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3"/>
  </bookViews>
  <sheets>
    <sheet name="TGPs" sheetId="1" r:id="rId1"/>
    <sheet name="Enfermeiros" sheetId="2" r:id="rId2"/>
    <sheet name="Tec. de enfermagens" sheetId="3" r:id="rId3"/>
    <sheet name="Multi Farmacia e Assist Social" sheetId="4" r:id="rId4"/>
    <sheet name="Téc de RX" sheetId="5" r:id="rId5"/>
    <sheet name="Inspetoria e Serviços Gerais" sheetId="6" r:id="rId6"/>
    <sheet name="Motorista" sheetId="7" r:id="rId7"/>
  </sheets>
  <definedNames>
    <definedName name="_xlnm.Print_Area" localSheetId="5">'Inspetoria e Serviços Gerais'!$A$1:$AF$47</definedName>
    <definedName name="_xlnm.Print_Area" localSheetId="4">'Téc de RX'!$A$1:$AG$34</definedName>
    <definedName name="_xlnm.Print_Area" localSheetId="0">'TGPs'!$A$1:$AF$32</definedName>
  </definedNames>
  <calcPr fullCalcOnLoad="1"/>
</workbook>
</file>

<file path=xl/sharedStrings.xml><?xml version="1.0" encoding="utf-8"?>
<sst xmlns="http://schemas.openxmlformats.org/spreadsheetml/2006/main" count="3886" uniqueCount="443">
  <si>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</si>
  <si>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</si>
  <si>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</si>
  <si>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</si>
  <si>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</si>
  <si>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</si>
  <si>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</si>
  <si>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</si>
  <si>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</si>
  <si>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</si>
  <si>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</si>
  <si>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</si>
  <si>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</si>
  <si>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</si>
  <si>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</si>
  <si>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</si>
  <si>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</si>
  <si>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</si>
  <si>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</si>
  <si>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</si>
  <si>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</si>
  <si>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</si>
  <si>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</si>
  <si>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</si>
  <si>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</si>
  <si>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</si>
  <si>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</si>
  <si>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</si>
  <si>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</si>
  <si>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</si>
  <si>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</si>
  <si>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</si>
  <si>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</si>
  <si>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</si>
  <si>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</si>
  <si>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</si>
  <si>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</si>
  <si>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</si>
  <si>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</si>
  <si>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</si>
  <si>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</si>
  <si>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</si>
  <si>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</si>
  <si>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</si>
  <si>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</si>
  <si>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</si>
  <si>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</si>
  <si>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</si>
  <si>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</si>
  <si>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</si>
  <si>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</si>
  <si>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</si>
  <si>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</si>
  <si>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</si>
  <si>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</si>
  <si>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</si>
  <si>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</si>
  <si>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</si>
  <si>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</si>
  <si>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</si>
  <si>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</si>
  <si>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</si>
  <si>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</si>
  <si>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</si>
  <si>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</si>
  <si>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</si>
  <si>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</si>
  <si>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</si>
  <si>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</si>
  <si>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</si>
  <si>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</si>
  <si>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</si>
  <si>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</si>
  <si>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</si>
  <si>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</si>
  <si>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</si>
  <si>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</si>
  <si>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</si>
  <si>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</si>
  <si>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</si>
  <si>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</si>
  <si>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</si>
  <si>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</si>
  <si>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Marcelino Bau Ruiz Lazzarin</t>
  </si>
  <si>
    <t>MARCOS ALENCAR</t>
  </si>
  <si>
    <t>Jose Luiz França</t>
  </si>
  <si>
    <t>ADMILSON DE CAMARGO</t>
  </si>
  <si>
    <t>CLAUDIO CESAR DA SILVA</t>
  </si>
  <si>
    <t>14310-3</t>
  </si>
  <si>
    <t>14312-0</t>
  </si>
  <si>
    <t>14294-8</t>
  </si>
  <si>
    <t>14320-0</t>
  </si>
  <si>
    <t>14305-7</t>
  </si>
  <si>
    <t>14304-9</t>
  </si>
  <si>
    <t>P: PLANTÃO - 07:00 ÀS 19:00</t>
  </si>
  <si>
    <t>NA: NOITE - 19:00 ÁS 01:00</t>
  </si>
  <si>
    <t>NB: NOITE  - 01:00 AS 07:00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</si>
  <si>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</si>
  <si>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</si>
  <si>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</si>
  <si>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</si>
  <si>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</si>
  <si>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</si>
  <si>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</si>
  <si>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</si>
  <si>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</si>
  <si>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</si>
  <si>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</si>
  <si>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</si>
  <si>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</si>
  <si>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</si>
  <si>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</si>
  <si>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</si>
  <si>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</si>
  <si>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</si>
  <si>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</si>
  <si>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</si>
  <si>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</si>
  <si>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99992-7193</t>
  </si>
  <si>
    <t>99831-2362</t>
  </si>
  <si>
    <t>98433-3058</t>
  </si>
  <si>
    <t>99945-3864</t>
  </si>
  <si>
    <t>98439-1606</t>
  </si>
  <si>
    <t>99997-2592</t>
  </si>
  <si>
    <t>CONTATO</t>
  </si>
  <si>
    <t>FÉRIAS OFICIAIS</t>
  </si>
  <si>
    <t>Gabriela Matesco Carreteiro</t>
  </si>
  <si>
    <t>P</t>
  </si>
  <si>
    <t>F</t>
  </si>
  <si>
    <t>M</t>
  </si>
  <si>
    <t>N</t>
  </si>
  <si>
    <t>LEGENDA</t>
  </si>
  <si>
    <t>NA</t>
  </si>
  <si>
    <t>NB</t>
  </si>
  <si>
    <t>Andre Luis U. Melnick</t>
  </si>
  <si>
    <t>I: NOITE - 19:00 ÀS 01:00</t>
  </si>
  <si>
    <t xml:space="preserve">: </t>
  </si>
  <si>
    <t>N1 : NOITE - 19:00 ÁS 01:00</t>
  </si>
  <si>
    <t>N2 - NOITE 01:00 ÁS 07:00</t>
  </si>
  <si>
    <t>FE - FÉRIAS</t>
  </si>
  <si>
    <t>98411-3616</t>
  </si>
  <si>
    <t>99106-7208</t>
  </si>
  <si>
    <t>ADIANTAMENTO DE FÉRIAS</t>
  </si>
  <si>
    <t>Ivone Costa dos Santos</t>
  </si>
  <si>
    <t>Max Willian Jacques da Silva</t>
  </si>
  <si>
    <t>Izabel Cristina Gaspar</t>
  </si>
  <si>
    <t>Cristiane Pamela A.  Fraga</t>
  </si>
  <si>
    <t>Jaqueline Ferreira dos Stos</t>
  </si>
  <si>
    <t>Marilda Elias</t>
  </si>
  <si>
    <t>Elga Idalina de Oliveira</t>
  </si>
  <si>
    <t>12509-1</t>
  </si>
  <si>
    <t>Evelyne Pereira Merlini</t>
  </si>
  <si>
    <t>COBERTURA</t>
  </si>
  <si>
    <t>11030-2</t>
  </si>
  <si>
    <t>Lucinei fernandes Rebeque</t>
  </si>
  <si>
    <t>11770-6</t>
  </si>
  <si>
    <t>Josue Pereira de Oliveira</t>
  </si>
  <si>
    <t>12507-5</t>
  </si>
  <si>
    <t>Jose Aparecida da Costa</t>
  </si>
  <si>
    <t>OBS: AS COLABORADORAS DOS SERVIÇOS GERAIS SÃO CONTRATADAS PELA EMPRESA CENTRALLIMP</t>
  </si>
  <si>
    <t>ATESTADO MÉDICO</t>
  </si>
  <si>
    <t>MN</t>
  </si>
  <si>
    <t>T1</t>
  </si>
  <si>
    <t>MT1</t>
  </si>
  <si>
    <t>D2</t>
  </si>
  <si>
    <t>D1</t>
  </si>
  <si>
    <t>AT</t>
  </si>
  <si>
    <r>
      <rPr>
        <b/>
        <sz val="10"/>
        <color indexed="10"/>
        <rFont val="Arial"/>
        <family val="2"/>
      </rPr>
      <t>ESCALA DE TRABALHO DO UPA CENTRO OESTE -  FEVEREIRO -  2022</t>
    </r>
    <r>
      <rPr>
        <b/>
        <sz val="10"/>
        <rFont val="Arial"/>
        <family val="2"/>
      </rPr>
      <t xml:space="preserve">
CARGA HORÁRIA -  19  DIAS ÚTEIS  114  HS
ESCALA DE PLANTÃO CONDUTORES - REALIZADA</t>
    </r>
  </si>
  <si>
    <r>
      <rPr>
        <b/>
        <sz val="10"/>
        <color indexed="10"/>
        <rFont val="Arial"/>
        <family val="2"/>
      </rPr>
      <t>ESCALA DE TRABALHO DO UPA CENTRO OESTE - FEVEREIRO -  2022</t>
    </r>
    <r>
      <rPr>
        <b/>
        <sz val="10"/>
        <rFont val="Arial"/>
        <family val="2"/>
      </rPr>
      <t xml:space="preserve">
CARGA HORÁRIA - 19 DIAS ÚTEIS  91,2 HS
ESCALA DE PLANTÃO TÉCNICO DE RADIOLOGIA - REALIZADA</t>
    </r>
  </si>
  <si>
    <r>
      <t xml:space="preserve">
</t>
    </r>
    <r>
      <rPr>
        <b/>
        <sz val="10"/>
        <color indexed="10"/>
        <rFont val="Arial"/>
        <family val="2"/>
      </rPr>
      <t>ESCALA DE TRABALHO DO UPA CENTRO OESTE - FEVEREIRO -  2022</t>
    </r>
    <r>
      <rPr>
        <b/>
        <sz val="10"/>
        <rFont val="Arial"/>
        <family val="2"/>
      </rPr>
      <t xml:space="preserve">
CARGA HORÁRIA - 19  DIAS ÚTEIS -   HS 114
ESCALA DE PLANTÃO TGPs - REALIZADA
</t>
    </r>
  </si>
  <si>
    <t>AD. FÉRIAS</t>
  </si>
  <si>
    <t>AD.FÉRIAS</t>
  </si>
  <si>
    <t>M.</t>
  </si>
  <si>
    <r>
      <t>M</t>
    </r>
    <r>
      <rPr>
        <sz val="8"/>
        <rFont val="Arial Black"/>
        <family val="2"/>
      </rPr>
      <t>N</t>
    </r>
  </si>
  <si>
    <t>MT</t>
  </si>
  <si>
    <r>
      <t>M</t>
    </r>
    <r>
      <rPr>
        <sz val="8"/>
        <rFont val="Arial Black"/>
        <family val="2"/>
      </rPr>
      <t>T</t>
    </r>
  </si>
  <si>
    <t>11786-2</t>
  </si>
  <si>
    <t>Maria de Lourdes Noivo Azevedo</t>
  </si>
  <si>
    <t>MI</t>
  </si>
  <si>
    <t>N2</t>
  </si>
  <si>
    <t>N1</t>
  </si>
  <si>
    <t>MN1</t>
  </si>
  <si>
    <t>N2D1</t>
  </si>
  <si>
    <r>
      <rPr>
        <b/>
        <sz val="10"/>
        <color indexed="10"/>
        <rFont val="Arial"/>
        <family val="2"/>
      </rPr>
      <t>ESCALA DE TRABALHO DO UPA CENTRO OESTE - FEVEREIRO -  2022</t>
    </r>
    <r>
      <rPr>
        <b/>
        <sz val="10"/>
        <rFont val="Arial"/>
        <family val="2"/>
      </rPr>
      <t xml:space="preserve">
CARGA HORÁRIA - 19 DIAS ÚTEIS 114  HS
ESCALA DE PLANTÃO INSPETORIA E SERVIÇOS GERAIS - REALIZADA</t>
    </r>
  </si>
  <si>
    <t>INSPETORIA</t>
  </si>
  <si>
    <t>M: 10:00 AS 16:00</t>
  </si>
  <si>
    <t>T: 16:00 AS 22:00</t>
  </si>
  <si>
    <t>P: 10:00 AS 22:00</t>
  </si>
  <si>
    <r>
      <t xml:space="preserve">ESCALA DE TRABALHO DO UPA CO - LONDRINA -FEVEREIRO -  2022
</t>
    </r>
    <r>
      <rPr>
        <b/>
        <sz val="8"/>
        <rFont val="Arial"/>
        <family val="2"/>
      </rPr>
      <t>CARGA HORÁRIA - 20 DIAS ÚTEIS 120  HS
ESCALA DE PLANTÃO DOS ENFERMEIROS</t>
    </r>
  </si>
  <si>
    <t>Enfermeiro</t>
  </si>
  <si>
    <t>COREN</t>
  </si>
  <si>
    <t>Willian Paduan</t>
  </si>
  <si>
    <t>COORD</t>
  </si>
  <si>
    <t>08-14H</t>
  </si>
  <si>
    <t>Valmiro S. de Castro</t>
  </si>
  <si>
    <t>Frente</t>
  </si>
  <si>
    <t>Joselma Ap. Dorigon</t>
  </si>
  <si>
    <t>Fundo</t>
  </si>
  <si>
    <t>Gislaine de Mari Santos</t>
  </si>
  <si>
    <t>Erivelton Ap D ramos</t>
  </si>
  <si>
    <t>Solange K. M. de Abreu</t>
  </si>
  <si>
    <t>Fernanda F. Solano</t>
  </si>
  <si>
    <t>C</t>
  </si>
  <si>
    <t>F.O</t>
  </si>
  <si>
    <t>Marcelo Ruela</t>
  </si>
  <si>
    <t>Patricia Elaine Agaci</t>
  </si>
  <si>
    <t>Francielle Castelone</t>
  </si>
  <si>
    <t>Armando Bernardo Filho</t>
  </si>
  <si>
    <t>Franciele Moretti</t>
  </si>
  <si>
    <t>I</t>
  </si>
  <si>
    <t>F.O ate 05/03</t>
  </si>
  <si>
    <t>Patricia Cristina F. Couto</t>
  </si>
  <si>
    <t>Diego Bonfim Ledo Pinto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</si>
  <si>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</si>
  <si>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</si>
  <si>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</si>
  <si>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</si>
  <si>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FEVEREIRO-  2022
</t>
    </r>
    <r>
      <rPr>
        <b/>
        <sz val="7"/>
        <rFont val="Verdana"/>
        <family val="2"/>
      </rPr>
      <t xml:space="preserve">CARGA HORÁRIA -19 DIAS ÚTEIS -114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</si>
  <si>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</si>
  <si>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</si>
  <si>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</si>
  <si>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</si>
  <si>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</si>
  <si>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</si>
  <si>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</si>
  <si>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</si>
  <si>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</si>
  <si>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</si>
  <si>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</si>
  <si>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</si>
  <si>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</si>
  <si>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</si>
  <si>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</si>
  <si>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</si>
  <si>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</si>
  <si>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</si>
  <si>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</si>
  <si>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F.O ate 13/03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</si>
  <si>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</si>
  <si>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</si>
  <si>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</si>
  <si>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</si>
  <si>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</si>
  <si>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</si>
  <si>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F.O ate 08/03</t>
  </si>
  <si>
    <t>Rosângela Pereira Ambrogi</t>
  </si>
  <si>
    <t>232459</t>
  </si>
  <si>
    <t>Rosângela dos Anjos Cardoso</t>
  </si>
  <si>
    <t>643659 AUX</t>
  </si>
  <si>
    <t>Thiago Coutinho Gonçalves     ORT</t>
  </si>
  <si>
    <t>471788 TEC</t>
  </si>
  <si>
    <t>PI</t>
  </si>
  <si>
    <t xml:space="preserve"> </t>
  </si>
  <si>
    <t>Acledileide C de Santana</t>
  </si>
  <si>
    <t>388240 AUX</t>
  </si>
  <si>
    <t>EQUIPE 2</t>
  </si>
  <si>
    <t>Adauto Sueth Franco</t>
  </si>
  <si>
    <t>1060302 TEC</t>
  </si>
  <si>
    <t xml:space="preserve">ATESTADO MEDICO 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</si>
  <si>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</si>
  <si>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</si>
  <si>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</si>
  <si>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</si>
  <si>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</si>
  <si>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</si>
  <si>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</si>
  <si>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</si>
  <si>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</si>
  <si>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</si>
  <si>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</si>
  <si>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</si>
  <si>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</si>
  <si>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</si>
  <si>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</si>
  <si>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</si>
  <si>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</si>
  <si>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</si>
  <si>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</si>
  <si>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</si>
  <si>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Celia Correia Santana Oliveira ate 10/04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</si>
  <si>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</si>
  <si>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</si>
  <si>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</si>
  <si>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</si>
  <si>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</si>
  <si>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</si>
  <si>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</si>
  <si>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F.O ate 03/03</t>
  </si>
  <si>
    <t>Luciana Teixeira da Costa</t>
  </si>
  <si>
    <t>1061979 TEC</t>
  </si>
  <si>
    <t>Maria de Lourdes R.  Santos</t>
  </si>
  <si>
    <t>1063653 TEC</t>
  </si>
  <si>
    <t>Patrícia Antunes       ORT</t>
  </si>
  <si>
    <t>874107 TEC</t>
  </si>
  <si>
    <t>Renata Tozetti Resolen</t>
  </si>
  <si>
    <t>462459 TEC</t>
  </si>
  <si>
    <t>RINALDO SILVEIRA</t>
  </si>
  <si>
    <t>325341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</si>
  <si>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</si>
  <si>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</si>
  <si>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</si>
  <si>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</si>
  <si>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</si>
  <si>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</si>
  <si>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</si>
  <si>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</si>
  <si>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Marta Francisca de Souza Silva</t>
  </si>
  <si>
    <t>657841 TEC</t>
  </si>
  <si>
    <t>ATESTADO MEDICO</t>
  </si>
  <si>
    <t>Joel Souza Lisboa</t>
  </si>
  <si>
    <t>302976 AUX</t>
  </si>
  <si>
    <t>IMPAR</t>
  </si>
  <si>
    <t>19-07H</t>
  </si>
  <si>
    <t>Carla Luciana Galo</t>
  </si>
  <si>
    <t>232466 AUX</t>
  </si>
  <si>
    <t>PAR</t>
  </si>
  <si>
    <t>Adao Francisco Teixeira</t>
  </si>
  <si>
    <t>905869 TEC</t>
  </si>
  <si>
    <t>TN</t>
  </si>
  <si>
    <t>Cristiano Aparecido da Silva</t>
  </si>
  <si>
    <t>869013 TEC</t>
  </si>
  <si>
    <t>F.O ate 02/03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</si>
  <si>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</si>
  <si>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</si>
  <si>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</si>
  <si>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</si>
  <si>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</si>
  <si>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</si>
  <si>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</si>
  <si>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</si>
  <si>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</si>
  <si>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</si>
  <si>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</si>
  <si>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</si>
  <si>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TI</t>
  </si>
  <si>
    <t>F.O ate 16/03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</si>
  <si>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</si>
  <si>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</si>
  <si>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</si>
  <si>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</si>
  <si>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</si>
  <si>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</si>
  <si>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</si>
  <si>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</si>
  <si>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>Tatiane Ayumi Shiozawa Furlan</t>
  </si>
  <si>
    <t>602924 AUX</t>
  </si>
  <si>
    <t xml:space="preserve">Wilton José de Oliveira </t>
  </si>
  <si>
    <t>613248 TEC</t>
  </si>
  <si>
    <t>Alyne Rodrigues Ramos Cantão</t>
  </si>
  <si>
    <t>4373876 TEC</t>
  </si>
  <si>
    <t>INTER</t>
  </si>
  <si>
    <t>19-01H</t>
  </si>
  <si>
    <t>Rubens Nogueira do Nascimento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</si>
  <si>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</si>
  <si>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</si>
  <si>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</si>
  <si>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</si>
  <si>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</si>
  <si>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</si>
  <si>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A.F ate 07/03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</si>
  <si>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</si>
  <si>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</si>
  <si>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</si>
  <si>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</si>
  <si>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</si>
  <si>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</si>
  <si>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</si>
  <si>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</si>
  <si>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</si>
  <si>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</si>
  <si>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</si>
  <si>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</si>
  <si>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</si>
  <si>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</si>
  <si>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</si>
  <si>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</si>
  <si>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</si>
  <si>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</si>
  <si>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</si>
  <si>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</si>
  <si>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</si>
  <si>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</si>
  <si>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</si>
  <si>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</si>
  <si>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</si>
  <si>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</si>
  <si>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</si>
  <si>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</si>
  <si>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 xml:space="preserve">LICENCA MEDICA 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</si>
  <si>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</si>
  <si>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</si>
  <si>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</si>
  <si>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</si>
  <si>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</si>
  <si>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</si>
  <si>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</si>
  <si>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</si>
  <si>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</si>
  <si>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</si>
  <si>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</si>
  <si>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</si>
  <si>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 xml:space="preserve">EXTERNOS </t>
  </si>
  <si>
    <t>Valdeson Porto</t>
  </si>
  <si>
    <t>SAMU</t>
  </si>
  <si>
    <t>Jussimara de Lima Pereira</t>
  </si>
  <si>
    <t>PA LEONOR</t>
  </si>
  <si>
    <t>Edna Mª de Souza</t>
  </si>
  <si>
    <t>UBS PARIGOT</t>
  </si>
  <si>
    <t>Marta Barbosa Pereira</t>
  </si>
  <si>
    <t>UBS Mº CECILIA</t>
  </si>
  <si>
    <t>Rosimeire Terezinha</t>
  </si>
  <si>
    <t>Amilcar Azevedo</t>
  </si>
  <si>
    <t>Daiane Merisse Castoldo</t>
  </si>
  <si>
    <t xml:space="preserve">CAPS </t>
  </si>
  <si>
    <t>Lucineide Mendes</t>
  </si>
  <si>
    <t>PAI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</si>
  <si>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</si>
  <si>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</si>
  <si>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</si>
  <si>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</si>
  <si>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</si>
  <si>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</si>
  <si>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</si>
  <si>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-FEVEREIRO -  2022</t>
    </r>
    <r>
      <rPr>
        <b/>
        <sz val="8"/>
        <rFont val="Arial"/>
        <family val="2"/>
      </rPr>
      <t xml:space="preserve">
CARGA HORÁRIA - 20 DIAS ÚTEIS 120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</si>
  <si>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</si>
  <si>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</si>
  <si>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</si>
  <si>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</si>
  <si>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</si>
  <si>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</si>
  <si>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>L</t>
  </si>
  <si>
    <t>HELOISE OLIVEIRA SANTANA</t>
  </si>
  <si>
    <t>GRUPO 2</t>
  </si>
  <si>
    <t>JULIANA DE CARVALHO VIANA</t>
  </si>
  <si>
    <t>GRUPO 3</t>
  </si>
  <si>
    <t>GILBERTO GONÇALVES AGUIAR</t>
  </si>
  <si>
    <t>ATESTADO</t>
  </si>
  <si>
    <t>Assitente Social</t>
  </si>
  <si>
    <t>Franciele Cristina F. Naves</t>
  </si>
  <si>
    <t>AS)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</si>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</sst>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23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 Black"/>
      <family val="2"/>
    </font>
    <font>
      <sz val="10"/>
      <color indexed="8"/>
      <name val="Arial Black"/>
      <family val="2"/>
    </font>
    <font>
      <sz val="8"/>
      <color indexed="8"/>
      <name val="Arial Black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b/>
      <sz val="6"/>
      <name val="Calibri"/>
      <family val="2"/>
    </font>
    <font>
      <b/>
      <sz val="9"/>
      <name val="Arial Narrow"/>
      <family val="2"/>
    </font>
    <font>
      <sz val="8"/>
      <color indexed="10"/>
      <name val="Verdana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sz val="8"/>
      <color indexed="10"/>
      <name val="Calibri"/>
      <family val="2"/>
    </font>
    <font>
      <b/>
      <sz val="8"/>
      <name val="Verdana"/>
      <family val="2"/>
    </font>
    <font>
      <b/>
      <sz val="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 Black"/>
      <family val="2"/>
    </font>
    <font>
      <sz val="10"/>
      <color theme="1"/>
      <name val="Arial Black"/>
      <family val="2"/>
    </font>
    <font>
      <sz val="8"/>
      <color theme="1"/>
      <name val="Arial Black"/>
      <family val="2"/>
    </font>
    <font>
      <b/>
      <sz val="8"/>
      <color rgb="FFFF0000"/>
      <name val="Arial"/>
      <family val="2"/>
    </font>
    <font>
      <sz val="6"/>
      <color rgb="FFFF0000"/>
      <name val="Verdana"/>
      <family val="2"/>
    </font>
    <font>
      <sz val="8"/>
      <color rgb="FFFF0000"/>
      <name val="Verdana"/>
      <family val="2"/>
    </font>
    <font>
      <sz val="8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1" fillId="29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6" fillId="21" borderId="5" applyNumberFormat="0" applyAlignment="0" applyProtection="0"/>
    <xf numFmtId="41" fontId="1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43" fontId="1" fillId="0" borderId="0" applyFill="0" applyBorder="0" applyAlignment="0" applyProtection="0"/>
  </cellStyleXfs>
  <cellXfs count="7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6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22" fillId="36" borderId="0" xfId="0" applyFont="1" applyFill="1" applyBorder="1" applyAlignment="1">
      <alignment/>
    </xf>
    <xf numFmtId="0" fontId="114" fillId="36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14" xfId="0" applyFont="1" applyFill="1" applyBorder="1" applyAlignment="1">
      <alignment vertical="center"/>
    </xf>
    <xf numFmtId="0" fontId="25" fillId="34" borderId="15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7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21" fillId="36" borderId="14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/>
    </xf>
    <xf numFmtId="17" fontId="21" fillId="34" borderId="15" xfId="0" applyNumberFormat="1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36" borderId="14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left" vertical="center"/>
    </xf>
    <xf numFmtId="0" fontId="21" fillId="36" borderId="21" xfId="0" applyFont="1" applyFill="1" applyBorder="1" applyAlignment="1">
      <alignment horizontal="left" vertical="center"/>
    </xf>
    <xf numFmtId="0" fontId="21" fillId="36" borderId="14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16" fillId="34" borderId="24" xfId="0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" fillId="38" borderId="14" xfId="0" applyFont="1" applyFill="1" applyBorder="1" applyAlignment="1">
      <alignment vertical="center"/>
    </xf>
    <xf numFmtId="1" fontId="35" fillId="15" borderId="26" xfId="0" applyNumberFormat="1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 shrinkToFit="1"/>
    </xf>
    <xf numFmtId="0" fontId="35" fillId="15" borderId="15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 vertical="center" shrinkToFit="1"/>
    </xf>
    <xf numFmtId="0" fontId="12" fillId="39" borderId="15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 vertical="center"/>
    </xf>
    <xf numFmtId="0" fontId="28" fillId="39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36" borderId="27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7" fillId="39" borderId="17" xfId="0" applyFont="1" applyFill="1" applyBorder="1" applyAlignment="1">
      <alignment vertical="center"/>
    </xf>
    <xf numFmtId="0" fontId="17" fillId="39" borderId="16" xfId="0" applyFont="1" applyFill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left" vertical="center"/>
    </xf>
    <xf numFmtId="0" fontId="22" fillId="34" borderId="19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/>
    </xf>
    <xf numFmtId="0" fontId="8" fillId="38" borderId="26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/>
    </xf>
    <xf numFmtId="0" fontId="0" fillId="0" borderId="10" xfId="0" applyBorder="1" applyAlignment="1">
      <alignment/>
    </xf>
    <xf numFmtId="0" fontId="18" fillId="0" borderId="22" xfId="0" applyFont="1" applyBorder="1" applyAlignment="1">
      <alignment/>
    </xf>
    <xf numFmtId="0" fontId="22" fillId="0" borderId="10" xfId="0" applyFont="1" applyBorder="1" applyAlignment="1">
      <alignment/>
    </xf>
    <xf numFmtId="0" fontId="2" fillId="40" borderId="2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7" fillId="42" borderId="22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5" fillId="36" borderId="24" xfId="0" applyFont="1" applyFill="1" applyBorder="1" applyAlignment="1">
      <alignment horizontal="left"/>
    </xf>
    <xf numFmtId="0" fontId="18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36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2" fillId="36" borderId="0" xfId="0" applyFont="1" applyFill="1" applyBorder="1" applyAlignment="1">
      <alignment/>
    </xf>
    <xf numFmtId="0" fontId="37" fillId="36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/>
    </xf>
    <xf numFmtId="0" fontId="17" fillId="38" borderId="15" xfId="0" applyFont="1" applyFill="1" applyBorder="1" applyAlignment="1">
      <alignment horizontal="center" shrinkToFit="1"/>
    </xf>
    <xf numFmtId="0" fontId="25" fillId="36" borderId="29" xfId="0" applyFont="1" applyFill="1" applyBorder="1" applyAlignment="1">
      <alignment horizontal="left"/>
    </xf>
    <xf numFmtId="0" fontId="25" fillId="36" borderId="30" xfId="0" applyFont="1" applyFill="1" applyBorder="1" applyAlignment="1">
      <alignment horizontal="left"/>
    </xf>
    <xf numFmtId="0" fontId="25" fillId="36" borderId="31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34" fillId="0" borderId="22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vertical="center"/>
    </xf>
    <xf numFmtId="0" fontId="17" fillId="36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15" fillId="36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/>
    </xf>
    <xf numFmtId="0" fontId="39" fillId="38" borderId="15" xfId="0" applyFont="1" applyFill="1" applyBorder="1" applyAlignment="1">
      <alignment horizontal="center" vertical="center"/>
    </xf>
    <xf numFmtId="0" fontId="39" fillId="38" borderId="18" xfId="0" applyFont="1" applyFill="1" applyBorder="1" applyAlignment="1">
      <alignment horizontal="center" vertical="center"/>
    </xf>
    <xf numFmtId="1" fontId="35" fillId="15" borderId="15" xfId="0" applyNumberFormat="1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5" fillId="36" borderId="15" xfId="0" applyFont="1" applyFill="1" applyBorder="1" applyAlignment="1">
      <alignment/>
    </xf>
    <xf numFmtId="0" fontId="36" fillId="38" borderId="32" xfId="0" applyFont="1" applyFill="1" applyBorder="1" applyAlignment="1">
      <alignment horizontal="center"/>
    </xf>
    <xf numFmtId="1" fontId="40" fillId="15" borderId="18" xfId="0" applyNumberFormat="1" applyFont="1" applyFill="1" applyBorder="1" applyAlignment="1">
      <alignment horizontal="center" vertical="center"/>
    </xf>
    <xf numFmtId="1" fontId="38" fillId="15" borderId="18" xfId="0" applyNumberFormat="1" applyFont="1" applyFill="1" applyBorder="1" applyAlignment="1">
      <alignment horizontal="center" vertical="center"/>
    </xf>
    <xf numFmtId="0" fontId="28" fillId="39" borderId="18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/>
    </xf>
    <xf numFmtId="0" fontId="39" fillId="39" borderId="18" xfId="0" applyFont="1" applyFill="1" applyBorder="1" applyAlignment="1">
      <alignment horizontal="center" vertical="center"/>
    </xf>
    <xf numFmtId="0" fontId="39" fillId="36" borderId="18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36" borderId="14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8" fillId="36" borderId="15" xfId="0" applyFont="1" applyFill="1" applyBorder="1" applyAlignment="1">
      <alignment horizontal="left" vertical="center"/>
    </xf>
    <xf numFmtId="0" fontId="8" fillId="36" borderId="33" xfId="0" applyFont="1" applyFill="1" applyBorder="1" applyAlignment="1">
      <alignment horizontal="left" vertical="center"/>
    </xf>
    <xf numFmtId="0" fontId="35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/>
    </xf>
    <xf numFmtId="0" fontId="22" fillId="36" borderId="24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6" fillId="39" borderId="17" xfId="0" applyFont="1" applyFill="1" applyBorder="1" applyAlignment="1">
      <alignment vertical="center"/>
    </xf>
    <xf numFmtId="0" fontId="36" fillId="39" borderId="18" xfId="0" applyFont="1" applyFill="1" applyBorder="1" applyAlignment="1">
      <alignment horizontal="center" vertical="center"/>
    </xf>
    <xf numFmtId="0" fontId="36" fillId="39" borderId="16" xfId="0" applyFont="1" applyFill="1" applyBorder="1" applyAlignment="1">
      <alignment vertical="center"/>
    </xf>
    <xf numFmtId="0" fontId="1" fillId="39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vertical="center"/>
    </xf>
    <xf numFmtId="0" fontId="1" fillId="36" borderId="20" xfId="0" applyFont="1" applyFill="1" applyBorder="1" applyAlignment="1">
      <alignment vertical="center"/>
    </xf>
    <xf numFmtId="0" fontId="42" fillId="38" borderId="18" xfId="0" applyFont="1" applyFill="1" applyBorder="1" applyAlignment="1">
      <alignment horizontal="center" shrinkToFit="1"/>
    </xf>
    <xf numFmtId="2" fontId="1" fillId="38" borderId="15" xfId="0" applyNumberFormat="1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36" fillId="38" borderId="36" xfId="0" applyFont="1" applyFill="1" applyBorder="1" applyAlignment="1">
      <alignment horizontal="center"/>
    </xf>
    <xf numFmtId="0" fontId="36" fillId="0" borderId="32" xfId="51" applyFont="1" applyFill="1" applyBorder="1" applyAlignment="1">
      <alignment horizontal="center" vertical="center"/>
      <protection/>
    </xf>
    <xf numFmtId="0" fontId="36" fillId="0" borderId="15" xfId="51" applyFont="1" applyFill="1" applyBorder="1" applyAlignment="1">
      <alignment horizontal="center" vertical="center"/>
      <protection/>
    </xf>
    <xf numFmtId="0" fontId="36" fillId="0" borderId="18" xfId="51" applyFont="1" applyFill="1" applyBorder="1" applyAlignment="1">
      <alignment horizontal="center" vertical="center"/>
      <protection/>
    </xf>
    <xf numFmtId="0" fontId="36" fillId="36" borderId="18" xfId="51" applyFont="1" applyFill="1" applyBorder="1" applyAlignment="1">
      <alignment horizontal="center" vertical="center"/>
      <protection/>
    </xf>
    <xf numFmtId="0" fontId="36" fillId="36" borderId="12" xfId="51" applyFont="1" applyFill="1" applyBorder="1" applyAlignment="1">
      <alignment horizontal="center" vertical="center"/>
      <protection/>
    </xf>
    <xf numFmtId="0" fontId="36" fillId="36" borderId="15" xfId="51" applyFont="1" applyFill="1" applyBorder="1" applyAlignment="1">
      <alignment horizontal="center" vertical="center"/>
      <protection/>
    </xf>
    <xf numFmtId="0" fontId="36" fillId="39" borderId="15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22" fillId="36" borderId="32" xfId="0" applyFont="1" applyFill="1" applyBorder="1" applyAlignment="1">
      <alignment horizontal="center"/>
    </xf>
    <xf numFmtId="17" fontId="21" fillId="34" borderId="19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2" fillId="43" borderId="15" xfId="0" applyFont="1" applyFill="1" applyBorder="1" applyAlignment="1">
      <alignment horizontal="center"/>
    </xf>
    <xf numFmtId="0" fontId="22" fillId="43" borderId="32" xfId="0" applyFont="1" applyFill="1" applyBorder="1" applyAlignment="1">
      <alignment horizontal="center"/>
    </xf>
    <xf numFmtId="0" fontId="115" fillId="43" borderId="15" xfId="0" applyFont="1" applyFill="1" applyBorder="1" applyAlignment="1">
      <alignment horizontal="center"/>
    </xf>
    <xf numFmtId="0" fontId="115" fillId="43" borderId="15" xfId="0" applyFont="1" applyFill="1" applyBorder="1" applyAlignment="1">
      <alignment/>
    </xf>
    <xf numFmtId="0" fontId="115" fillId="36" borderId="37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39" fillId="43" borderId="15" xfId="0" applyFont="1" applyFill="1" applyBorder="1" applyAlignment="1">
      <alignment horizontal="center"/>
    </xf>
    <xf numFmtId="0" fontId="43" fillId="43" borderId="15" xfId="0" applyFont="1" applyFill="1" applyBorder="1" applyAlignment="1">
      <alignment horizontal="center"/>
    </xf>
    <xf numFmtId="0" fontId="25" fillId="36" borderId="38" xfId="0" applyFont="1" applyFill="1" applyBorder="1" applyAlignment="1">
      <alignment horizontal="left"/>
    </xf>
    <xf numFmtId="0" fontId="25" fillId="36" borderId="39" xfId="0" applyFont="1" applyFill="1" applyBorder="1" applyAlignment="1">
      <alignment horizontal="left"/>
    </xf>
    <xf numFmtId="0" fontId="25" fillId="36" borderId="40" xfId="0" applyFont="1" applyFill="1" applyBorder="1" applyAlignment="1">
      <alignment horizontal="left"/>
    </xf>
    <xf numFmtId="0" fontId="25" fillId="36" borderId="41" xfId="0" applyFont="1" applyFill="1" applyBorder="1" applyAlignment="1">
      <alignment horizontal="left" vertical="center"/>
    </xf>
    <xf numFmtId="0" fontId="25" fillId="36" borderId="42" xfId="0" applyFont="1" applyFill="1" applyBorder="1" applyAlignment="1">
      <alignment horizontal="left" vertical="center"/>
    </xf>
    <xf numFmtId="0" fontId="25" fillId="36" borderId="43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center"/>
    </xf>
    <xf numFmtId="0" fontId="22" fillId="38" borderId="15" xfId="0" applyFont="1" applyFill="1" applyBorder="1" applyAlignment="1">
      <alignment horizontal="center" vertical="center"/>
    </xf>
    <xf numFmtId="0" fontId="36" fillId="38" borderId="15" xfId="0" applyFont="1" applyFill="1" applyBorder="1" applyAlignment="1">
      <alignment horizontal="center"/>
    </xf>
    <xf numFmtId="0" fontId="17" fillId="36" borderId="18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2" fillId="36" borderId="44" xfId="0" applyFont="1" applyFill="1" applyBorder="1" applyAlignment="1">
      <alignment horizontal="center" vertical="center"/>
    </xf>
    <xf numFmtId="0" fontId="22" fillId="43" borderId="44" xfId="0" applyFont="1" applyFill="1" applyBorder="1" applyAlignment="1">
      <alignment horizontal="center" vertical="center"/>
    </xf>
    <xf numFmtId="0" fontId="21" fillId="36" borderId="41" xfId="0" applyFont="1" applyFill="1" applyBorder="1" applyAlignment="1">
      <alignment vertical="center"/>
    </xf>
    <xf numFmtId="0" fontId="17" fillId="38" borderId="3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/>
    </xf>
    <xf numFmtId="0" fontId="31" fillId="37" borderId="15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15" fillId="43" borderId="37" xfId="0" applyFont="1" applyFill="1" applyBorder="1" applyAlignment="1">
      <alignment horizontal="center" vertical="center"/>
    </xf>
    <xf numFmtId="0" fontId="115" fillId="36" borderId="32" xfId="0" applyFont="1" applyFill="1" applyBorder="1" applyAlignment="1">
      <alignment horizontal="center" vertical="center"/>
    </xf>
    <xf numFmtId="0" fontId="36" fillId="38" borderId="44" xfId="0" applyFont="1" applyFill="1" applyBorder="1" applyAlignment="1">
      <alignment horizontal="center" vertical="center"/>
    </xf>
    <xf numFmtId="0" fontId="36" fillId="38" borderId="37" xfId="0" applyFont="1" applyFill="1" applyBorder="1" applyAlignment="1">
      <alignment horizontal="center" vertical="center"/>
    </xf>
    <xf numFmtId="0" fontId="115" fillId="43" borderId="32" xfId="0" applyFont="1" applyFill="1" applyBorder="1" applyAlignment="1">
      <alignment horizontal="center" vertical="center"/>
    </xf>
    <xf numFmtId="0" fontId="18" fillId="0" borderId="45" xfId="0" applyFont="1" applyBorder="1" applyAlignment="1">
      <alignment/>
    </xf>
    <xf numFmtId="0" fontId="1" fillId="43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43" borderId="32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43" borderId="15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43" borderId="37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25" fillId="37" borderId="19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6" borderId="40" xfId="0" applyFont="1" applyFill="1" applyBorder="1" applyAlignment="1">
      <alignment/>
    </xf>
    <xf numFmtId="0" fontId="31" fillId="44" borderId="15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center"/>
    </xf>
    <xf numFmtId="0" fontId="35" fillId="15" borderId="37" xfId="0" applyFont="1" applyFill="1" applyBorder="1" applyAlignment="1">
      <alignment horizontal="center"/>
    </xf>
    <xf numFmtId="0" fontId="115" fillId="36" borderId="18" xfId="0" applyFont="1" applyFill="1" applyBorder="1" applyAlignment="1">
      <alignment horizontal="center"/>
    </xf>
    <xf numFmtId="0" fontId="17" fillId="39" borderId="14" xfId="0" applyFont="1" applyFill="1" applyBorder="1" applyAlignment="1">
      <alignment vertical="center"/>
    </xf>
    <xf numFmtId="0" fontId="39" fillId="43" borderId="15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17" fillId="39" borderId="14" xfId="0" applyFont="1" applyFill="1" applyBorder="1" applyAlignment="1">
      <alignment horizontal="left" vertical="center"/>
    </xf>
    <xf numFmtId="0" fontId="17" fillId="37" borderId="14" xfId="0" applyFont="1" applyFill="1" applyBorder="1" applyAlignment="1">
      <alignment horizontal="left" vertical="center"/>
    </xf>
    <xf numFmtId="0" fontId="33" fillId="39" borderId="14" xfId="0" applyFont="1" applyFill="1" applyBorder="1" applyAlignment="1">
      <alignment horizontal="left" vertical="center"/>
    </xf>
    <xf numFmtId="0" fontId="33" fillId="37" borderId="14" xfId="0" applyFont="1" applyFill="1" applyBorder="1" applyAlignment="1">
      <alignment horizontal="left" vertical="center"/>
    </xf>
    <xf numFmtId="1" fontId="35" fillId="15" borderId="1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33" fillId="39" borderId="18" xfId="0" applyFont="1" applyFill="1" applyBorder="1" applyAlignment="1">
      <alignment horizontal="left" vertical="center"/>
    </xf>
    <xf numFmtId="0" fontId="8" fillId="38" borderId="19" xfId="0" applyFont="1" applyFill="1" applyBorder="1" applyAlignment="1">
      <alignment horizontal="center" vertical="center" shrinkToFit="1"/>
    </xf>
    <xf numFmtId="0" fontId="33" fillId="37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/>
    </xf>
    <xf numFmtId="0" fontId="39" fillId="36" borderId="37" xfId="0" applyFont="1" applyFill="1" applyBorder="1" applyAlignment="1">
      <alignment horizontal="center"/>
    </xf>
    <xf numFmtId="1" fontId="35" fillId="15" borderId="18" xfId="0" applyNumberFormat="1" applyFont="1" applyFill="1" applyBorder="1" applyAlignment="1">
      <alignment horizontal="center" vertical="center"/>
    </xf>
    <xf numFmtId="0" fontId="39" fillId="36" borderId="32" xfId="0" applyFont="1" applyFill="1" applyBorder="1" applyAlignment="1">
      <alignment horizontal="center"/>
    </xf>
    <xf numFmtId="0" fontId="2" fillId="36" borderId="46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2" fillId="40" borderId="14" xfId="0" applyFont="1" applyFill="1" applyBorder="1" applyAlignment="1">
      <alignment horizontal="center"/>
    </xf>
    <xf numFmtId="0" fontId="8" fillId="41" borderId="14" xfId="0" applyFont="1" applyFill="1" applyBorder="1" applyAlignment="1">
      <alignment horizontal="center"/>
    </xf>
    <xf numFmtId="0" fontId="7" fillId="42" borderId="47" xfId="0" applyFont="1" applyFill="1" applyBorder="1" applyAlignment="1">
      <alignment horizontal="center"/>
    </xf>
    <xf numFmtId="0" fontId="39" fillId="36" borderId="19" xfId="0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43" borderId="37" xfId="0" applyFont="1" applyFill="1" applyBorder="1" applyAlignment="1">
      <alignment horizontal="center"/>
    </xf>
    <xf numFmtId="0" fontId="21" fillId="43" borderId="14" xfId="0" applyFont="1" applyFill="1" applyBorder="1" applyAlignment="1">
      <alignment horizontal="left" vertical="center"/>
    </xf>
    <xf numFmtId="0" fontId="17" fillId="43" borderId="14" xfId="0" applyFont="1" applyFill="1" applyBorder="1" applyAlignment="1">
      <alignment vertical="center"/>
    </xf>
    <xf numFmtId="0" fontId="33" fillId="43" borderId="18" xfId="0" applyFont="1" applyFill="1" applyBorder="1" applyAlignment="1">
      <alignment horizontal="left" vertical="center"/>
    </xf>
    <xf numFmtId="0" fontId="21" fillId="45" borderId="15" xfId="0" applyFont="1" applyFill="1" applyBorder="1" applyAlignment="1">
      <alignment horizontal="center" vertical="center"/>
    </xf>
    <xf numFmtId="0" fontId="116" fillId="36" borderId="0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 vertical="center"/>
    </xf>
    <xf numFmtId="0" fontId="17" fillId="38" borderId="32" xfId="0" applyFont="1" applyFill="1" applyBorder="1" applyAlignment="1">
      <alignment horizontal="center" vertical="center"/>
    </xf>
    <xf numFmtId="0" fontId="28" fillId="38" borderId="15" xfId="0" applyFont="1" applyFill="1" applyBorder="1" applyAlignment="1">
      <alignment horizontal="center"/>
    </xf>
    <xf numFmtId="0" fontId="22" fillId="39" borderId="15" xfId="0" applyFont="1" applyFill="1" applyBorder="1" applyAlignment="1">
      <alignment horizontal="center" vertical="center"/>
    </xf>
    <xf numFmtId="0" fontId="17" fillId="39" borderId="36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 shrinkToFit="1"/>
    </xf>
    <xf numFmtId="0" fontId="17" fillId="38" borderId="15" xfId="0" applyFont="1" applyFill="1" applyBorder="1" applyAlignment="1">
      <alignment horizontal="center"/>
    </xf>
    <xf numFmtId="0" fontId="17" fillId="38" borderId="37" xfId="0" applyFont="1" applyFill="1" applyBorder="1" applyAlignment="1">
      <alignment horizontal="center"/>
    </xf>
    <xf numFmtId="0" fontId="33" fillId="39" borderId="15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center" vertical="center"/>
    </xf>
    <xf numFmtId="0" fontId="36" fillId="38" borderId="37" xfId="0" applyFont="1" applyFill="1" applyBorder="1" applyAlignment="1">
      <alignment horizontal="center"/>
    </xf>
    <xf numFmtId="0" fontId="36" fillId="38" borderId="44" xfId="0" applyFont="1" applyFill="1" applyBorder="1" applyAlignment="1">
      <alignment horizontal="center"/>
    </xf>
    <xf numFmtId="0" fontId="39" fillId="43" borderId="37" xfId="0" applyFont="1" applyFill="1" applyBorder="1" applyAlignment="1">
      <alignment horizontal="center"/>
    </xf>
    <xf numFmtId="0" fontId="39" fillId="43" borderId="32" xfId="0" applyFont="1" applyFill="1" applyBorder="1" applyAlignment="1">
      <alignment horizontal="center"/>
    </xf>
    <xf numFmtId="0" fontId="43" fillId="36" borderId="48" xfId="0" applyFont="1" applyFill="1" applyBorder="1" applyAlignment="1">
      <alignment/>
    </xf>
    <xf numFmtId="0" fontId="36" fillId="38" borderId="44" xfId="0" applyFont="1" applyFill="1" applyBorder="1" applyAlignment="1">
      <alignment horizontal="center"/>
    </xf>
    <xf numFmtId="0" fontId="25" fillId="39" borderId="32" xfId="0" applyFont="1" applyFill="1" applyBorder="1" applyAlignment="1">
      <alignment horizontal="center" vertical="center"/>
    </xf>
    <xf numFmtId="1" fontId="35" fillId="46" borderId="15" xfId="0" applyNumberFormat="1" applyFont="1" applyFill="1" applyBorder="1" applyAlignment="1">
      <alignment horizontal="center" vertical="center"/>
    </xf>
    <xf numFmtId="1" fontId="35" fillId="46" borderId="26" xfId="0" applyNumberFormat="1" applyFont="1" applyFill="1" applyBorder="1" applyAlignment="1">
      <alignment horizontal="center" vertical="center"/>
    </xf>
    <xf numFmtId="0" fontId="43" fillId="36" borderId="37" xfId="0" applyFont="1" applyFill="1" applyBorder="1" applyAlignment="1">
      <alignment horizontal="center"/>
    </xf>
    <xf numFmtId="0" fontId="43" fillId="43" borderId="37" xfId="0" applyFont="1" applyFill="1" applyBorder="1" applyAlignment="1">
      <alignment horizontal="center"/>
    </xf>
    <xf numFmtId="0" fontId="43" fillId="36" borderId="44" xfId="0" applyFont="1" applyFill="1" applyBorder="1" applyAlignment="1">
      <alignment horizontal="center" vertical="center"/>
    </xf>
    <xf numFmtId="0" fontId="43" fillId="43" borderId="44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/>
    </xf>
    <xf numFmtId="0" fontId="43" fillId="43" borderId="32" xfId="0" applyFont="1" applyFill="1" applyBorder="1" applyAlignment="1">
      <alignment horizontal="center"/>
    </xf>
    <xf numFmtId="0" fontId="117" fillId="36" borderId="37" xfId="0" applyFont="1" applyFill="1" applyBorder="1" applyAlignment="1">
      <alignment horizontal="center" vertical="center"/>
    </xf>
    <xf numFmtId="0" fontId="117" fillId="36" borderId="15" xfId="0" applyFont="1" applyFill="1" applyBorder="1" applyAlignment="1">
      <alignment horizontal="center"/>
    </xf>
    <xf numFmtId="0" fontId="117" fillId="43" borderId="15" xfId="0" applyFont="1" applyFill="1" applyBorder="1" applyAlignment="1">
      <alignment horizontal="center"/>
    </xf>
    <xf numFmtId="0" fontId="118" fillId="36" borderId="15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left" vertical="center"/>
    </xf>
    <xf numFmtId="0" fontId="13" fillId="39" borderId="18" xfId="0" applyFont="1" applyFill="1" applyBorder="1" applyAlignment="1">
      <alignment horizontal="center" vertical="center"/>
    </xf>
    <xf numFmtId="0" fontId="42" fillId="38" borderId="49" xfId="0" applyFont="1" applyFill="1" applyBorder="1" applyAlignment="1">
      <alignment horizontal="center" shrinkToFit="1"/>
    </xf>
    <xf numFmtId="0" fontId="42" fillId="38" borderId="50" xfId="0" applyFont="1" applyFill="1" applyBorder="1" applyAlignment="1">
      <alignment horizontal="center" shrinkToFit="1"/>
    </xf>
    <xf numFmtId="0" fontId="44" fillId="36" borderId="32" xfId="0" applyFont="1" applyFill="1" applyBorder="1" applyAlignment="1">
      <alignment horizontal="center"/>
    </xf>
    <xf numFmtId="0" fontId="44" fillId="43" borderId="32" xfId="0" applyFont="1" applyFill="1" applyBorder="1" applyAlignment="1">
      <alignment horizontal="center"/>
    </xf>
    <xf numFmtId="0" fontId="44" fillId="43" borderId="18" xfId="0" applyFont="1" applyFill="1" applyBorder="1" applyAlignment="1">
      <alignment horizontal="center"/>
    </xf>
    <xf numFmtId="0" fontId="44" fillId="43" borderId="15" xfId="0" applyFont="1" applyFill="1" applyBorder="1" applyAlignment="1">
      <alignment horizontal="center"/>
    </xf>
    <xf numFmtId="0" fontId="44" fillId="43" borderId="37" xfId="0" applyFont="1" applyFill="1" applyBorder="1" applyAlignment="1">
      <alignment horizontal="center"/>
    </xf>
    <xf numFmtId="1" fontId="38" fillId="15" borderId="43" xfId="0" applyNumberFormat="1" applyFont="1" applyFill="1" applyBorder="1" applyAlignment="1">
      <alignment horizontal="center" vertical="center"/>
    </xf>
    <xf numFmtId="173" fontId="38" fillId="15" borderId="26" xfId="0" applyNumberFormat="1" applyFont="1" applyFill="1" applyBorder="1" applyAlignment="1">
      <alignment horizontal="center" vertical="center"/>
    </xf>
    <xf numFmtId="173" fontId="40" fillId="15" borderId="26" xfId="0" applyNumberFormat="1" applyFont="1" applyFill="1" applyBorder="1" applyAlignment="1">
      <alignment horizontal="center" vertical="center"/>
    </xf>
    <xf numFmtId="0" fontId="118" fillId="43" borderId="15" xfId="0" applyFont="1" applyFill="1" applyBorder="1" applyAlignment="1">
      <alignment horizontal="center"/>
    </xf>
    <xf numFmtId="0" fontId="43" fillId="36" borderId="49" xfId="0" applyFont="1" applyFill="1" applyBorder="1" applyAlignment="1">
      <alignment horizontal="center"/>
    </xf>
    <xf numFmtId="0" fontId="45" fillId="43" borderId="15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43" fillId="36" borderId="51" xfId="0" applyFont="1" applyFill="1" applyBorder="1" applyAlignment="1">
      <alignment horizontal="center"/>
    </xf>
    <xf numFmtId="0" fontId="43" fillId="36" borderId="48" xfId="0" applyFont="1" applyFill="1" applyBorder="1" applyAlignment="1">
      <alignment horizontal="center"/>
    </xf>
    <xf numFmtId="0" fontId="43" fillId="36" borderId="52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17" fillId="38" borderId="37" xfId="0" applyFont="1" applyFill="1" applyBorder="1" applyAlignment="1">
      <alignment horizontal="center" vertical="center"/>
    </xf>
    <xf numFmtId="0" fontId="17" fillId="38" borderId="32" xfId="0" applyFont="1" applyFill="1" applyBorder="1" applyAlignment="1">
      <alignment horizontal="center" vertical="center"/>
    </xf>
    <xf numFmtId="0" fontId="17" fillId="38" borderId="37" xfId="0" applyFont="1" applyFill="1" applyBorder="1" applyAlignment="1">
      <alignment horizontal="center" vertical="center" shrinkToFit="1"/>
    </xf>
    <xf numFmtId="0" fontId="17" fillId="38" borderId="32" xfId="0" applyFont="1" applyFill="1" applyBorder="1" applyAlignment="1">
      <alignment horizontal="center" vertical="center" shrinkToFit="1"/>
    </xf>
    <xf numFmtId="0" fontId="17" fillId="38" borderId="62" xfId="0" applyFont="1" applyFill="1" applyBorder="1" applyAlignment="1">
      <alignment horizontal="center" vertical="center" shrinkToFit="1"/>
    </xf>
    <xf numFmtId="0" fontId="17" fillId="38" borderId="63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/>
    </xf>
    <xf numFmtId="0" fontId="8" fillId="35" borderId="48" xfId="0" applyFont="1" applyFill="1" applyBorder="1" applyAlignment="1">
      <alignment/>
    </xf>
    <xf numFmtId="0" fontId="8" fillId="35" borderId="52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36" borderId="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/>
    </xf>
    <xf numFmtId="0" fontId="22" fillId="0" borderId="24" xfId="0" applyFont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vertical="center" wrapText="1" readingOrder="1"/>
    </xf>
    <xf numFmtId="0" fontId="117" fillId="36" borderId="51" xfId="0" applyFont="1" applyFill="1" applyBorder="1" applyAlignment="1">
      <alignment horizontal="center"/>
    </xf>
    <xf numFmtId="0" fontId="117" fillId="36" borderId="48" xfId="0" applyFont="1" applyFill="1" applyBorder="1" applyAlignment="1">
      <alignment horizontal="center"/>
    </xf>
    <xf numFmtId="0" fontId="117" fillId="36" borderId="52" xfId="0" applyFont="1" applyFill="1" applyBorder="1" applyAlignment="1">
      <alignment horizontal="center"/>
    </xf>
    <xf numFmtId="0" fontId="17" fillId="38" borderId="64" xfId="0" applyFont="1" applyFill="1" applyBorder="1" applyAlignment="1">
      <alignment horizontal="center" vertical="center" shrinkToFit="1"/>
    </xf>
    <xf numFmtId="0" fontId="17" fillId="38" borderId="26" xfId="0" applyFont="1" applyFill="1" applyBorder="1" applyAlignment="1">
      <alignment horizontal="center" vertical="center" shrinkToFit="1"/>
    </xf>
    <xf numFmtId="0" fontId="28" fillId="38" borderId="15" xfId="0" applyFont="1" applyFill="1" applyBorder="1" applyAlignment="1">
      <alignment horizontal="center"/>
    </xf>
    <xf numFmtId="0" fontId="28" fillId="38" borderId="15" xfId="0" applyFont="1" applyFill="1" applyBorder="1" applyAlignment="1">
      <alignment horizontal="center" shrinkToFit="1"/>
    </xf>
    <xf numFmtId="0" fontId="22" fillId="39" borderId="15" xfId="0" applyFont="1" applyFill="1" applyBorder="1" applyAlignment="1">
      <alignment horizontal="center" vertical="center"/>
    </xf>
    <xf numFmtId="0" fontId="28" fillId="38" borderId="26" xfId="0" applyFont="1" applyFill="1" applyBorder="1" applyAlignment="1">
      <alignment horizontal="center" shrinkToFit="1"/>
    </xf>
    <xf numFmtId="0" fontId="22" fillId="36" borderId="0" xfId="0" applyFont="1" applyFill="1" applyBorder="1" applyAlignment="1">
      <alignment horizontal="center" vertical="center"/>
    </xf>
    <xf numFmtId="0" fontId="17" fillId="39" borderId="36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/>
    </xf>
    <xf numFmtId="0" fontId="36" fillId="0" borderId="6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/>
    </xf>
    <xf numFmtId="0" fontId="17" fillId="38" borderId="36" xfId="0" applyFont="1" applyFill="1" applyBorder="1" applyAlignment="1">
      <alignment horizontal="center" vertical="center" shrinkToFit="1"/>
    </xf>
    <xf numFmtId="0" fontId="17" fillId="38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/>
    </xf>
    <xf numFmtId="0" fontId="22" fillId="36" borderId="66" xfId="0" applyFont="1" applyFill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/>
    </xf>
    <xf numFmtId="0" fontId="17" fillId="38" borderId="37" xfId="0" applyFont="1" applyFill="1" applyBorder="1" applyAlignment="1">
      <alignment horizontal="center"/>
    </xf>
    <xf numFmtId="0" fontId="2" fillId="36" borderId="67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0" fontId="22" fillId="36" borderId="43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6" borderId="43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 vertical="center" shrinkToFit="1"/>
    </xf>
    <xf numFmtId="0" fontId="33" fillId="39" borderId="1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 shrinkToFit="1"/>
    </xf>
    <xf numFmtId="0" fontId="9" fillId="36" borderId="0" xfId="0" applyFont="1" applyFill="1" applyBorder="1" applyAlignment="1">
      <alignment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/>
    </xf>
    <xf numFmtId="0" fontId="10" fillId="36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 vertical="center"/>
    </xf>
    <xf numFmtId="0" fontId="3" fillId="39" borderId="32" xfId="0" applyFont="1" applyFill="1" applyBorder="1" applyAlignment="1">
      <alignment horizontal="center" vertical="center"/>
    </xf>
    <xf numFmtId="0" fontId="25" fillId="39" borderId="37" xfId="0" applyFont="1" applyFill="1" applyBorder="1" applyAlignment="1">
      <alignment horizontal="center" vertical="center"/>
    </xf>
    <xf numFmtId="0" fontId="25" fillId="39" borderId="32" xfId="0" applyFont="1" applyFill="1" applyBorder="1" applyAlignment="1">
      <alignment horizontal="center" vertical="center"/>
    </xf>
    <xf numFmtId="0" fontId="19" fillId="38" borderId="62" xfId="0" applyFont="1" applyFill="1" applyBorder="1" applyAlignment="1">
      <alignment horizontal="center" vertical="center" shrinkToFit="1"/>
    </xf>
    <xf numFmtId="0" fontId="19" fillId="38" borderId="63" xfId="0" applyFont="1" applyFill="1" applyBorder="1" applyAlignment="1">
      <alignment horizontal="center" vertical="center" shrinkToFit="1"/>
    </xf>
    <xf numFmtId="0" fontId="19" fillId="38" borderId="37" xfId="0" applyFont="1" applyFill="1" applyBorder="1" applyAlignment="1">
      <alignment horizontal="center" vertical="center" shrinkToFit="1"/>
    </xf>
    <xf numFmtId="0" fontId="19" fillId="38" borderId="32" xfId="0" applyFont="1" applyFill="1" applyBorder="1" applyAlignment="1">
      <alignment horizontal="center" vertical="center" shrinkToFit="1"/>
    </xf>
    <xf numFmtId="0" fontId="5" fillId="36" borderId="41" xfId="0" applyFont="1" applyFill="1" applyBorder="1" applyAlignment="1">
      <alignment horizontal="left"/>
    </xf>
    <xf numFmtId="0" fontId="5" fillId="36" borderId="42" xfId="0" applyFont="1" applyFill="1" applyBorder="1" applyAlignment="1">
      <alignment horizontal="left"/>
    </xf>
    <xf numFmtId="0" fontId="5" fillId="36" borderId="43" xfId="0" applyFont="1" applyFill="1" applyBorder="1" applyAlignment="1">
      <alignment horizontal="left"/>
    </xf>
    <xf numFmtId="0" fontId="36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38" borderId="37" xfId="0" applyFont="1" applyFill="1" applyBorder="1" applyAlignment="1">
      <alignment horizontal="center"/>
    </xf>
    <xf numFmtId="0" fontId="36" fillId="38" borderId="44" xfId="0" applyFont="1" applyFill="1" applyBorder="1" applyAlignment="1">
      <alignment horizontal="center"/>
    </xf>
    <xf numFmtId="0" fontId="42" fillId="38" borderId="37" xfId="0" applyFont="1" applyFill="1" applyBorder="1" applyAlignment="1">
      <alignment horizontal="center" shrinkToFit="1"/>
    </xf>
    <xf numFmtId="0" fontId="42" fillId="38" borderId="32" xfId="0" applyFont="1" applyFill="1" applyBorder="1" applyAlignment="1">
      <alignment horizontal="center" shrinkToFit="1"/>
    </xf>
    <xf numFmtId="0" fontId="42" fillId="38" borderId="62" xfId="0" applyFont="1" applyFill="1" applyBorder="1" applyAlignment="1">
      <alignment horizontal="center" shrinkToFit="1"/>
    </xf>
    <xf numFmtId="0" fontId="42" fillId="38" borderId="63" xfId="0" applyFont="1" applyFill="1" applyBorder="1" applyAlignment="1">
      <alignment horizontal="center" shrinkToFit="1"/>
    </xf>
    <xf numFmtId="0" fontId="5" fillId="36" borderId="29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horizontal="left" vertical="center"/>
    </xf>
    <xf numFmtId="0" fontId="24" fillId="0" borderId="60" xfId="0" applyFont="1" applyBorder="1" applyAlignment="1">
      <alignment horizontal="center" vertical="center" wrapText="1"/>
    </xf>
    <xf numFmtId="0" fontId="17" fillId="47" borderId="71" xfId="0" applyFont="1" applyFill="1" applyBorder="1" applyAlignment="1">
      <alignment vertical="center"/>
    </xf>
    <xf numFmtId="0" fontId="17" fillId="47" borderId="72" xfId="0" applyFont="1" applyFill="1" applyBorder="1" applyAlignment="1">
      <alignment horizontal="center"/>
    </xf>
    <xf numFmtId="0" fontId="17" fillId="47" borderId="72" xfId="0" applyFont="1" applyFill="1" applyBorder="1" applyAlignment="1">
      <alignment horizontal="center" vertical="center"/>
    </xf>
    <xf numFmtId="0" fontId="17" fillId="47" borderId="72" xfId="0" applyFont="1" applyFill="1" applyBorder="1" applyAlignment="1">
      <alignment horizontal="center" vertical="center"/>
    </xf>
    <xf numFmtId="0" fontId="68" fillId="47" borderId="72" xfId="0" applyFont="1" applyFill="1" applyBorder="1" applyAlignment="1">
      <alignment horizontal="center"/>
    </xf>
    <xf numFmtId="0" fontId="69" fillId="47" borderId="72" xfId="0" applyFont="1" applyFill="1" applyBorder="1" applyAlignment="1">
      <alignment horizontal="center"/>
    </xf>
    <xf numFmtId="0" fontId="69" fillId="47" borderId="72" xfId="0" applyFont="1" applyFill="1" applyBorder="1" applyAlignment="1">
      <alignment horizontal="center" shrinkToFit="1"/>
    </xf>
    <xf numFmtId="0" fontId="69" fillId="47" borderId="73" xfId="0" applyFont="1" applyFill="1" applyBorder="1" applyAlignment="1">
      <alignment horizontal="center" shrinkToFit="1"/>
    </xf>
    <xf numFmtId="0" fontId="17" fillId="47" borderId="74" xfId="0" applyFont="1" applyFill="1" applyBorder="1" applyAlignment="1">
      <alignment vertical="center"/>
    </xf>
    <xf numFmtId="0" fontId="17" fillId="47" borderId="57" xfId="0" applyFont="1" applyFill="1" applyBorder="1" applyAlignment="1">
      <alignment horizontal="center"/>
    </xf>
    <xf numFmtId="0" fontId="17" fillId="47" borderId="57" xfId="0" applyFont="1" applyFill="1" applyBorder="1" applyAlignment="1">
      <alignment horizontal="center" vertical="center"/>
    </xf>
    <xf numFmtId="0" fontId="68" fillId="47" borderId="57" xfId="0" applyFont="1" applyFill="1" applyBorder="1" applyAlignment="1">
      <alignment horizontal="center"/>
    </xf>
    <xf numFmtId="0" fontId="68" fillId="47" borderId="60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vertical="center"/>
    </xf>
    <xf numFmtId="0" fontId="17" fillId="0" borderId="57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22" fillId="34" borderId="57" xfId="0" applyFont="1" applyFill="1" applyBorder="1" applyAlignment="1">
      <alignment horizontal="center" vertical="center"/>
    </xf>
    <xf numFmtId="0" fontId="22" fillId="37" borderId="57" xfId="0" applyFont="1" applyFill="1" applyBorder="1" applyAlignment="1">
      <alignment horizontal="center" vertical="center"/>
    </xf>
    <xf numFmtId="0" fontId="22" fillId="35" borderId="57" xfId="0" applyFont="1" applyFill="1" applyBorder="1" applyAlignment="1">
      <alignment horizontal="center" vertical="center"/>
    </xf>
    <xf numFmtId="0" fontId="22" fillId="48" borderId="57" xfId="0" applyFont="1" applyFill="1" applyBorder="1" applyAlignment="1">
      <alignment horizontal="center" vertical="center"/>
    </xf>
    <xf numFmtId="0" fontId="22" fillId="47" borderId="57" xfId="0" applyFont="1" applyFill="1" applyBorder="1" applyAlignment="1">
      <alignment horizontal="center" vertical="center"/>
    </xf>
    <xf numFmtId="1" fontId="70" fillId="47" borderId="57" xfId="0" applyNumberFormat="1" applyFont="1" applyFill="1" applyBorder="1" applyAlignment="1">
      <alignment horizontal="center" vertical="center"/>
    </xf>
    <xf numFmtId="1" fontId="71" fillId="47" borderId="75" xfId="0" applyNumberFormat="1" applyFont="1" applyFill="1" applyBorder="1" applyAlignment="1">
      <alignment horizontal="center"/>
    </xf>
    <xf numFmtId="0" fontId="17" fillId="47" borderId="57" xfId="0" applyFont="1" applyFill="1" applyBorder="1" applyAlignment="1">
      <alignment horizontal="center" vertical="center"/>
    </xf>
    <xf numFmtId="0" fontId="68" fillId="47" borderId="76" xfId="0" applyFont="1" applyFill="1" applyBorder="1" applyAlignment="1">
      <alignment horizontal="center"/>
    </xf>
    <xf numFmtId="0" fontId="69" fillId="47" borderId="76" xfId="0" applyFont="1" applyFill="1" applyBorder="1" applyAlignment="1">
      <alignment horizontal="center"/>
    </xf>
    <xf numFmtId="0" fontId="69" fillId="47" borderId="76" xfId="0" applyFont="1" applyFill="1" applyBorder="1" applyAlignment="1">
      <alignment horizontal="center" shrinkToFit="1"/>
    </xf>
    <xf numFmtId="0" fontId="69" fillId="47" borderId="77" xfId="0" applyFont="1" applyFill="1" applyBorder="1" applyAlignment="1">
      <alignment horizontal="center" shrinkToFit="1"/>
    </xf>
    <xf numFmtId="0" fontId="68" fillId="47" borderId="78" xfId="0" applyFont="1" applyFill="1" applyBorder="1" applyAlignment="1">
      <alignment horizontal="center"/>
    </xf>
    <xf numFmtId="0" fontId="119" fillId="0" borderId="57" xfId="0" applyFont="1" applyFill="1" applyBorder="1" applyAlignment="1">
      <alignment vertical="center"/>
    </xf>
    <xf numFmtId="0" fontId="22" fillId="49" borderId="57" xfId="0" applyFont="1" applyFill="1" applyBorder="1" applyAlignment="1">
      <alignment horizontal="center" vertical="center"/>
    </xf>
    <xf numFmtId="0" fontId="22" fillId="50" borderId="57" xfId="0" applyFont="1" applyFill="1" applyBorder="1" applyAlignment="1">
      <alignment horizontal="center" vertical="center"/>
    </xf>
    <xf numFmtId="0" fontId="22" fillId="49" borderId="57" xfId="0" applyFont="1" applyFill="1" applyBorder="1" applyAlignment="1">
      <alignment vertical="center"/>
    </xf>
    <xf numFmtId="0" fontId="22" fillId="37" borderId="76" xfId="0" applyFont="1" applyFill="1" applyBorder="1" applyAlignment="1">
      <alignment horizontal="center" vertical="center"/>
    </xf>
    <xf numFmtId="0" fontId="22" fillId="35" borderId="76" xfId="0" applyFont="1" applyFill="1" applyBorder="1" applyAlignment="1">
      <alignment horizontal="center" vertical="center"/>
    </xf>
    <xf numFmtId="0" fontId="22" fillId="48" borderId="76" xfId="0" applyFont="1" applyFill="1" applyBorder="1" applyAlignment="1">
      <alignment horizontal="center" vertical="center"/>
    </xf>
    <xf numFmtId="0" fontId="119" fillId="34" borderId="57" xfId="0" applyFont="1" applyFill="1" applyBorder="1" applyAlignment="1">
      <alignment vertical="center"/>
    </xf>
    <xf numFmtId="0" fontId="17" fillId="34" borderId="57" xfId="0" applyFont="1" applyFill="1" applyBorder="1" applyAlignment="1">
      <alignment horizontal="center" vertical="center"/>
    </xf>
    <xf numFmtId="0" fontId="22" fillId="51" borderId="79" xfId="0" applyFont="1" applyFill="1" applyBorder="1" applyAlignment="1">
      <alignment horizontal="center" vertical="center"/>
    </xf>
    <xf numFmtId="0" fontId="22" fillId="51" borderId="80" xfId="0" applyFont="1" applyFill="1" applyBorder="1" applyAlignment="1">
      <alignment horizontal="center" vertical="center"/>
    </xf>
    <xf numFmtId="0" fontId="22" fillId="51" borderId="81" xfId="0" applyFont="1" applyFill="1" applyBorder="1" applyAlignment="1">
      <alignment horizontal="center" vertical="center"/>
    </xf>
    <xf numFmtId="0" fontId="119" fillId="0" borderId="57" xfId="0" applyFont="1" applyFill="1" applyBorder="1" applyAlignment="1">
      <alignment horizontal="left" vertical="center"/>
    </xf>
    <xf numFmtId="0" fontId="119" fillId="34" borderId="57" xfId="0" applyFont="1" applyFill="1" applyBorder="1" applyAlignment="1">
      <alignment horizontal="left" vertical="center"/>
    </xf>
    <xf numFmtId="0" fontId="35" fillId="34" borderId="57" xfId="0" applyFont="1" applyFill="1" applyBorder="1" applyAlignment="1">
      <alignment horizontal="center" vertical="center"/>
    </xf>
    <xf numFmtId="0" fontId="17" fillId="35" borderId="76" xfId="0" applyFont="1" applyFill="1" applyBorder="1" applyAlignment="1">
      <alignment horizontal="center" vertical="center"/>
    </xf>
    <xf numFmtId="0" fontId="17" fillId="48" borderId="76" xfId="0" applyFont="1" applyFill="1" applyBorder="1" applyAlignment="1">
      <alignment horizontal="center" vertical="center"/>
    </xf>
    <xf numFmtId="0" fontId="17" fillId="37" borderId="76" xfId="0" applyFont="1" applyFill="1" applyBorder="1" applyAlignment="1">
      <alignment horizontal="center" vertical="center"/>
    </xf>
    <xf numFmtId="0" fontId="24" fillId="35" borderId="76" xfId="0" applyFont="1" applyFill="1" applyBorder="1" applyAlignment="1">
      <alignment horizontal="center" vertical="center"/>
    </xf>
    <xf numFmtId="0" fontId="22" fillId="48" borderId="79" xfId="0" applyFont="1" applyFill="1" applyBorder="1" applyAlignment="1">
      <alignment horizontal="center" vertical="center"/>
    </xf>
    <xf numFmtId="0" fontId="22" fillId="48" borderId="80" xfId="0" applyFont="1" applyFill="1" applyBorder="1" applyAlignment="1">
      <alignment horizontal="center" vertical="center"/>
    </xf>
    <xf numFmtId="0" fontId="22" fillId="48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119" fillId="0" borderId="83" xfId="0" applyFont="1" applyFill="1" applyBorder="1" applyAlignment="1">
      <alignment vertical="center"/>
    </xf>
    <xf numFmtId="0" fontId="17" fillId="0" borderId="83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22" fillId="34" borderId="83" xfId="0" applyFont="1" applyFill="1" applyBorder="1" applyAlignment="1">
      <alignment horizontal="center" vertical="center"/>
    </xf>
    <xf numFmtId="0" fontId="22" fillId="37" borderId="83" xfId="0" applyFont="1" applyFill="1" applyBorder="1" applyAlignment="1">
      <alignment horizontal="center" vertical="center"/>
    </xf>
    <xf numFmtId="0" fontId="22" fillId="49" borderId="84" xfId="0" applyFont="1" applyFill="1" applyBorder="1" applyAlignment="1">
      <alignment horizontal="center" vertical="center"/>
    </xf>
    <xf numFmtId="0" fontId="22" fillId="50" borderId="84" xfId="0" applyFont="1" applyFill="1" applyBorder="1" applyAlignment="1">
      <alignment horizontal="center" vertical="center"/>
    </xf>
    <xf numFmtId="0" fontId="22" fillId="35" borderId="84" xfId="0" applyFont="1" applyFill="1" applyBorder="1" applyAlignment="1">
      <alignment horizontal="center" vertical="center"/>
    </xf>
    <xf numFmtId="0" fontId="22" fillId="48" borderId="84" xfId="0" applyFont="1" applyFill="1" applyBorder="1" applyAlignment="1">
      <alignment horizontal="center" vertical="center"/>
    </xf>
    <xf numFmtId="0" fontId="22" fillId="37" borderId="84" xfId="0" applyFont="1" applyFill="1" applyBorder="1" applyAlignment="1">
      <alignment horizontal="center" vertical="center"/>
    </xf>
    <xf numFmtId="0" fontId="22" fillId="35" borderId="83" xfId="0" applyFont="1" applyFill="1" applyBorder="1" applyAlignment="1">
      <alignment horizontal="center" vertical="center"/>
    </xf>
    <xf numFmtId="0" fontId="22" fillId="47" borderId="83" xfId="0" applyFont="1" applyFill="1" applyBorder="1" applyAlignment="1">
      <alignment horizontal="center" vertical="center"/>
    </xf>
    <xf numFmtId="1" fontId="70" fillId="47" borderId="83" xfId="0" applyNumberFormat="1" applyFont="1" applyFill="1" applyBorder="1" applyAlignment="1">
      <alignment horizontal="center" vertical="center"/>
    </xf>
    <xf numFmtId="1" fontId="71" fillId="47" borderId="85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8" fillId="52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26" fillId="34" borderId="86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26" fillId="34" borderId="87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left" vertical="center"/>
    </xf>
    <xf numFmtId="0" fontId="3" fillId="34" borderId="89" xfId="0" applyFont="1" applyFill="1" applyBorder="1" applyAlignment="1">
      <alignment horizontal="left" vertical="center"/>
    </xf>
    <xf numFmtId="0" fontId="69" fillId="0" borderId="90" xfId="0" applyFont="1" applyFill="1" applyBorder="1" applyAlignment="1">
      <alignment horizontal="center" vertical="center" wrapText="1"/>
    </xf>
    <xf numFmtId="0" fontId="75" fillId="47" borderId="91" xfId="0" applyFont="1" applyFill="1" applyBorder="1" applyAlignment="1">
      <alignment vertical="center"/>
    </xf>
    <xf numFmtId="0" fontId="75" fillId="47" borderId="76" xfId="0" applyFont="1" applyFill="1" applyBorder="1" applyAlignment="1">
      <alignment horizontal="center" vertical="center"/>
    </xf>
    <xf numFmtId="0" fontId="76" fillId="47" borderId="76" xfId="0" applyFont="1" applyFill="1" applyBorder="1" applyAlignment="1">
      <alignment horizontal="center" vertical="center"/>
    </xf>
    <xf numFmtId="0" fontId="75" fillId="47" borderId="76" xfId="0" applyFont="1" applyFill="1" applyBorder="1" applyAlignment="1">
      <alignment horizontal="center" vertical="center"/>
    </xf>
    <xf numFmtId="0" fontId="75" fillId="47" borderId="74" xfId="0" applyFont="1" applyFill="1" applyBorder="1" applyAlignment="1">
      <alignment vertical="center"/>
    </xf>
    <xf numFmtId="0" fontId="75" fillId="47" borderId="57" xfId="0" applyFont="1" applyFill="1" applyBorder="1" applyAlignment="1">
      <alignment horizontal="center" vertical="center"/>
    </xf>
    <xf numFmtId="0" fontId="76" fillId="47" borderId="57" xfId="0" applyFont="1" applyFill="1" applyBorder="1" applyAlignment="1">
      <alignment horizontal="center" vertical="center"/>
    </xf>
    <xf numFmtId="0" fontId="77" fillId="34" borderId="92" xfId="0" applyFont="1" applyFill="1" applyBorder="1" applyAlignment="1">
      <alignment horizontal="left" vertical="center"/>
    </xf>
    <xf numFmtId="0" fontId="77" fillId="34" borderId="57" xfId="0" applyFont="1" applyFill="1" applyBorder="1" applyAlignment="1">
      <alignment vertical="center"/>
    </xf>
    <xf numFmtId="49" fontId="78" fillId="0" borderId="57" xfId="0" applyNumberFormat="1" applyFont="1" applyFill="1" applyBorder="1" applyAlignment="1">
      <alignment horizontal="center" vertical="center" wrapText="1"/>
    </xf>
    <xf numFmtId="0" fontId="79" fillId="34" borderId="57" xfId="0" applyFont="1" applyFill="1" applyBorder="1" applyAlignment="1">
      <alignment horizontal="center" vertical="center"/>
    </xf>
    <xf numFmtId="0" fontId="78" fillId="34" borderId="57" xfId="0" applyFont="1" applyFill="1" applyBorder="1" applyAlignment="1">
      <alignment horizontal="center" vertical="center"/>
    </xf>
    <xf numFmtId="0" fontId="22" fillId="37" borderId="93" xfId="0" applyFont="1" applyFill="1" applyBorder="1" applyAlignment="1">
      <alignment horizontal="center" vertical="center"/>
    </xf>
    <xf numFmtId="0" fontId="22" fillId="49" borderId="15" xfId="0" applyFont="1" applyFill="1" applyBorder="1" applyAlignment="1">
      <alignment horizontal="center" vertical="center"/>
    </xf>
    <xf numFmtId="0" fontId="22" fillId="50" borderId="15" xfId="0" applyFont="1" applyFill="1" applyBorder="1" applyAlignment="1">
      <alignment horizontal="center" vertical="center"/>
    </xf>
    <xf numFmtId="0" fontId="22" fillId="35" borderId="94" xfId="0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/>
    </xf>
    <xf numFmtId="0" fontId="77" fillId="0" borderId="57" xfId="0" applyFont="1" applyFill="1" applyBorder="1" applyAlignment="1">
      <alignment vertical="center"/>
    </xf>
    <xf numFmtId="0" fontId="78" fillId="34" borderId="76" xfId="0" applyFont="1" applyFill="1" applyBorder="1" applyAlignment="1">
      <alignment horizontal="center" vertical="center" wrapText="1"/>
    </xf>
    <xf numFmtId="0" fontId="78" fillId="34" borderId="57" xfId="0" applyFont="1" applyFill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wrapText="1"/>
    </xf>
    <xf numFmtId="0" fontId="22" fillId="51" borderId="95" xfId="0" applyFont="1" applyFill="1" applyBorder="1" applyAlignment="1">
      <alignment horizontal="center" vertical="center"/>
    </xf>
    <xf numFmtId="0" fontId="22" fillId="51" borderId="96" xfId="0" applyFont="1" applyFill="1" applyBorder="1" applyAlignment="1">
      <alignment horizontal="center" vertical="center"/>
    </xf>
    <xf numFmtId="0" fontId="22" fillId="51" borderId="49" xfId="0" applyFont="1" applyFill="1" applyBorder="1" applyAlignment="1">
      <alignment horizontal="center" vertical="center"/>
    </xf>
    <xf numFmtId="49" fontId="78" fillId="0" borderId="76" xfId="0" applyNumberFormat="1" applyFont="1" applyFill="1" applyBorder="1" applyAlignment="1">
      <alignment horizontal="center" vertical="center" wrapText="1"/>
    </xf>
    <xf numFmtId="0" fontId="22" fillId="49" borderId="32" xfId="0" applyFont="1" applyFill="1" applyBorder="1" applyAlignment="1">
      <alignment horizontal="center" vertical="center"/>
    </xf>
    <xf numFmtId="0" fontId="22" fillId="50" borderId="32" xfId="0" applyFont="1" applyFill="1" applyBorder="1" applyAlignment="1">
      <alignment horizontal="center" vertical="center"/>
    </xf>
    <xf numFmtId="0" fontId="78" fillId="34" borderId="79" xfId="0" applyFont="1" applyFill="1" applyBorder="1" applyAlignment="1">
      <alignment horizontal="center" vertical="center"/>
    </xf>
    <xf numFmtId="0" fontId="22" fillId="49" borderId="37" xfId="0" applyFont="1" applyFill="1" applyBorder="1" applyAlignment="1">
      <alignment horizontal="center" vertical="center"/>
    </xf>
    <xf numFmtId="0" fontId="22" fillId="35" borderId="97" xfId="0" applyFont="1" applyFill="1" applyBorder="1" applyAlignment="1">
      <alignment horizontal="center" vertical="center"/>
    </xf>
    <xf numFmtId="0" fontId="22" fillId="35" borderId="98" xfId="0" applyFont="1" applyFill="1" applyBorder="1" applyAlignment="1">
      <alignment horizontal="center" vertical="center"/>
    </xf>
    <xf numFmtId="0" fontId="22" fillId="48" borderId="98" xfId="0" applyFont="1" applyFill="1" applyBorder="1" applyAlignment="1">
      <alignment horizontal="center" vertical="center"/>
    </xf>
    <xf numFmtId="0" fontId="22" fillId="50" borderId="15" xfId="0" applyFont="1" applyFill="1" applyBorder="1" applyAlignment="1">
      <alignment horizontal="center" vertical="center"/>
    </xf>
    <xf numFmtId="0" fontId="22" fillId="47" borderId="81" xfId="0" applyFont="1" applyFill="1" applyBorder="1" applyAlignment="1">
      <alignment horizontal="center" vertical="center"/>
    </xf>
    <xf numFmtId="0" fontId="22" fillId="50" borderId="37" xfId="0" applyFont="1" applyFill="1" applyBorder="1" applyAlignment="1">
      <alignment horizontal="center" vertical="center"/>
    </xf>
    <xf numFmtId="0" fontId="80" fillId="34" borderId="92" xfId="0" applyFont="1" applyFill="1" applyBorder="1" applyAlignment="1">
      <alignment horizontal="left" vertical="center"/>
    </xf>
    <xf numFmtId="0" fontId="80" fillId="34" borderId="57" xfId="0" applyFont="1" applyFill="1" applyBorder="1" applyAlignment="1">
      <alignment vertical="center"/>
    </xf>
    <xf numFmtId="0" fontId="119" fillId="37" borderId="93" xfId="0" applyFont="1" applyFill="1" applyBorder="1" applyAlignment="1">
      <alignment horizontal="center" vertical="center"/>
    </xf>
    <xf numFmtId="0" fontId="24" fillId="35" borderId="94" xfId="0" applyFont="1" applyFill="1" applyBorder="1" applyAlignment="1">
      <alignment horizontal="center" vertical="center"/>
    </xf>
    <xf numFmtId="0" fontId="80" fillId="34" borderId="83" xfId="0" applyFont="1" applyFill="1" applyBorder="1" applyAlignment="1">
      <alignment horizontal="left" vertical="center"/>
    </xf>
    <xf numFmtId="0" fontId="80" fillId="34" borderId="83" xfId="0" applyFont="1" applyFill="1" applyBorder="1" applyAlignment="1">
      <alignment vertical="center"/>
    </xf>
    <xf numFmtId="49" fontId="78" fillId="0" borderId="83" xfId="0" applyNumberFormat="1" applyFont="1" applyFill="1" applyBorder="1" applyAlignment="1">
      <alignment horizontal="center" vertical="center" wrapText="1"/>
    </xf>
    <xf numFmtId="0" fontId="79" fillId="34" borderId="83" xfId="0" applyFont="1" applyFill="1" applyBorder="1" applyAlignment="1">
      <alignment horizontal="center" vertical="center"/>
    </xf>
    <xf numFmtId="0" fontId="78" fillId="34" borderId="83" xfId="0" applyFont="1" applyFill="1" applyBorder="1" applyAlignment="1">
      <alignment horizontal="center" vertical="center"/>
    </xf>
    <xf numFmtId="0" fontId="22" fillId="48" borderId="83" xfId="0" applyFont="1" applyFill="1" applyBorder="1" applyAlignment="1">
      <alignment horizontal="center" vertical="center"/>
    </xf>
    <xf numFmtId="0" fontId="22" fillId="48" borderId="99" xfId="0" applyFont="1" applyFill="1" applyBorder="1" applyAlignment="1">
      <alignment horizontal="center" vertical="center"/>
    </xf>
    <xf numFmtId="0" fontId="77" fillId="47" borderId="83" xfId="0" applyFont="1" applyFill="1" applyBorder="1" applyAlignment="1">
      <alignment horizontal="center" vertical="center"/>
    </xf>
    <xf numFmtId="1" fontId="78" fillId="47" borderId="100" xfId="0" applyNumberFormat="1" applyFont="1" applyFill="1" applyBorder="1" applyAlignment="1">
      <alignment horizontal="center"/>
    </xf>
    <xf numFmtId="0" fontId="81" fillId="34" borderId="0" xfId="0" applyFont="1" applyFill="1" applyBorder="1" applyAlignment="1">
      <alignment horizontal="left" vertical="center"/>
    </xf>
    <xf numFmtId="0" fontId="82" fillId="34" borderId="0" xfId="0" applyFont="1" applyFill="1" applyBorder="1" applyAlignment="1">
      <alignment vertical="center"/>
    </xf>
    <xf numFmtId="49" fontId="78" fillId="34" borderId="0" xfId="0" applyNumberFormat="1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1" fontId="32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/>
    </xf>
    <xf numFmtId="0" fontId="75" fillId="47" borderId="71" xfId="0" applyFont="1" applyFill="1" applyBorder="1" applyAlignment="1">
      <alignment vertical="center"/>
    </xf>
    <xf numFmtId="0" fontId="75" fillId="47" borderId="72" xfId="0" applyFont="1" applyFill="1" applyBorder="1" applyAlignment="1">
      <alignment horizontal="center" vertical="center"/>
    </xf>
    <xf numFmtId="0" fontId="76" fillId="47" borderId="72" xfId="0" applyFont="1" applyFill="1" applyBorder="1" applyAlignment="1">
      <alignment horizontal="center" vertical="center"/>
    </xf>
    <xf numFmtId="0" fontId="75" fillId="47" borderId="72" xfId="0" applyFont="1" applyFill="1" applyBorder="1" applyAlignment="1">
      <alignment horizontal="center" vertical="center"/>
    </xf>
    <xf numFmtId="0" fontId="75" fillId="47" borderId="92" xfId="0" applyFont="1" applyFill="1" applyBorder="1" applyAlignment="1">
      <alignment vertical="center"/>
    </xf>
    <xf numFmtId="0" fontId="77" fillId="0" borderId="57" xfId="0" applyFont="1" applyFill="1" applyBorder="1" applyAlignment="1">
      <alignment horizontal="left" vertical="center"/>
    </xf>
    <xf numFmtId="0" fontId="77" fillId="0" borderId="60" xfId="0" applyFont="1" applyFill="1" applyBorder="1" applyAlignment="1">
      <alignment vertical="center"/>
    </xf>
    <xf numFmtId="49" fontId="78" fillId="34" borderId="57" xfId="0" applyNumberFormat="1" applyFont="1" applyFill="1" applyBorder="1" applyAlignment="1">
      <alignment horizontal="center" vertical="center" wrapText="1"/>
    </xf>
    <xf numFmtId="0" fontId="22" fillId="37" borderId="98" xfId="0" applyFont="1" applyFill="1" applyBorder="1" applyAlignment="1">
      <alignment horizontal="center" vertical="center"/>
    </xf>
    <xf numFmtId="3" fontId="78" fillId="0" borderId="57" xfId="50" applyNumberFormat="1" applyFont="1" applyFill="1" applyBorder="1" applyAlignment="1">
      <alignment horizontal="center" vertical="center"/>
      <protection/>
    </xf>
    <xf numFmtId="0" fontId="77" fillId="34" borderId="101" xfId="0" applyFont="1" applyFill="1" applyBorder="1" applyAlignment="1">
      <alignment horizontal="left" vertical="center"/>
    </xf>
    <xf numFmtId="0" fontId="22" fillId="48" borderId="15" xfId="0" applyFont="1" applyFill="1" applyBorder="1" applyAlignment="1">
      <alignment vertical="center"/>
    </xf>
    <xf numFmtId="0" fontId="22" fillId="48" borderId="15" xfId="0" applyFont="1" applyFill="1" applyBorder="1" applyAlignment="1">
      <alignment horizontal="center" vertical="center"/>
    </xf>
    <xf numFmtId="16" fontId="20" fillId="0" borderId="0" xfId="0" applyNumberFormat="1" applyFont="1" applyAlignment="1">
      <alignment/>
    </xf>
    <xf numFmtId="0" fontId="80" fillId="0" borderId="60" xfId="0" applyFont="1" applyFill="1" applyBorder="1" applyAlignment="1">
      <alignment vertical="center"/>
    </xf>
    <xf numFmtId="49" fontId="78" fillId="0" borderId="60" xfId="0" applyNumberFormat="1" applyFont="1" applyFill="1" applyBorder="1" applyAlignment="1">
      <alignment horizontal="center" vertical="center" wrapText="1"/>
    </xf>
    <xf numFmtId="0" fontId="77" fillId="34" borderId="102" xfId="0" applyFont="1" applyFill="1" applyBorder="1" applyAlignment="1">
      <alignment horizontal="left" vertical="center"/>
    </xf>
    <xf numFmtId="0" fontId="77" fillId="34" borderId="83" xfId="0" applyFont="1" applyFill="1" applyBorder="1" applyAlignment="1">
      <alignment vertical="center"/>
    </xf>
    <xf numFmtId="0" fontId="77" fillId="34" borderId="83" xfId="0" applyFont="1" applyFill="1" applyBorder="1" applyAlignment="1">
      <alignment horizontal="center" vertical="center" wrapText="1"/>
    </xf>
    <xf numFmtId="0" fontId="24" fillId="37" borderId="103" xfId="0" applyFont="1" applyFill="1" applyBorder="1" applyAlignment="1">
      <alignment horizontal="center" vertical="center"/>
    </xf>
    <xf numFmtId="0" fontId="22" fillId="37" borderId="103" xfId="0" applyFont="1" applyFill="1" applyBorder="1" applyAlignment="1">
      <alignment horizontal="center" vertical="center"/>
    </xf>
    <xf numFmtId="0" fontId="24" fillId="35" borderId="103" xfId="0" applyFont="1" applyFill="1" applyBorder="1" applyAlignment="1">
      <alignment horizontal="center" vertical="center"/>
    </xf>
    <xf numFmtId="0" fontId="22" fillId="48" borderId="103" xfId="0" applyFont="1" applyFill="1" applyBorder="1" applyAlignment="1">
      <alignment horizontal="center" vertical="center"/>
    </xf>
    <xf numFmtId="0" fontId="24" fillId="48" borderId="103" xfId="0" applyFont="1" applyFill="1" applyBorder="1" applyAlignment="1">
      <alignment horizontal="center" vertical="center"/>
    </xf>
    <xf numFmtId="0" fontId="22" fillId="35" borderId="103" xfId="0" applyFont="1" applyFill="1" applyBorder="1" applyAlignment="1">
      <alignment horizontal="center" vertical="center"/>
    </xf>
    <xf numFmtId="0" fontId="24" fillId="35" borderId="104" xfId="0" applyFont="1" applyFill="1" applyBorder="1" applyAlignment="1">
      <alignment horizontal="center" vertical="center"/>
    </xf>
    <xf numFmtId="0" fontId="22" fillId="53" borderId="33" xfId="0" applyFont="1" applyFill="1" applyBorder="1" applyAlignment="1">
      <alignment horizontal="center" vertical="center"/>
    </xf>
    <xf numFmtId="0" fontId="22" fillId="47" borderId="84" xfId="0" applyFont="1" applyFill="1" applyBorder="1" applyAlignment="1">
      <alignment horizontal="center" vertical="center"/>
    </xf>
    <xf numFmtId="1" fontId="70" fillId="47" borderId="84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left" vertical="center"/>
    </xf>
    <xf numFmtId="0" fontId="84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1" fillId="34" borderId="105" xfId="0" applyFont="1" applyFill="1" applyBorder="1" applyAlignment="1">
      <alignment horizontal="center" vertical="center"/>
    </xf>
    <xf numFmtId="1" fontId="32" fillId="34" borderId="105" xfId="0" applyNumberFormat="1" applyFont="1" applyFill="1" applyBorder="1" applyAlignment="1">
      <alignment horizontal="center" vertical="center"/>
    </xf>
    <xf numFmtId="1" fontId="15" fillId="34" borderId="105" xfId="0" applyNumberFormat="1" applyFont="1" applyFill="1" applyBorder="1" applyAlignment="1">
      <alignment horizontal="center"/>
    </xf>
    <xf numFmtId="0" fontId="22" fillId="50" borderId="19" xfId="0" applyFont="1" applyFill="1" applyBorder="1" applyAlignment="1">
      <alignment horizontal="center" vertical="center"/>
    </xf>
    <xf numFmtId="0" fontId="22" fillId="50" borderId="42" xfId="0" applyFont="1" applyFill="1" applyBorder="1" applyAlignment="1">
      <alignment horizontal="center" vertical="center"/>
    </xf>
    <xf numFmtId="0" fontId="22" fillId="50" borderId="18" xfId="0" applyFont="1" applyFill="1" applyBorder="1" applyAlignment="1">
      <alignment horizontal="center" vertical="center"/>
    </xf>
    <xf numFmtId="0" fontId="22" fillId="37" borderId="95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50" borderId="95" xfId="0" applyFont="1" applyFill="1" applyBorder="1" applyAlignment="1">
      <alignment horizontal="center" vertical="center"/>
    </xf>
    <xf numFmtId="0" fontId="22" fillId="50" borderId="96" xfId="0" applyFont="1" applyFill="1" applyBorder="1" applyAlignment="1">
      <alignment horizontal="center" vertical="center"/>
    </xf>
    <xf numFmtId="0" fontId="22" fillId="50" borderId="106" xfId="0" applyFont="1" applyFill="1" applyBorder="1" applyAlignment="1">
      <alignment horizontal="center" vertical="center"/>
    </xf>
    <xf numFmtId="0" fontId="77" fillId="34" borderId="107" xfId="0" applyFont="1" applyFill="1" applyBorder="1" applyAlignment="1">
      <alignment horizontal="left" vertical="center"/>
    </xf>
    <xf numFmtId="0" fontId="77" fillId="34" borderId="83" xfId="0" applyFont="1" applyFill="1" applyBorder="1" applyAlignment="1">
      <alignment horizontal="left" vertical="center"/>
    </xf>
    <xf numFmtId="0" fontId="22" fillId="35" borderId="104" xfId="0" applyFont="1" applyFill="1" applyBorder="1" applyAlignment="1">
      <alignment horizontal="center" vertical="center"/>
    </xf>
    <xf numFmtId="0" fontId="22" fillId="53" borderId="108" xfId="0" applyFont="1" applyFill="1" applyBorder="1" applyAlignment="1">
      <alignment horizontal="center" vertical="center"/>
    </xf>
    <xf numFmtId="0" fontId="71" fillId="47" borderId="83" xfId="0" applyFont="1" applyFill="1" applyBorder="1" applyAlignment="1">
      <alignment horizontal="center" vertical="center"/>
    </xf>
    <xf numFmtId="1" fontId="71" fillId="47" borderId="109" xfId="0" applyNumberFormat="1" applyFont="1" applyFill="1" applyBorder="1" applyAlignment="1">
      <alignment horizontal="center"/>
    </xf>
    <xf numFmtId="0" fontId="82" fillId="34" borderId="0" xfId="0" applyFont="1" applyFill="1" applyBorder="1" applyAlignment="1">
      <alignment horizontal="left" vertical="center"/>
    </xf>
    <xf numFmtId="49" fontId="78" fillId="34" borderId="0" xfId="0" applyNumberFormat="1" applyFont="1" applyFill="1" applyBorder="1" applyAlignment="1">
      <alignment horizontal="center" vertical="center"/>
    </xf>
    <xf numFmtId="0" fontId="77" fillId="47" borderId="74" xfId="0" applyFont="1" applyFill="1" applyBorder="1" applyAlignment="1">
      <alignment horizontal="left" vertical="center"/>
    </xf>
    <xf numFmtId="0" fontId="77" fillId="47" borderId="57" xfId="0" applyFont="1" applyFill="1" applyBorder="1" applyAlignment="1">
      <alignment horizontal="left" vertical="center"/>
    </xf>
    <xf numFmtId="0" fontId="78" fillId="47" borderId="76" xfId="0" applyFont="1" applyFill="1" applyBorder="1" applyAlignment="1">
      <alignment horizontal="center" vertical="center" wrapText="1"/>
    </xf>
    <xf numFmtId="0" fontId="79" fillId="47" borderId="57" xfId="0" applyFont="1" applyFill="1" applyBorder="1" applyAlignment="1">
      <alignment horizontal="center" vertical="center"/>
    </xf>
    <xf numFmtId="0" fontId="78" fillId="47" borderId="57" xfId="0" applyFont="1" applyFill="1" applyBorder="1" applyAlignment="1">
      <alignment horizontal="center" vertical="center"/>
    </xf>
    <xf numFmtId="0" fontId="77" fillId="47" borderId="92" xfId="0" applyFont="1" applyFill="1" applyBorder="1" applyAlignment="1">
      <alignment horizontal="left" vertical="center"/>
    </xf>
    <xf numFmtId="0" fontId="77" fillId="47" borderId="57" xfId="0" applyFont="1" applyFill="1" applyBorder="1" applyAlignment="1">
      <alignment vertical="center"/>
    </xf>
    <xf numFmtId="49" fontId="78" fillId="47" borderId="57" xfId="0" applyNumberFormat="1" applyFont="1" applyFill="1" applyBorder="1" applyAlignment="1">
      <alignment horizontal="center" vertical="center" wrapText="1"/>
    </xf>
    <xf numFmtId="0" fontId="78" fillId="47" borderId="79" xfId="0" applyFont="1" applyFill="1" applyBorder="1" applyAlignment="1">
      <alignment horizontal="center" vertical="center"/>
    </xf>
    <xf numFmtId="0" fontId="22" fillId="51" borderId="15" xfId="0" applyFont="1" applyFill="1" applyBorder="1" applyAlignment="1">
      <alignment horizontal="center" vertical="center"/>
    </xf>
    <xf numFmtId="0" fontId="78" fillId="47" borderId="81" xfId="0" applyFont="1" applyFill="1" applyBorder="1" applyAlignment="1">
      <alignment horizontal="center" vertical="center" wrapText="1"/>
    </xf>
    <xf numFmtId="49" fontId="78" fillId="47" borderId="57" xfId="0" applyNumberFormat="1" applyFont="1" applyFill="1" applyBorder="1" applyAlignment="1">
      <alignment horizontal="center" vertical="center"/>
    </xf>
    <xf numFmtId="0" fontId="22" fillId="37" borderId="94" xfId="0" applyFont="1" applyFill="1" applyBorder="1" applyAlignment="1">
      <alignment horizontal="center" vertical="center"/>
    </xf>
    <xf numFmtId="49" fontId="78" fillId="0" borderId="81" xfId="0" applyNumberFormat="1" applyFont="1" applyFill="1" applyBorder="1" applyAlignment="1">
      <alignment horizontal="center" vertical="center" wrapText="1"/>
    </xf>
    <xf numFmtId="0" fontId="22" fillId="35" borderId="93" xfId="0" applyFont="1" applyFill="1" applyBorder="1" applyAlignment="1">
      <alignment horizontal="center" vertical="center"/>
    </xf>
    <xf numFmtId="0" fontId="22" fillId="53" borderId="15" xfId="0" applyFont="1" applyFill="1" applyBorder="1" applyAlignment="1">
      <alignment horizontal="center" vertical="center"/>
    </xf>
    <xf numFmtId="0" fontId="77" fillId="34" borderId="74" xfId="0" applyFont="1" applyFill="1" applyBorder="1" applyAlignment="1">
      <alignment horizontal="left" vertical="center"/>
    </xf>
    <xf numFmtId="0" fontId="77" fillId="0" borderId="83" xfId="0" applyFont="1" applyFill="1" applyBorder="1" applyAlignment="1">
      <alignment vertical="center"/>
    </xf>
    <xf numFmtId="0" fontId="77" fillId="50" borderId="110" xfId="0" applyFont="1" applyFill="1" applyBorder="1" applyAlignment="1">
      <alignment horizontal="center" vertical="center"/>
    </xf>
    <xf numFmtId="0" fontId="77" fillId="50" borderId="105" xfId="0" applyFont="1" applyFill="1" applyBorder="1" applyAlignment="1">
      <alignment horizontal="center" vertical="center"/>
    </xf>
    <xf numFmtId="0" fontId="77" fillId="50" borderId="111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vertical="center"/>
    </xf>
    <xf numFmtId="0" fontId="81" fillId="34" borderId="0" xfId="0" applyFont="1" applyFill="1" applyBorder="1" applyAlignment="1">
      <alignment horizontal="center" vertical="center"/>
    </xf>
    <xf numFmtId="0" fontId="81" fillId="34" borderId="105" xfId="0" applyFont="1" applyFill="1" applyBorder="1" applyAlignment="1">
      <alignment horizontal="center" vertical="center"/>
    </xf>
    <xf numFmtId="0" fontId="77" fillId="0" borderId="81" xfId="0" applyFont="1" applyFill="1" applyBorder="1" applyAlignment="1">
      <alignment vertical="center"/>
    </xf>
    <xf numFmtId="0" fontId="21" fillId="48" borderId="79" xfId="0" applyFont="1" applyFill="1" applyBorder="1" applyAlignment="1">
      <alignment horizontal="center" vertical="center"/>
    </xf>
    <xf numFmtId="0" fontId="21" fillId="48" borderId="80" xfId="0" applyFont="1" applyFill="1" applyBorder="1" applyAlignment="1">
      <alignment horizontal="center" vertical="center"/>
    </xf>
    <xf numFmtId="0" fontId="21" fillId="48" borderId="81" xfId="0" applyFont="1" applyFill="1" applyBorder="1" applyAlignment="1">
      <alignment horizontal="center" vertical="center"/>
    </xf>
    <xf numFmtId="0" fontId="78" fillId="0" borderId="57" xfId="50" applyNumberFormat="1" applyFont="1" applyFill="1" applyBorder="1" applyAlignment="1">
      <alignment horizontal="center" vertical="center" wrapText="1"/>
      <protection/>
    </xf>
    <xf numFmtId="0" fontId="22" fillId="51" borderId="76" xfId="0" applyFont="1" applyFill="1" applyBorder="1" applyAlignment="1">
      <alignment horizontal="center" vertical="center"/>
    </xf>
    <xf numFmtId="0" fontId="22" fillId="49" borderId="44" xfId="0" applyFont="1" applyFill="1" applyBorder="1" applyAlignment="1">
      <alignment horizontal="center" vertical="center"/>
    </xf>
    <xf numFmtId="0" fontId="22" fillId="50" borderId="44" xfId="0" applyFont="1" applyFill="1" applyBorder="1" applyAlignment="1">
      <alignment horizontal="center" vertical="center"/>
    </xf>
    <xf numFmtId="0" fontId="22" fillId="37" borderId="97" xfId="0" applyFont="1" applyFill="1" applyBorder="1" applyAlignment="1">
      <alignment horizontal="center" vertical="center"/>
    </xf>
    <xf numFmtId="16" fontId="78" fillId="34" borderId="57" xfId="0" applyNumberFormat="1" applyFont="1" applyFill="1" applyBorder="1" applyAlignment="1">
      <alignment horizontal="center" vertical="center"/>
    </xf>
    <xf numFmtId="0" fontId="22" fillId="51" borderId="112" xfId="0" applyFont="1" applyFill="1" applyBorder="1" applyAlignment="1">
      <alignment horizontal="center" vertical="center"/>
    </xf>
    <xf numFmtId="0" fontId="77" fillId="34" borderId="57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7" fillId="49" borderId="0" xfId="0" applyFont="1" applyFill="1" applyBorder="1" applyAlignment="1">
      <alignment horizontal="center" vertical="center"/>
    </xf>
    <xf numFmtId="0" fontId="71" fillId="54" borderId="0" xfId="0" applyFont="1" applyFill="1" applyBorder="1" applyAlignment="1">
      <alignment horizontal="center" vertical="center"/>
    </xf>
    <xf numFmtId="1" fontId="70" fillId="54" borderId="0" xfId="0" applyNumberFormat="1" applyFont="1" applyFill="1" applyBorder="1" applyAlignment="1">
      <alignment horizontal="center" vertical="center"/>
    </xf>
    <xf numFmtId="1" fontId="71" fillId="54" borderId="0" xfId="0" applyNumberFormat="1" applyFont="1" applyFill="1" applyBorder="1" applyAlignment="1">
      <alignment horizontal="center"/>
    </xf>
    <xf numFmtId="0" fontId="86" fillId="55" borderId="65" xfId="0" applyFont="1" applyFill="1" applyBorder="1" applyAlignment="1">
      <alignment vertical="center"/>
    </xf>
    <xf numFmtId="0" fontId="3" fillId="55" borderId="36" xfId="0" applyFont="1" applyFill="1" applyBorder="1" applyAlignment="1">
      <alignment horizontal="center" vertical="center"/>
    </xf>
    <xf numFmtId="0" fontId="12" fillId="55" borderId="36" xfId="0" applyFont="1" applyFill="1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68" fillId="56" borderId="113" xfId="0" applyFont="1" applyFill="1" applyBorder="1" applyAlignment="1">
      <alignment horizontal="center"/>
    </xf>
    <xf numFmtId="0" fontId="69" fillId="56" borderId="72" xfId="0" applyFont="1" applyFill="1" applyBorder="1" applyAlignment="1">
      <alignment horizontal="center"/>
    </xf>
    <xf numFmtId="0" fontId="69" fillId="56" borderId="72" xfId="0" applyFont="1" applyFill="1" applyBorder="1" applyAlignment="1">
      <alignment horizontal="center" shrinkToFit="1"/>
    </xf>
    <xf numFmtId="0" fontId="69" fillId="56" borderId="73" xfId="0" applyFont="1" applyFill="1" applyBorder="1" applyAlignment="1">
      <alignment horizontal="center" shrinkToFit="1"/>
    </xf>
    <xf numFmtId="0" fontId="86" fillId="55" borderId="14" xfId="0" applyFont="1" applyFill="1" applyBorder="1" applyAlignment="1">
      <alignment vertical="center"/>
    </xf>
    <xf numFmtId="0" fontId="87" fillId="55" borderId="15" xfId="0" applyFont="1" applyFill="1" applyBorder="1" applyAlignment="1">
      <alignment horizontal="center" vertical="center"/>
    </xf>
    <xf numFmtId="0" fontId="12" fillId="55" borderId="15" xfId="0" applyFont="1" applyFill="1" applyBorder="1" applyAlignment="1">
      <alignment horizontal="center" vertical="center"/>
    </xf>
    <xf numFmtId="0" fontId="3" fillId="55" borderId="15" xfId="0" applyFont="1" applyFill="1" applyBorder="1" applyAlignment="1">
      <alignment horizontal="center" vertical="center"/>
    </xf>
    <xf numFmtId="0" fontId="68" fillId="56" borderId="15" xfId="0" applyFont="1" applyFill="1" applyBorder="1" applyAlignment="1">
      <alignment horizontal="center"/>
    </xf>
    <xf numFmtId="0" fontId="69" fillId="56" borderId="114" xfId="0" applyFont="1" applyFill="1" applyBorder="1" applyAlignment="1">
      <alignment horizontal="center"/>
    </xf>
    <xf numFmtId="0" fontId="120" fillId="34" borderId="57" xfId="0" applyFont="1" applyFill="1" applyBorder="1" applyAlignment="1">
      <alignment horizontal="left" vertical="center"/>
    </xf>
    <xf numFmtId="0" fontId="77" fillId="36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71" fillId="36" borderId="32" xfId="0" applyFont="1" applyFill="1" applyBorder="1" applyAlignment="1">
      <alignment horizontal="center" vertical="center"/>
    </xf>
    <xf numFmtId="0" fontId="71" fillId="57" borderId="32" xfId="0" applyFont="1" applyFill="1" applyBorder="1" applyAlignment="1">
      <alignment horizontal="center" vertical="center"/>
    </xf>
    <xf numFmtId="0" fontId="22" fillId="56" borderId="78" xfId="0" applyFont="1" applyFill="1" applyBorder="1" applyAlignment="1">
      <alignment horizontal="center" vertical="center"/>
    </xf>
    <xf numFmtId="1" fontId="70" fillId="56" borderId="78" xfId="0" applyNumberFormat="1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/>
    </xf>
    <xf numFmtId="0" fontId="121" fillId="36" borderId="32" xfId="0" applyFont="1" applyFill="1" applyBorder="1" applyAlignment="1">
      <alignment horizontal="center" vertical="center"/>
    </xf>
    <xf numFmtId="0" fontId="22" fillId="56" borderId="57" xfId="0" applyFont="1" applyFill="1" applyBorder="1" applyAlignment="1">
      <alignment horizontal="center" vertical="center"/>
    </xf>
    <xf numFmtId="1" fontId="70" fillId="56" borderId="57" xfId="0" applyNumberFormat="1" applyFont="1" applyFill="1" applyBorder="1" applyAlignment="1">
      <alignment horizontal="center" vertical="center"/>
    </xf>
    <xf numFmtId="0" fontId="120" fillId="34" borderId="57" xfId="0" applyFont="1" applyFill="1" applyBorder="1" applyAlignment="1">
      <alignment vertical="center"/>
    </xf>
    <xf numFmtId="0" fontId="77" fillId="37" borderId="41" xfId="0" applyFont="1" applyFill="1" applyBorder="1" applyAlignment="1">
      <alignment horizontal="left" vertical="center"/>
    </xf>
    <xf numFmtId="0" fontId="120" fillId="34" borderId="115" xfId="0" applyFont="1" applyFill="1" applyBorder="1" applyAlignment="1">
      <alignment vertical="center"/>
    </xf>
    <xf numFmtId="0" fontId="77" fillId="37" borderId="23" xfId="0" applyFont="1" applyFill="1" applyBorder="1" applyAlignment="1">
      <alignment horizontal="left" vertical="center"/>
    </xf>
    <xf numFmtId="0" fontId="77" fillId="34" borderId="103" xfId="0" applyFont="1" applyFill="1" applyBorder="1" applyAlignment="1">
      <alignment vertical="center"/>
    </xf>
    <xf numFmtId="0" fontId="77" fillId="37" borderId="116" xfId="0" applyFont="1" applyFill="1" applyBorder="1" applyAlignment="1">
      <alignment horizontal="center" vertical="center"/>
    </xf>
    <xf numFmtId="0" fontId="13" fillId="37" borderId="116" xfId="0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/>
    </xf>
    <xf numFmtId="0" fontId="71" fillId="36" borderId="116" xfId="0" applyFont="1" applyFill="1" applyBorder="1" applyAlignment="1">
      <alignment horizontal="center" vertical="center"/>
    </xf>
    <xf numFmtId="0" fontId="71" fillId="57" borderId="116" xfId="0" applyFont="1" applyFill="1" applyBorder="1" applyAlignment="1">
      <alignment horizontal="center" vertical="center"/>
    </xf>
    <xf numFmtId="0" fontId="22" fillId="56" borderId="84" xfId="0" applyFont="1" applyFill="1" applyBorder="1" applyAlignment="1">
      <alignment horizontal="center" vertical="center"/>
    </xf>
    <xf numFmtId="1" fontId="70" fillId="56" borderId="84" xfId="0" applyNumberFormat="1" applyFont="1" applyFill="1" applyBorder="1" applyAlignment="1">
      <alignment horizontal="center" vertical="center"/>
    </xf>
    <xf numFmtId="1" fontId="71" fillId="56" borderId="117" xfId="0" applyNumberFormat="1" applyFont="1" applyFill="1" applyBorder="1" applyAlignment="1">
      <alignment horizontal="center"/>
    </xf>
    <xf numFmtId="0" fontId="89" fillId="0" borderId="0" xfId="0" applyFont="1" applyAlignment="1">
      <alignment/>
    </xf>
    <xf numFmtId="0" fontId="90" fillId="52" borderId="0" xfId="0" applyFont="1" applyFill="1" applyAlignment="1">
      <alignment/>
    </xf>
    <xf numFmtId="0" fontId="91" fillId="0" borderId="0" xfId="0" applyFont="1" applyAlignment="1">
      <alignment/>
    </xf>
    <xf numFmtId="0" fontId="71" fillId="0" borderId="0" xfId="0" applyFont="1" applyAlignment="1">
      <alignment/>
    </xf>
    <xf numFmtId="0" fontId="75" fillId="34" borderId="86" xfId="0" applyFont="1" applyFill="1" applyBorder="1" applyAlignment="1">
      <alignment horizontal="left" vertical="center"/>
    </xf>
    <xf numFmtId="0" fontId="75" fillId="34" borderId="87" xfId="0" applyFont="1" applyFill="1" applyBorder="1" applyAlignment="1">
      <alignment horizontal="left" vertical="center"/>
    </xf>
    <xf numFmtId="0" fontId="75" fillId="34" borderId="88" xfId="0" applyFont="1" applyFill="1" applyBorder="1" applyAlignment="1">
      <alignment horizontal="left" vertical="center"/>
    </xf>
    <xf numFmtId="0" fontId="75" fillId="34" borderId="89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18" xfId="0" applyFont="1" applyBorder="1" applyAlignment="1">
      <alignment wrapText="1"/>
    </xf>
    <xf numFmtId="0" fontId="17" fillId="0" borderId="37" xfId="0" applyFont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left" vertical="center"/>
    </xf>
    <xf numFmtId="0" fontId="122" fillId="36" borderId="15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1" fontId="71" fillId="56" borderId="119" xfId="0" applyNumberFormat="1" applyFont="1" applyFill="1" applyBorder="1" applyAlignment="1">
      <alignment horizontal="center"/>
    </xf>
    <xf numFmtId="0" fontId="86" fillId="55" borderId="41" xfId="0" applyFont="1" applyFill="1" applyBorder="1" applyAlignment="1">
      <alignment horizontal="left" vertical="center"/>
    </xf>
    <xf numFmtId="0" fontId="3" fillId="55" borderId="15" xfId="0" applyFont="1" applyFill="1" applyBorder="1" applyAlignment="1">
      <alignment horizontal="center" vertical="center"/>
    </xf>
    <xf numFmtId="0" fontId="68" fillId="56" borderId="98" xfId="0" applyFont="1" applyFill="1" applyBorder="1" applyAlignment="1">
      <alignment horizontal="center"/>
    </xf>
    <xf numFmtId="0" fontId="69" fillId="56" borderId="76" xfId="0" applyFont="1" applyFill="1" applyBorder="1" applyAlignment="1">
      <alignment horizontal="center"/>
    </xf>
    <xf numFmtId="0" fontId="69" fillId="56" borderId="76" xfId="0" applyFont="1" applyFill="1" applyBorder="1" applyAlignment="1">
      <alignment horizontal="center" shrinkToFit="1"/>
    </xf>
    <xf numFmtId="0" fontId="69" fillId="56" borderId="77" xfId="0" applyFont="1" applyFill="1" applyBorder="1" applyAlignment="1">
      <alignment horizontal="center" shrinkToFit="1"/>
    </xf>
    <xf numFmtId="0" fontId="21" fillId="0" borderId="41" xfId="0" applyFont="1" applyBorder="1" applyAlignment="1">
      <alignment horizontal="left" vertical="center"/>
    </xf>
    <xf numFmtId="0" fontId="122" fillId="36" borderId="15" xfId="0" applyFont="1" applyFill="1" applyBorder="1" applyAlignment="1">
      <alignment horizontal="left" vertical="center"/>
    </xf>
    <xf numFmtId="0" fontId="87" fillId="37" borderId="15" xfId="0" applyFont="1" applyFill="1" applyBorder="1" applyAlignment="1">
      <alignment horizontal="center" vertical="center"/>
    </xf>
    <xf numFmtId="1" fontId="71" fillId="56" borderId="75" xfId="0" applyNumberFormat="1" applyFont="1" applyFill="1" applyBorder="1" applyAlignment="1">
      <alignment horizontal="center"/>
    </xf>
    <xf numFmtId="0" fontId="21" fillId="37" borderId="41" xfId="0" applyFont="1" applyFill="1" applyBorder="1" applyAlignment="1">
      <alignment horizontal="left" vertical="center"/>
    </xf>
    <xf numFmtId="0" fontId="93" fillId="36" borderId="32" xfId="0" applyFont="1" applyFill="1" applyBorder="1" applyAlignment="1">
      <alignment horizontal="center" vertical="center"/>
    </xf>
    <xf numFmtId="0" fontId="71" fillId="57" borderId="19" xfId="0" applyFont="1" applyFill="1" applyBorder="1" applyAlignment="1">
      <alignment horizontal="center" vertical="center"/>
    </xf>
    <xf numFmtId="0" fontId="71" fillId="57" borderId="42" xfId="0" applyFont="1" applyFill="1" applyBorder="1" applyAlignment="1">
      <alignment horizontal="center" vertical="center"/>
    </xf>
    <xf numFmtId="0" fontId="71" fillId="57" borderId="18" xfId="0" applyFont="1" applyFill="1" applyBorder="1" applyAlignment="1">
      <alignment horizontal="center" vertical="center"/>
    </xf>
    <xf numFmtId="0" fontId="86" fillId="55" borderId="14" xfId="0" applyFont="1" applyFill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122" fillId="36" borderId="33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1" fontId="71" fillId="56" borderId="85" xfId="0" applyNumberFormat="1" applyFont="1" applyFill="1" applyBorder="1" applyAlignment="1">
      <alignment horizontal="center"/>
    </xf>
    <xf numFmtId="0" fontId="18" fillId="0" borderId="120" xfId="0" applyFont="1" applyBorder="1" applyAlignment="1">
      <alignment/>
    </xf>
    <xf numFmtId="0" fontId="94" fillId="34" borderId="86" xfId="0" applyFont="1" applyFill="1" applyBorder="1" applyAlignment="1">
      <alignment horizontal="left" vertical="center"/>
    </xf>
    <xf numFmtId="0" fontId="2" fillId="34" borderId="120" xfId="0" applyFont="1" applyFill="1" applyBorder="1" applyAlignment="1">
      <alignment horizontal="center" vertical="center"/>
    </xf>
    <xf numFmtId="0" fontId="94" fillId="34" borderId="87" xfId="0" applyFont="1" applyFill="1" applyBorder="1" applyAlignment="1">
      <alignment horizontal="left" vertical="center"/>
    </xf>
    <xf numFmtId="0" fontId="8" fillId="34" borderId="120" xfId="0" applyFont="1" applyFill="1" applyBorder="1" applyAlignment="1">
      <alignment horizontal="center" vertical="center"/>
    </xf>
    <xf numFmtId="0" fontId="7" fillId="34" borderId="120" xfId="0" applyFont="1" applyFill="1" applyBorder="1" applyAlignment="1">
      <alignment horizontal="center" vertical="center"/>
    </xf>
    <xf numFmtId="0" fontId="8" fillId="34" borderId="12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8"/>
  <sheetViews>
    <sheetView showGridLines="0" zoomScalePageLayoutView="0" workbookViewId="0" topLeftCell="A1">
      <selection activeCell="AK8" sqref="AK8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1" customWidth="1"/>
    <col min="4" max="4" width="6.140625" style="0" customWidth="1"/>
    <col min="5" max="5" width="3.28125" style="5" customWidth="1"/>
    <col min="6" max="31" width="3.28125" style="0" customWidth="1"/>
    <col min="32" max="32" width="3.28125" style="1" customWidth="1"/>
    <col min="33" max="34" width="3.28125" style="8" customWidth="1"/>
    <col min="35" max="35" width="4.140625" style="8" customWidth="1"/>
    <col min="36" max="234" width="9.140625" style="0" customWidth="1"/>
  </cols>
  <sheetData>
    <row r="1" spans="1:35" ht="5.25" customHeight="1">
      <c r="A1" s="319" t="s">
        <v>169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1"/>
    </row>
    <row r="2" spans="1:35" ht="15" customHeight="1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4"/>
    </row>
    <row r="3" spans="1:35" ht="26.25" customHeigh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7"/>
    </row>
    <row r="4" spans="1:35" ht="15" customHeight="1">
      <c r="A4" s="68" t="s">
        <v>0</v>
      </c>
      <c r="B4" s="197" t="s">
        <v>1</v>
      </c>
      <c r="C4" s="265" t="s">
        <v>2</v>
      </c>
      <c r="D4" s="312" t="s">
        <v>3</v>
      </c>
      <c r="E4" s="274">
        <v>1</v>
      </c>
      <c r="F4" s="274">
        <v>2</v>
      </c>
      <c r="G4" s="274">
        <v>3</v>
      </c>
      <c r="H4" s="274">
        <v>4</v>
      </c>
      <c r="I4" s="274">
        <v>5</v>
      </c>
      <c r="J4" s="274">
        <v>6</v>
      </c>
      <c r="K4" s="274">
        <v>7</v>
      </c>
      <c r="L4" s="274">
        <v>8</v>
      </c>
      <c r="M4" s="274">
        <v>9</v>
      </c>
      <c r="N4" s="274">
        <v>10</v>
      </c>
      <c r="O4" s="274">
        <v>11</v>
      </c>
      <c r="P4" s="274">
        <v>12</v>
      </c>
      <c r="Q4" s="274">
        <v>13</v>
      </c>
      <c r="R4" s="274">
        <v>14</v>
      </c>
      <c r="S4" s="274">
        <v>15</v>
      </c>
      <c r="T4" s="274">
        <v>16</v>
      </c>
      <c r="U4" s="274">
        <v>17</v>
      </c>
      <c r="V4" s="274">
        <v>18</v>
      </c>
      <c r="W4" s="274">
        <v>19</v>
      </c>
      <c r="X4" s="274">
        <v>20</v>
      </c>
      <c r="Y4" s="274">
        <v>21</v>
      </c>
      <c r="Z4" s="274">
        <v>22</v>
      </c>
      <c r="AA4" s="274">
        <v>23</v>
      </c>
      <c r="AB4" s="274">
        <v>24</v>
      </c>
      <c r="AC4" s="274">
        <v>25</v>
      </c>
      <c r="AD4" s="274">
        <v>26</v>
      </c>
      <c r="AE4" s="274">
        <v>27</v>
      </c>
      <c r="AF4" s="274">
        <v>28</v>
      </c>
      <c r="AG4" s="328" t="s">
        <v>4</v>
      </c>
      <c r="AH4" s="330" t="s">
        <v>5</v>
      </c>
      <c r="AI4" s="332" t="s">
        <v>6</v>
      </c>
    </row>
    <row r="5" spans="1:35" ht="15" customHeight="1">
      <c r="A5" s="68"/>
      <c r="B5" s="197"/>
      <c r="C5" s="265" t="s">
        <v>16</v>
      </c>
      <c r="D5" s="313"/>
      <c r="E5" s="71" t="s">
        <v>10</v>
      </c>
      <c r="F5" s="71" t="s">
        <v>7</v>
      </c>
      <c r="G5" s="71" t="s">
        <v>7</v>
      </c>
      <c r="H5" s="71" t="s">
        <v>8</v>
      </c>
      <c r="I5" s="71" t="s">
        <v>8</v>
      </c>
      <c r="J5" s="71" t="s">
        <v>9</v>
      </c>
      <c r="K5" s="71" t="s">
        <v>8</v>
      </c>
      <c r="L5" s="71" t="s">
        <v>10</v>
      </c>
      <c r="M5" s="71" t="s">
        <v>7</v>
      </c>
      <c r="N5" s="71" t="s">
        <v>7</v>
      </c>
      <c r="O5" s="71" t="s">
        <v>8</v>
      </c>
      <c r="P5" s="71" t="s">
        <v>8</v>
      </c>
      <c r="Q5" s="71" t="s">
        <v>9</v>
      </c>
      <c r="R5" s="71" t="s">
        <v>8</v>
      </c>
      <c r="S5" s="71" t="s">
        <v>10</v>
      </c>
      <c r="T5" s="71" t="s">
        <v>7</v>
      </c>
      <c r="U5" s="71" t="s">
        <v>7</v>
      </c>
      <c r="V5" s="71" t="s">
        <v>8</v>
      </c>
      <c r="W5" s="71" t="s">
        <v>8</v>
      </c>
      <c r="X5" s="71" t="s">
        <v>9</v>
      </c>
      <c r="Y5" s="71" t="s">
        <v>8</v>
      </c>
      <c r="Z5" s="71" t="s">
        <v>10</v>
      </c>
      <c r="AA5" s="71" t="s">
        <v>7</v>
      </c>
      <c r="AB5" s="71" t="s">
        <v>7</v>
      </c>
      <c r="AC5" s="71" t="s">
        <v>8</v>
      </c>
      <c r="AD5" s="71" t="s">
        <v>8</v>
      </c>
      <c r="AE5" s="71" t="s">
        <v>9</v>
      </c>
      <c r="AF5" s="71" t="s">
        <v>8</v>
      </c>
      <c r="AG5" s="329"/>
      <c r="AH5" s="331"/>
      <c r="AI5" s="333"/>
    </row>
    <row r="6" spans="1:35" ht="16.5" customHeight="1">
      <c r="A6" s="53" t="s">
        <v>23</v>
      </c>
      <c r="B6" s="121" t="s">
        <v>33</v>
      </c>
      <c r="C6" s="48" t="s">
        <v>42</v>
      </c>
      <c r="D6" s="180" t="s">
        <v>13</v>
      </c>
      <c r="E6" s="290" t="s">
        <v>129</v>
      </c>
      <c r="F6" s="179" t="s">
        <v>129</v>
      </c>
      <c r="G6" s="179" t="s">
        <v>129</v>
      </c>
      <c r="H6" s="179" t="s">
        <v>129</v>
      </c>
      <c r="I6" s="183"/>
      <c r="J6" s="291" t="s">
        <v>127</v>
      </c>
      <c r="K6" s="179" t="s">
        <v>129</v>
      </c>
      <c r="L6" s="179" t="s">
        <v>129</v>
      </c>
      <c r="M6" s="179" t="s">
        <v>129</v>
      </c>
      <c r="N6" s="179" t="s">
        <v>129</v>
      </c>
      <c r="O6" s="290" t="s">
        <v>127</v>
      </c>
      <c r="P6" s="291" t="s">
        <v>127</v>
      </c>
      <c r="Q6" s="183" t="s">
        <v>127</v>
      </c>
      <c r="R6" s="290" t="s">
        <v>129</v>
      </c>
      <c r="S6" s="179" t="s">
        <v>129</v>
      </c>
      <c r="T6" s="290" t="s">
        <v>127</v>
      </c>
      <c r="U6" s="179" t="s">
        <v>129</v>
      </c>
      <c r="V6" s="179" t="s">
        <v>129</v>
      </c>
      <c r="W6" s="291" t="s">
        <v>130</v>
      </c>
      <c r="X6" s="183"/>
      <c r="Y6" s="179" t="s">
        <v>129</v>
      </c>
      <c r="Z6" s="179" t="s">
        <v>175</v>
      </c>
      <c r="AA6" s="179" t="s">
        <v>129</v>
      </c>
      <c r="AB6" s="179" t="s">
        <v>129</v>
      </c>
      <c r="AC6" s="179" t="s">
        <v>175</v>
      </c>
      <c r="AD6" s="291" t="s">
        <v>127</v>
      </c>
      <c r="AE6" s="291"/>
      <c r="AF6" s="291" t="s">
        <v>127</v>
      </c>
      <c r="AG6" s="198">
        <v>120</v>
      </c>
      <c r="AH6" s="132">
        <f>COUNTIF(C6:AG6,"T")*6+COUNTIF(C6:AG6,"P")*12+COUNTIF(C6:AG6,"M")*6+COUNTIF(C6:AG6,"I")*6+COUNTIF(C6:AG6,"N")*12+COUNTIF(C6:AG6,"TI")*11+COUNTIF(C6:AG6,"MT")*12+COUNTIF(C6:AG6,"MN")*18+COUNTIF(C6:AG6,"PI")*17+COUNTIF(C6:AG6,"NA")*6+COUNTIF(C6:AG6,"NB")*6+COUNTIF(C6:AG6,"AF")*6</f>
        <v>210</v>
      </c>
      <c r="AI6" s="285">
        <f>SUM(AH6-114)</f>
        <v>96</v>
      </c>
    </row>
    <row r="7" spans="1:35" ht="16.5" customHeight="1" thickBot="1">
      <c r="A7" s="56" t="s">
        <v>30</v>
      </c>
      <c r="B7" s="121" t="s">
        <v>39</v>
      </c>
      <c r="C7" s="48" t="s">
        <v>42</v>
      </c>
      <c r="D7" s="180" t="s">
        <v>13</v>
      </c>
      <c r="E7" s="290" t="s">
        <v>166</v>
      </c>
      <c r="F7" s="179" t="s">
        <v>129</v>
      </c>
      <c r="G7" s="179" t="s">
        <v>129</v>
      </c>
      <c r="H7" s="179" t="s">
        <v>129</v>
      </c>
      <c r="I7" s="183"/>
      <c r="J7" s="291" t="s">
        <v>127</v>
      </c>
      <c r="K7" s="179" t="s">
        <v>129</v>
      </c>
      <c r="L7" s="179" t="s">
        <v>129</v>
      </c>
      <c r="M7" s="179" t="s">
        <v>173</v>
      </c>
      <c r="N7" s="179" t="s">
        <v>128</v>
      </c>
      <c r="O7" s="179" t="s">
        <v>129</v>
      </c>
      <c r="P7" s="183"/>
      <c r="Q7" s="183" t="s">
        <v>127</v>
      </c>
      <c r="R7" s="179" t="s">
        <v>129</v>
      </c>
      <c r="S7" s="179" t="s">
        <v>129</v>
      </c>
      <c r="T7" s="290" t="s">
        <v>130</v>
      </c>
      <c r="U7" s="179" t="s">
        <v>128</v>
      </c>
      <c r="V7" s="179" t="s">
        <v>129</v>
      </c>
      <c r="W7" s="183" t="s">
        <v>10</v>
      </c>
      <c r="X7" s="183"/>
      <c r="Y7" s="179" t="s">
        <v>173</v>
      </c>
      <c r="Z7" s="179" t="s">
        <v>128</v>
      </c>
      <c r="AA7" s="290" t="s">
        <v>127</v>
      </c>
      <c r="AB7" s="179" t="s">
        <v>129</v>
      </c>
      <c r="AC7" s="290" t="s">
        <v>129</v>
      </c>
      <c r="AD7" s="183" t="s">
        <v>127</v>
      </c>
      <c r="AE7" s="183"/>
      <c r="AF7" s="183" t="s">
        <v>129</v>
      </c>
      <c r="AG7" s="198">
        <v>120</v>
      </c>
      <c r="AH7" s="132">
        <f>COUNTIF(C7:AG7,"T")*6+COUNTIF(C7:AG7,"P")*12+COUNTIF(C7:AG7,"M")*6+COUNTIF(C7:AG7,"I")*6+COUNTIF(C7:AG7,"N")*12+COUNTIF(C7:AG7,"TI")*11+COUNTIF(C7:AG7,"MT")*12+COUNTIF(C7:AG7,"MN")*18+COUNTIF(C7:AG7,"PI")*17+COUNTIF(C7:AG7,"NA")*6+COUNTIF(C7:AG7,"NB")*6+COUNTIF(C7:AG7,"AT")*6</f>
        <v>180</v>
      </c>
      <c r="AI7" s="285">
        <f>SUM(AH7-114)</f>
        <v>66</v>
      </c>
    </row>
    <row r="8" spans="1:35" ht="16.5" customHeight="1">
      <c r="A8" s="68" t="s">
        <v>0</v>
      </c>
      <c r="B8" s="271" t="s">
        <v>1</v>
      </c>
      <c r="C8" s="265" t="s">
        <v>2</v>
      </c>
      <c r="D8" s="314" t="s">
        <v>3</v>
      </c>
      <c r="E8" s="273">
        <v>1</v>
      </c>
      <c r="F8" s="273">
        <v>2</v>
      </c>
      <c r="G8" s="273">
        <v>3</v>
      </c>
      <c r="H8" s="273">
        <v>4</v>
      </c>
      <c r="I8" s="273">
        <v>5</v>
      </c>
      <c r="J8" s="273">
        <v>6</v>
      </c>
      <c r="K8" s="273">
        <v>7</v>
      </c>
      <c r="L8" s="273">
        <v>8</v>
      </c>
      <c r="M8" s="273">
        <v>9</v>
      </c>
      <c r="N8" s="273">
        <v>10</v>
      </c>
      <c r="O8" s="273">
        <v>11</v>
      </c>
      <c r="P8" s="273">
        <v>12</v>
      </c>
      <c r="Q8" s="273">
        <v>13</v>
      </c>
      <c r="R8" s="273">
        <v>14</v>
      </c>
      <c r="S8" s="273">
        <v>15</v>
      </c>
      <c r="T8" s="273">
        <v>16</v>
      </c>
      <c r="U8" s="273">
        <v>17</v>
      </c>
      <c r="V8" s="273">
        <v>18</v>
      </c>
      <c r="W8" s="273">
        <v>19</v>
      </c>
      <c r="X8" s="273">
        <v>20</v>
      </c>
      <c r="Y8" s="273">
        <v>21</v>
      </c>
      <c r="Z8" s="273">
        <v>22</v>
      </c>
      <c r="AA8" s="273">
        <v>23</v>
      </c>
      <c r="AB8" s="273">
        <v>24</v>
      </c>
      <c r="AC8" s="273">
        <v>25</v>
      </c>
      <c r="AD8" s="273">
        <v>26</v>
      </c>
      <c r="AE8" s="273">
        <v>27</v>
      </c>
      <c r="AF8" s="273">
        <v>28</v>
      </c>
      <c r="AG8" s="273"/>
      <c r="AH8" s="115"/>
      <c r="AI8" s="69"/>
    </row>
    <row r="9" spans="1:35" ht="16.5" customHeight="1">
      <c r="A9" s="68"/>
      <c r="B9" s="271"/>
      <c r="C9" s="265"/>
      <c r="D9" s="314"/>
      <c r="E9" s="71" t="s">
        <v>10</v>
      </c>
      <c r="F9" s="71" t="s">
        <v>7</v>
      </c>
      <c r="G9" s="71" t="s">
        <v>7</v>
      </c>
      <c r="H9" s="71" t="s">
        <v>8</v>
      </c>
      <c r="I9" s="71" t="s">
        <v>8</v>
      </c>
      <c r="J9" s="71" t="s">
        <v>9</v>
      </c>
      <c r="K9" s="71" t="s">
        <v>8</v>
      </c>
      <c r="L9" s="71" t="s">
        <v>10</v>
      </c>
      <c r="M9" s="71" t="s">
        <v>7</v>
      </c>
      <c r="N9" s="71" t="s">
        <v>7</v>
      </c>
      <c r="O9" s="71" t="s">
        <v>8</v>
      </c>
      <c r="P9" s="71" t="s">
        <v>8</v>
      </c>
      <c r="Q9" s="71" t="s">
        <v>9</v>
      </c>
      <c r="R9" s="71" t="s">
        <v>8</v>
      </c>
      <c r="S9" s="71" t="s">
        <v>10</v>
      </c>
      <c r="T9" s="71" t="s">
        <v>7</v>
      </c>
      <c r="U9" s="71" t="s">
        <v>7</v>
      </c>
      <c r="V9" s="71" t="s">
        <v>8</v>
      </c>
      <c r="W9" s="71" t="s">
        <v>8</v>
      </c>
      <c r="X9" s="71" t="s">
        <v>9</v>
      </c>
      <c r="Y9" s="71" t="s">
        <v>8</v>
      </c>
      <c r="Z9" s="71" t="s">
        <v>10</v>
      </c>
      <c r="AA9" s="71" t="s">
        <v>7</v>
      </c>
      <c r="AB9" s="71" t="s">
        <v>7</v>
      </c>
      <c r="AC9" s="71" t="s">
        <v>8</v>
      </c>
      <c r="AD9" s="71" t="s">
        <v>8</v>
      </c>
      <c r="AE9" s="71" t="s">
        <v>9</v>
      </c>
      <c r="AF9" s="71" t="s">
        <v>8</v>
      </c>
      <c r="AG9" s="198"/>
      <c r="AH9" s="70"/>
      <c r="AI9" s="69"/>
    </row>
    <row r="10" spans="1:35" ht="16.5" customHeight="1">
      <c r="A10" s="46" t="s">
        <v>25</v>
      </c>
      <c r="B10" s="121" t="s">
        <v>34</v>
      </c>
      <c r="C10" s="48" t="s">
        <v>42</v>
      </c>
      <c r="D10" s="50" t="s">
        <v>22</v>
      </c>
      <c r="E10" s="179" t="s">
        <v>10</v>
      </c>
      <c r="F10" s="179" t="s">
        <v>10</v>
      </c>
      <c r="G10" s="179" t="s">
        <v>10</v>
      </c>
      <c r="H10" s="179" t="s">
        <v>10</v>
      </c>
      <c r="I10" s="183" t="s">
        <v>127</v>
      </c>
      <c r="J10" s="183"/>
      <c r="K10" s="179" t="s">
        <v>10</v>
      </c>
      <c r="L10" s="179" t="s">
        <v>10</v>
      </c>
      <c r="M10" s="179" t="s">
        <v>10</v>
      </c>
      <c r="N10" s="290" t="s">
        <v>127</v>
      </c>
      <c r="O10" s="290" t="s">
        <v>128</v>
      </c>
      <c r="P10" s="291" t="s">
        <v>128</v>
      </c>
      <c r="Q10" s="291" t="s">
        <v>128</v>
      </c>
      <c r="R10" s="179" t="s">
        <v>127</v>
      </c>
      <c r="S10" s="179" t="s">
        <v>10</v>
      </c>
      <c r="T10" s="179" t="s">
        <v>10</v>
      </c>
      <c r="U10" s="290" t="s">
        <v>127</v>
      </c>
      <c r="V10" s="179" t="s">
        <v>10</v>
      </c>
      <c r="W10" s="291" t="s">
        <v>127</v>
      </c>
      <c r="X10" s="291" t="s">
        <v>130</v>
      </c>
      <c r="Y10" s="179" t="s">
        <v>10</v>
      </c>
      <c r="Z10" s="290" t="s">
        <v>127</v>
      </c>
      <c r="AA10" s="290" t="s">
        <v>178</v>
      </c>
      <c r="AB10" s="179" t="s">
        <v>127</v>
      </c>
      <c r="AC10" s="179" t="s">
        <v>10</v>
      </c>
      <c r="AD10" s="183"/>
      <c r="AE10" s="291" t="s">
        <v>127</v>
      </c>
      <c r="AF10" s="291" t="s">
        <v>10</v>
      </c>
      <c r="AG10" s="133">
        <v>114</v>
      </c>
      <c r="AH10" s="132">
        <f>COUNTIF(C10:AG10,"T")*6+COUNTIF(C10:AG10,"P")*12+COUNTIF(C10:AG10,"M")*6+COUNTIF(C10:AG10,"I")*6+COUNTIF(C10:AG10,"N")*12+COUNTIF(C10:AG10,"TI")*11+COUNTIF(C10:AG10,"MT")*12+COUNTIF(C10:AG10,"MN")*18+COUNTIF(C10:AG10,"PI")*17+COUNTIF(C10:AG10,"NA")*6+COUNTIF(C10:AG10,"NB")*6+COUNTIF(C10:AG10,"MI")*14</f>
        <v>200</v>
      </c>
      <c r="AI10" s="69">
        <f>SUM(AH10-114)</f>
        <v>86</v>
      </c>
    </row>
    <row r="11" spans="1:35" ht="16.5" customHeight="1">
      <c r="A11" s="204" t="s">
        <v>24</v>
      </c>
      <c r="B11" s="122" t="s">
        <v>134</v>
      </c>
      <c r="C11" s="48" t="s">
        <v>42</v>
      </c>
      <c r="D11" s="50" t="s">
        <v>22</v>
      </c>
      <c r="E11" s="179" t="s">
        <v>127</v>
      </c>
      <c r="F11" s="179" t="s">
        <v>10</v>
      </c>
      <c r="G11" s="179" t="s">
        <v>10</v>
      </c>
      <c r="H11" s="179" t="s">
        <v>10</v>
      </c>
      <c r="I11" s="291" t="s">
        <v>127</v>
      </c>
      <c r="J11" s="183"/>
      <c r="K11" s="179" t="s">
        <v>10</v>
      </c>
      <c r="L11" s="179" t="s">
        <v>10</v>
      </c>
      <c r="M11" s="179" t="s">
        <v>10</v>
      </c>
      <c r="N11" s="179" t="s">
        <v>10</v>
      </c>
      <c r="O11" s="179" t="s">
        <v>10</v>
      </c>
      <c r="P11" s="291" t="s">
        <v>174</v>
      </c>
      <c r="Q11" s="183"/>
      <c r="R11" s="179" t="s">
        <v>10</v>
      </c>
      <c r="S11" s="179" t="s">
        <v>10</v>
      </c>
      <c r="T11" s="179" t="s">
        <v>10</v>
      </c>
      <c r="U11" s="179" t="s">
        <v>10</v>
      </c>
      <c r="V11" s="179" t="s">
        <v>10</v>
      </c>
      <c r="W11" s="183"/>
      <c r="X11" s="291" t="s">
        <v>127</v>
      </c>
      <c r="Y11" s="179" t="s">
        <v>10</v>
      </c>
      <c r="Z11" s="290" t="s">
        <v>127</v>
      </c>
      <c r="AA11" s="179" t="s">
        <v>10</v>
      </c>
      <c r="AB11" s="179" t="s">
        <v>10</v>
      </c>
      <c r="AC11" s="179" t="s">
        <v>10</v>
      </c>
      <c r="AD11" s="183"/>
      <c r="AE11" s="291" t="s">
        <v>127</v>
      </c>
      <c r="AF11" s="291" t="s">
        <v>10</v>
      </c>
      <c r="AG11" s="133">
        <v>120</v>
      </c>
      <c r="AH11" s="132">
        <f>COUNTIF(C11:AG11,"T")*6+COUNTIF(C11:AG11,"P")*12+COUNTIF(C11:AG11,"M")*6+COUNTIF(C11:AG11,"I")*6+COUNTIF(C11:AG11,"N")*12+COUNTIF(C11:AG11,"TI")*11+COUNTIF(C11:AG11,"MT")*12+COUNTIF(C11:AG11,"MN")*18+COUNTIF(C11:AG11,"PI")*17+COUNTIF(C11:AG11,"NA")*6+COUNTIF(C11:AG11,"NB")*6+COUNTIF(C11:AG11,"AF")*6</f>
        <v>180</v>
      </c>
      <c r="AI11" s="285">
        <f>SUM(AH11-114)</f>
        <v>66</v>
      </c>
    </row>
    <row r="12" spans="1:35" ht="16.5" customHeight="1">
      <c r="A12" s="68" t="s">
        <v>0</v>
      </c>
      <c r="B12" s="271" t="s">
        <v>1</v>
      </c>
      <c r="C12" s="265" t="s">
        <v>2</v>
      </c>
      <c r="D12" s="314" t="s">
        <v>3</v>
      </c>
      <c r="E12" s="273">
        <v>1</v>
      </c>
      <c r="F12" s="273">
        <v>2</v>
      </c>
      <c r="G12" s="273">
        <v>3</v>
      </c>
      <c r="H12" s="273">
        <v>4</v>
      </c>
      <c r="I12" s="273">
        <v>5</v>
      </c>
      <c r="J12" s="273">
        <v>6</v>
      </c>
      <c r="K12" s="273">
        <v>7</v>
      </c>
      <c r="L12" s="273">
        <v>8</v>
      </c>
      <c r="M12" s="273">
        <v>9</v>
      </c>
      <c r="N12" s="273">
        <v>10</v>
      </c>
      <c r="O12" s="273">
        <v>11</v>
      </c>
      <c r="P12" s="273">
        <v>12</v>
      </c>
      <c r="Q12" s="273">
        <v>13</v>
      </c>
      <c r="R12" s="273">
        <v>14</v>
      </c>
      <c r="S12" s="273">
        <v>15</v>
      </c>
      <c r="T12" s="273">
        <v>16</v>
      </c>
      <c r="U12" s="273">
        <v>17</v>
      </c>
      <c r="V12" s="273">
        <v>18</v>
      </c>
      <c r="W12" s="273">
        <v>19</v>
      </c>
      <c r="X12" s="273">
        <v>20</v>
      </c>
      <c r="Y12" s="273">
        <v>21</v>
      </c>
      <c r="Z12" s="273">
        <v>22</v>
      </c>
      <c r="AA12" s="273">
        <v>23</v>
      </c>
      <c r="AB12" s="273">
        <v>24</v>
      </c>
      <c r="AC12" s="273">
        <v>25</v>
      </c>
      <c r="AD12" s="273">
        <v>26</v>
      </c>
      <c r="AE12" s="273">
        <v>27</v>
      </c>
      <c r="AF12" s="273">
        <v>28</v>
      </c>
      <c r="AG12" s="273"/>
      <c r="AH12" s="115"/>
      <c r="AI12" s="69"/>
    </row>
    <row r="13" spans="1:35" ht="16.5" customHeight="1" thickBot="1">
      <c r="A13" s="68"/>
      <c r="B13" s="271"/>
      <c r="C13" s="265"/>
      <c r="D13" s="314"/>
      <c r="E13" s="71" t="s">
        <v>10</v>
      </c>
      <c r="F13" s="71" t="s">
        <v>7</v>
      </c>
      <c r="G13" s="71" t="s">
        <v>7</v>
      </c>
      <c r="H13" s="71" t="s">
        <v>8</v>
      </c>
      <c r="I13" s="71" t="s">
        <v>8</v>
      </c>
      <c r="J13" s="71" t="s">
        <v>9</v>
      </c>
      <c r="K13" s="71" t="s">
        <v>8</v>
      </c>
      <c r="L13" s="71" t="s">
        <v>10</v>
      </c>
      <c r="M13" s="71" t="s">
        <v>7</v>
      </c>
      <c r="N13" s="71" t="s">
        <v>7</v>
      </c>
      <c r="O13" s="71" t="s">
        <v>8</v>
      </c>
      <c r="P13" s="71" t="s">
        <v>8</v>
      </c>
      <c r="Q13" s="71" t="s">
        <v>9</v>
      </c>
      <c r="R13" s="71" t="s">
        <v>8</v>
      </c>
      <c r="S13" s="233" t="s">
        <v>10</v>
      </c>
      <c r="T13" s="233" t="s">
        <v>7</v>
      </c>
      <c r="U13" s="233" t="s">
        <v>7</v>
      </c>
      <c r="V13" s="233" t="s">
        <v>8</v>
      </c>
      <c r="W13" s="233" t="s">
        <v>8</v>
      </c>
      <c r="X13" s="233" t="s">
        <v>9</v>
      </c>
      <c r="Y13" s="233" t="s">
        <v>8</v>
      </c>
      <c r="Z13" s="233" t="s">
        <v>10</v>
      </c>
      <c r="AA13" s="233" t="s">
        <v>7</v>
      </c>
      <c r="AB13" s="233" t="s">
        <v>7</v>
      </c>
      <c r="AC13" s="233" t="s">
        <v>8</v>
      </c>
      <c r="AD13" s="233" t="s">
        <v>8</v>
      </c>
      <c r="AE13" s="233" t="s">
        <v>9</v>
      </c>
      <c r="AF13" s="233" t="s">
        <v>8</v>
      </c>
      <c r="AG13" s="198"/>
      <c r="AH13" s="70"/>
      <c r="AI13" s="69"/>
    </row>
    <row r="14" spans="1:36" ht="16.5" customHeight="1" thickBot="1">
      <c r="A14" s="53" t="s">
        <v>28</v>
      </c>
      <c r="B14" s="32" t="s">
        <v>37</v>
      </c>
      <c r="C14" s="48" t="s">
        <v>42</v>
      </c>
      <c r="D14" s="51" t="s">
        <v>12</v>
      </c>
      <c r="E14" s="88"/>
      <c r="F14" s="88" t="s">
        <v>130</v>
      </c>
      <c r="G14" s="88"/>
      <c r="H14" s="88"/>
      <c r="I14" s="182" t="s">
        <v>130</v>
      </c>
      <c r="J14" s="182"/>
      <c r="K14" s="88"/>
      <c r="L14" s="88" t="s">
        <v>130</v>
      </c>
      <c r="M14" s="88"/>
      <c r="N14" s="88" t="s">
        <v>130</v>
      </c>
      <c r="O14" s="88" t="s">
        <v>130</v>
      </c>
      <c r="P14" s="182"/>
      <c r="Q14" s="182"/>
      <c r="R14" s="232"/>
      <c r="S14" s="315" t="s">
        <v>142</v>
      </c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7"/>
      <c r="AG14" s="133">
        <v>60</v>
      </c>
      <c r="AH14" s="132">
        <f>COUNTIF(C14:AG14,"T")*6+COUNTIF(C14:AG14,"P")*12+COUNTIF(C14:AG14,"M")*6+COUNTIF(C14:AG14,"I")*6+COUNTIF(C14:AG14,"N")*12+COUNTIF(C14:AG14,"TI")*11+COUNTIF(C14:AG14,"MT")*12+COUNTIF(C14:AG14,"MN")*18+COUNTIF(C14:AG14,"PI")*17+COUNTIF(C14:AG14,"NA")*6+COUNTIF(C14:AG14,"NB")*6+COUNTIF(C14:AG14,"AF")*6</f>
        <v>60</v>
      </c>
      <c r="AI14" s="284">
        <f>SUM(AH14-60)</f>
        <v>0</v>
      </c>
      <c r="AJ14" s="264"/>
    </row>
    <row r="15" spans="1:35" ht="16.5" customHeight="1">
      <c r="A15" s="260"/>
      <c r="B15" s="261"/>
      <c r="C15" s="262"/>
      <c r="D15" s="263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98">
        <v>120</v>
      </c>
      <c r="AH15" s="132">
        <f>COUNTIF(C15:AG15,"T")*6+COUNTIF(C15:AG15,"P")*12+COUNTIF(C15:AG15,"M")*6+COUNTIF(C15:AG15,"I")*6+COUNTIF(C15:AG15,"N")*12+COUNTIF(C15:AG15,"TI")*11+COUNTIF(C15:AG15,"MT")*12+COUNTIF(C15:AG15,"MN")*18+COUNTIF(C15:AG15,"PI")*17+COUNTIF(C15:AG15,"NA")*6+COUNTIF(C15:AG15,"NB")*6+COUNTIF(C15:AG15,"AF")*6</f>
        <v>0</v>
      </c>
      <c r="AI15" s="69"/>
    </row>
    <row r="16" spans="1:35" ht="16.5" customHeight="1" thickBot="1">
      <c r="A16" s="53" t="s">
        <v>27</v>
      </c>
      <c r="B16" s="32" t="s">
        <v>36</v>
      </c>
      <c r="C16" s="48" t="s">
        <v>42</v>
      </c>
      <c r="D16" s="51" t="s">
        <v>12</v>
      </c>
      <c r="E16" s="258" t="s">
        <v>130</v>
      </c>
      <c r="F16" s="286" t="s">
        <v>130</v>
      </c>
      <c r="G16" s="258" t="s">
        <v>130</v>
      </c>
      <c r="H16" s="258"/>
      <c r="I16" s="259"/>
      <c r="J16" s="287" t="s">
        <v>130</v>
      </c>
      <c r="K16" s="258" t="s">
        <v>130</v>
      </c>
      <c r="L16" s="258"/>
      <c r="M16" s="286" t="s">
        <v>130</v>
      </c>
      <c r="N16" s="258" t="s">
        <v>130</v>
      </c>
      <c r="O16" s="258"/>
      <c r="P16" s="259" t="s">
        <v>130</v>
      </c>
      <c r="Q16" s="287" t="s">
        <v>130</v>
      </c>
      <c r="R16" s="258" t="s">
        <v>130</v>
      </c>
      <c r="S16" s="258" t="s">
        <v>130</v>
      </c>
      <c r="T16" s="258"/>
      <c r="U16" s="258" t="s">
        <v>130</v>
      </c>
      <c r="V16" s="286" t="s">
        <v>130</v>
      </c>
      <c r="W16" s="259"/>
      <c r="X16" s="259"/>
      <c r="Y16" s="286" t="s">
        <v>130</v>
      </c>
      <c r="Z16" s="286" t="s">
        <v>130</v>
      </c>
      <c r="AA16" s="258"/>
      <c r="AB16" s="88" t="s">
        <v>130</v>
      </c>
      <c r="AC16" s="187" t="s">
        <v>130</v>
      </c>
      <c r="AD16" s="182"/>
      <c r="AE16" s="190" t="s">
        <v>130</v>
      </c>
      <c r="AF16" s="182"/>
      <c r="AG16" s="198">
        <v>120</v>
      </c>
      <c r="AH16" s="132">
        <f>COUNTIF(C16:AG16,"T")*6+COUNTIF(C16:AG16,"P")*12+COUNTIF(C16:AG16,"M")*6+COUNTIF(C16:AG16,"I")*6+COUNTIF(C16:AG16,"N")*12+COUNTIF(C16:AG16,"TI")*11+COUNTIF(C16:AG16,"MT")*12+COUNTIF(C16:AG16,"MN")*18+COUNTIF(C16:AG16,"TN")*18+COUNTIF(C16:AG16,"NA")*6+COUNTIF(C16:AG16,"NB")*6+COUNTIF(C16:AG16,"AF")*6</f>
        <v>216</v>
      </c>
      <c r="AI16" s="285">
        <f>SUM(AH16-114)</f>
        <v>102</v>
      </c>
    </row>
    <row r="17" spans="1:35" ht="16.5" customHeight="1" thickBot="1">
      <c r="A17" s="57" t="s">
        <v>47</v>
      </c>
      <c r="B17" s="121" t="s">
        <v>46</v>
      </c>
      <c r="C17" s="48" t="s">
        <v>42</v>
      </c>
      <c r="D17" s="50" t="s">
        <v>12</v>
      </c>
      <c r="E17" s="315" t="s">
        <v>160</v>
      </c>
      <c r="F17" s="316"/>
      <c r="G17" s="316"/>
      <c r="H17" s="316"/>
      <c r="I17" s="316"/>
      <c r="J17" s="316"/>
      <c r="K17" s="316"/>
      <c r="L17" s="317"/>
      <c r="M17" s="315" t="s">
        <v>170</v>
      </c>
      <c r="N17" s="316"/>
      <c r="O17" s="317"/>
      <c r="P17" s="281"/>
      <c r="Q17" s="315" t="s">
        <v>160</v>
      </c>
      <c r="R17" s="316"/>
      <c r="S17" s="316"/>
      <c r="T17" s="316"/>
      <c r="U17" s="316"/>
      <c r="V17" s="316"/>
      <c r="W17" s="316"/>
      <c r="X17" s="317"/>
      <c r="Y17" s="315" t="s">
        <v>171</v>
      </c>
      <c r="Z17" s="316"/>
      <c r="AA17" s="317"/>
      <c r="AB17" s="309" t="s">
        <v>130</v>
      </c>
      <c r="AC17" s="290" t="s">
        <v>130</v>
      </c>
      <c r="AD17" s="291" t="s">
        <v>130</v>
      </c>
      <c r="AE17" s="291" t="s">
        <v>130</v>
      </c>
      <c r="AF17" s="183" t="s">
        <v>130</v>
      </c>
      <c r="AG17" s="133">
        <v>120</v>
      </c>
      <c r="AH17" s="132">
        <f>COUNTIF(C17:AG17,"T")*6+COUNTIF(C17:AG17,"P")*12+COUNTIF(C17:AG17,"M")*6+COUNTIF(C17:AG17,"I")*6+COUNTIF(C17:AG17,"N")*12+COUNTIF(C17:AG17,"TI")*11+COUNTIF(C17:AG17,"MT")*12+COUNTIF(C17:AG17,"MN")*18+COUNTIF(C17:AG17,"TN")*18+COUNTIF(C17:AG17,"NA")*6+COUNTIF(C17:AG17,"NB")*6</f>
        <v>60</v>
      </c>
      <c r="AI17" s="285">
        <f>SUM(AH17-12)</f>
        <v>48</v>
      </c>
    </row>
    <row r="18" spans="1:35" ht="16.5" customHeight="1">
      <c r="A18" s="53" t="s">
        <v>29</v>
      </c>
      <c r="B18" s="201" t="s">
        <v>38</v>
      </c>
      <c r="C18" s="48" t="s">
        <v>42</v>
      </c>
      <c r="D18" s="50" t="s">
        <v>12</v>
      </c>
      <c r="E18" s="288" t="s">
        <v>130</v>
      </c>
      <c r="F18" s="288"/>
      <c r="G18" s="288" t="s">
        <v>130</v>
      </c>
      <c r="H18" s="288" t="s">
        <v>130</v>
      </c>
      <c r="I18" s="203"/>
      <c r="J18" s="203" t="s">
        <v>130</v>
      </c>
      <c r="K18" s="202" t="s">
        <v>130</v>
      </c>
      <c r="L18" s="202" t="s">
        <v>130</v>
      </c>
      <c r="M18" s="202"/>
      <c r="N18" s="202"/>
      <c r="O18" s="288" t="s">
        <v>130</v>
      </c>
      <c r="P18" s="203"/>
      <c r="Q18" s="203"/>
      <c r="R18" s="202" t="s">
        <v>130</v>
      </c>
      <c r="S18" s="202" t="s">
        <v>130</v>
      </c>
      <c r="T18" s="288" t="s">
        <v>130</v>
      </c>
      <c r="U18" s="202" t="s">
        <v>130</v>
      </c>
      <c r="V18" s="288" t="s">
        <v>130</v>
      </c>
      <c r="W18" s="289" t="s">
        <v>130</v>
      </c>
      <c r="X18" s="289" t="s">
        <v>130</v>
      </c>
      <c r="Y18" s="202"/>
      <c r="Z18" s="202" t="s">
        <v>130</v>
      </c>
      <c r="AA18" s="202" t="s">
        <v>130</v>
      </c>
      <c r="AB18" s="202"/>
      <c r="AC18" s="202"/>
      <c r="AD18" s="203" t="s">
        <v>130</v>
      </c>
      <c r="AE18" s="203"/>
      <c r="AF18" s="289" t="s">
        <v>130</v>
      </c>
      <c r="AG18" s="198">
        <v>120</v>
      </c>
      <c r="AH18" s="132">
        <f>COUNTIF(C18:AG18,"T")*6+COUNTIF(C18:AG18,"P")*12+COUNTIF(C18:AG18,"M")*6+COUNTIF(C18:AG18,"I")*6+COUNTIF(C18:AG18,"N")*12+COUNTIF(C18:AG18,"TI")*11+COUNTIF(C18:AG18,"MT")*12+COUNTIF(C18:AG18,"MN")*18+COUNTIF(C18:AG18,"PI")*17+COUNTIF(C18:AG18,"TN")*18+COUNTIF(C18:AG18,"NB")*6+COUNTIF(C18:AG18,"AF")*6</f>
        <v>216</v>
      </c>
      <c r="AI18" s="285">
        <f>SUM(AH18-114)</f>
        <v>102</v>
      </c>
    </row>
    <row r="19" spans="1:35" ht="16.5" customHeight="1">
      <c r="A19" s="68" t="s">
        <v>0</v>
      </c>
      <c r="B19" s="266" t="s">
        <v>1</v>
      </c>
      <c r="C19" s="265" t="s">
        <v>2</v>
      </c>
      <c r="D19" s="314" t="s">
        <v>3</v>
      </c>
      <c r="E19" s="273">
        <v>1</v>
      </c>
      <c r="F19" s="273">
        <v>2</v>
      </c>
      <c r="G19" s="273">
        <v>3</v>
      </c>
      <c r="H19" s="273">
        <v>4</v>
      </c>
      <c r="I19" s="273">
        <v>5</v>
      </c>
      <c r="J19" s="273">
        <v>6</v>
      </c>
      <c r="K19" s="273">
        <v>7</v>
      </c>
      <c r="L19" s="273">
        <v>8</v>
      </c>
      <c r="M19" s="273">
        <v>9</v>
      </c>
      <c r="N19" s="273">
        <v>10</v>
      </c>
      <c r="O19" s="273">
        <v>11</v>
      </c>
      <c r="P19" s="273">
        <v>12</v>
      </c>
      <c r="Q19" s="273">
        <v>13</v>
      </c>
      <c r="R19" s="273">
        <v>14</v>
      </c>
      <c r="S19" s="273">
        <v>15</v>
      </c>
      <c r="T19" s="273">
        <v>16</v>
      </c>
      <c r="U19" s="273">
        <v>17</v>
      </c>
      <c r="V19" s="273">
        <v>18</v>
      </c>
      <c r="W19" s="273">
        <v>19</v>
      </c>
      <c r="X19" s="273">
        <v>20</v>
      </c>
      <c r="Y19" s="273">
        <v>21</v>
      </c>
      <c r="Z19" s="273">
        <v>22</v>
      </c>
      <c r="AA19" s="273">
        <v>23</v>
      </c>
      <c r="AB19" s="273">
        <v>24</v>
      </c>
      <c r="AC19" s="273">
        <v>25</v>
      </c>
      <c r="AD19" s="273">
        <v>26</v>
      </c>
      <c r="AE19" s="273">
        <v>27</v>
      </c>
      <c r="AF19" s="273">
        <v>28</v>
      </c>
      <c r="AG19" s="271"/>
      <c r="AH19" s="272"/>
      <c r="AI19" s="69"/>
    </row>
    <row r="20" spans="1:35" ht="16.5" customHeight="1">
      <c r="A20" s="68"/>
      <c r="B20" s="271"/>
      <c r="C20" s="265"/>
      <c r="D20" s="314"/>
      <c r="E20" s="71" t="s">
        <v>10</v>
      </c>
      <c r="F20" s="71" t="s">
        <v>7</v>
      </c>
      <c r="G20" s="71" t="s">
        <v>7</v>
      </c>
      <c r="H20" s="71" t="s">
        <v>8</v>
      </c>
      <c r="I20" s="71" t="s">
        <v>8</v>
      </c>
      <c r="J20" s="71" t="s">
        <v>9</v>
      </c>
      <c r="K20" s="71" t="s">
        <v>8</v>
      </c>
      <c r="L20" s="71" t="s">
        <v>10</v>
      </c>
      <c r="M20" s="71" t="s">
        <v>7</v>
      </c>
      <c r="N20" s="71" t="s">
        <v>7</v>
      </c>
      <c r="O20" s="71" t="s">
        <v>8</v>
      </c>
      <c r="P20" s="71" t="s">
        <v>8</v>
      </c>
      <c r="Q20" s="71" t="s">
        <v>9</v>
      </c>
      <c r="R20" s="71" t="s">
        <v>8</v>
      </c>
      <c r="S20" s="71" t="s">
        <v>10</v>
      </c>
      <c r="T20" s="71" t="s">
        <v>7</v>
      </c>
      <c r="U20" s="71" t="s">
        <v>7</v>
      </c>
      <c r="V20" s="71" t="s">
        <v>8</v>
      </c>
      <c r="W20" s="71" t="s">
        <v>8</v>
      </c>
      <c r="X20" s="71" t="s">
        <v>9</v>
      </c>
      <c r="Y20" s="71" t="s">
        <v>8</v>
      </c>
      <c r="Z20" s="71" t="s">
        <v>10</v>
      </c>
      <c r="AA20" s="71" t="s">
        <v>7</v>
      </c>
      <c r="AB20" s="71" t="s">
        <v>7</v>
      </c>
      <c r="AC20" s="71" t="s">
        <v>8</v>
      </c>
      <c r="AD20" s="71" t="s">
        <v>8</v>
      </c>
      <c r="AE20" s="71" t="s">
        <v>9</v>
      </c>
      <c r="AF20" s="71" t="s">
        <v>8</v>
      </c>
      <c r="AG20" s="198"/>
      <c r="AH20" s="70"/>
      <c r="AI20" s="69"/>
    </row>
    <row r="21" spans="1:35" ht="16.5" customHeight="1">
      <c r="A21" s="46" t="s">
        <v>31</v>
      </c>
      <c r="B21" s="121" t="s">
        <v>40</v>
      </c>
      <c r="C21" s="52" t="s">
        <v>43</v>
      </c>
      <c r="D21" s="49" t="s">
        <v>13</v>
      </c>
      <c r="E21" s="179" t="s">
        <v>129</v>
      </c>
      <c r="F21" s="290" t="s">
        <v>129</v>
      </c>
      <c r="G21" s="290" t="s">
        <v>10</v>
      </c>
      <c r="H21" s="179" t="s">
        <v>161</v>
      </c>
      <c r="I21" s="291" t="s">
        <v>130</v>
      </c>
      <c r="J21" s="183"/>
      <c r="K21" s="179" t="s">
        <v>129</v>
      </c>
      <c r="L21" s="179" t="s">
        <v>129</v>
      </c>
      <c r="M21" s="179" t="s">
        <v>128</v>
      </c>
      <c r="N21" s="179" t="s">
        <v>129</v>
      </c>
      <c r="O21" s="179" t="s">
        <v>129</v>
      </c>
      <c r="P21" s="183" t="s">
        <v>130</v>
      </c>
      <c r="Q21" s="291" t="s">
        <v>130</v>
      </c>
      <c r="R21" s="179" t="s">
        <v>128</v>
      </c>
      <c r="S21" s="179" t="s">
        <v>129</v>
      </c>
      <c r="T21" s="179" t="s">
        <v>175</v>
      </c>
      <c r="U21" s="179" t="s">
        <v>129</v>
      </c>
      <c r="V21" s="179" t="s">
        <v>129</v>
      </c>
      <c r="W21" s="183"/>
      <c r="X21" s="183" t="s">
        <v>129</v>
      </c>
      <c r="Y21" s="179" t="s">
        <v>129</v>
      </c>
      <c r="Z21" s="179" t="s">
        <v>129</v>
      </c>
      <c r="AA21" s="179" t="s">
        <v>129</v>
      </c>
      <c r="AB21" s="179" t="s">
        <v>129</v>
      </c>
      <c r="AC21" s="179" t="s">
        <v>129</v>
      </c>
      <c r="AD21" s="183"/>
      <c r="AE21" s="183"/>
      <c r="AF21" s="183"/>
      <c r="AG21" s="198">
        <v>120</v>
      </c>
      <c r="AH21" s="132">
        <f>COUNTIF(C21:AG21,"T")*6+COUNTIF(C21:AG21,"P")*12+COUNTIF(C21:AG21,"M")*6+COUNTIF(C21:AG21,"I")*6+COUNTIF(C21:AG21,"N")*12+COUNTIF(C21:AG21,"TI")*11+COUNTIF(C21:AG21,"MT")*12+COUNTIF(C21:AG21,"MN")*18+COUNTIF(C21:AG21,"PI")*17+COUNTIF(C21:AG21,"NA")*6+COUNTIF(C21:AG21,"NB")*6+COUNTIF(C21:AG21,"AF")*6</f>
        <v>162</v>
      </c>
      <c r="AI21" s="285">
        <f>SUM(AH21-114)</f>
        <v>48</v>
      </c>
    </row>
    <row r="22" spans="1:35" ht="16.5" customHeight="1">
      <c r="A22" s="55" t="s">
        <v>26</v>
      </c>
      <c r="B22" s="121" t="s">
        <v>35</v>
      </c>
      <c r="C22" s="52" t="s">
        <v>44</v>
      </c>
      <c r="D22" s="180" t="s">
        <v>13</v>
      </c>
      <c r="E22" s="179" t="s">
        <v>129</v>
      </c>
      <c r="F22" s="179" t="s">
        <v>129</v>
      </c>
      <c r="G22" s="179" t="s">
        <v>129</v>
      </c>
      <c r="H22" s="179" t="s">
        <v>129</v>
      </c>
      <c r="I22" s="183"/>
      <c r="J22" s="183"/>
      <c r="K22" s="179" t="s">
        <v>129</v>
      </c>
      <c r="L22" s="179" t="s">
        <v>129</v>
      </c>
      <c r="M22" s="290" t="s">
        <v>166</v>
      </c>
      <c r="N22" s="290" t="s">
        <v>166</v>
      </c>
      <c r="O22" s="179" t="s">
        <v>129</v>
      </c>
      <c r="P22" s="183"/>
      <c r="Q22" s="183"/>
      <c r="R22" s="290" t="s">
        <v>172</v>
      </c>
      <c r="S22" s="290" t="s">
        <v>166</v>
      </c>
      <c r="T22" s="290" t="s">
        <v>166</v>
      </c>
      <c r="U22" s="290" t="s">
        <v>166</v>
      </c>
      <c r="V22" s="290" t="s">
        <v>166</v>
      </c>
      <c r="W22" s="291"/>
      <c r="X22" s="291"/>
      <c r="Y22" s="290" t="s">
        <v>166</v>
      </c>
      <c r="Z22" s="290" t="s">
        <v>166</v>
      </c>
      <c r="AA22" s="290" t="s">
        <v>166</v>
      </c>
      <c r="AB22" s="290" t="s">
        <v>166</v>
      </c>
      <c r="AC22" s="179" t="s">
        <v>127</v>
      </c>
      <c r="AD22" s="291" t="s">
        <v>127</v>
      </c>
      <c r="AE22" s="291"/>
      <c r="AF22" s="291" t="s">
        <v>127</v>
      </c>
      <c r="AG22" s="198">
        <v>120</v>
      </c>
      <c r="AH22" s="132">
        <f>COUNTIF(C22:AG22,"T")*6+COUNTIF(C22:AG22,"P")*12+COUNTIF(C22:AG22,"M")*6+COUNTIF(C22:AG22,"I")*6+COUNTIF(C22:AG22,"N")*12+COUNTIF(C22:AG22,"TI")*11+COUNTIF(C22:AG22,"MT")*12+COUNTIF(C22:AG22,"M.")*8+COUNTIF(C22:AG22,"PI")*17+COUNTIF(C22:AG22,"NA")*6+COUNTIF(C22:AG22,"NB")*6+COUNTIF(C22:AG22,"AT")*6</f>
        <v>146</v>
      </c>
      <c r="AI22" s="285">
        <f>SUM(AH22-114)</f>
        <v>32</v>
      </c>
    </row>
    <row r="23" spans="1:35" ht="16.5" customHeight="1">
      <c r="A23" s="54" t="s">
        <v>32</v>
      </c>
      <c r="B23" s="121" t="s">
        <v>41</v>
      </c>
      <c r="C23" s="52" t="s">
        <v>45</v>
      </c>
      <c r="D23" s="49" t="s">
        <v>52</v>
      </c>
      <c r="E23" s="88" t="s">
        <v>129</v>
      </c>
      <c r="F23" s="88" t="s">
        <v>129</v>
      </c>
      <c r="G23" s="88" t="s">
        <v>129</v>
      </c>
      <c r="H23" s="88" t="s">
        <v>129</v>
      </c>
      <c r="I23" s="182"/>
      <c r="J23" s="182"/>
      <c r="K23" s="88" t="s">
        <v>129</v>
      </c>
      <c r="L23" s="88" t="s">
        <v>129</v>
      </c>
      <c r="M23" s="88" t="s">
        <v>129</v>
      </c>
      <c r="N23" s="88" t="s">
        <v>129</v>
      </c>
      <c r="O23" s="88" t="s">
        <v>129</v>
      </c>
      <c r="P23" s="183"/>
      <c r="Q23" s="183"/>
      <c r="R23" s="88" t="s">
        <v>129</v>
      </c>
      <c r="S23" s="88" t="s">
        <v>129</v>
      </c>
      <c r="T23" s="88" t="s">
        <v>129</v>
      </c>
      <c r="U23" s="88" t="s">
        <v>129</v>
      </c>
      <c r="V23" s="88" t="s">
        <v>129</v>
      </c>
      <c r="W23" s="190" t="s">
        <v>129</v>
      </c>
      <c r="X23" s="182"/>
      <c r="Y23" s="88" t="s">
        <v>129</v>
      </c>
      <c r="Z23" s="187" t="s">
        <v>129</v>
      </c>
      <c r="AA23" s="88" t="s">
        <v>127</v>
      </c>
      <c r="AB23" s="88" t="s">
        <v>129</v>
      </c>
      <c r="AC23" s="187" t="s">
        <v>129</v>
      </c>
      <c r="AD23" s="182"/>
      <c r="AE23" s="182"/>
      <c r="AF23" s="182"/>
      <c r="AG23" s="198">
        <v>120</v>
      </c>
      <c r="AH23" s="132">
        <v>155</v>
      </c>
      <c r="AI23" s="285">
        <v>35</v>
      </c>
    </row>
    <row r="24" spans="1:35" ht="16.5" customHeight="1">
      <c r="A24" s="68" t="s">
        <v>0</v>
      </c>
      <c r="B24" s="271" t="s">
        <v>1</v>
      </c>
      <c r="C24" s="265" t="s">
        <v>2</v>
      </c>
      <c r="D24" s="314" t="s">
        <v>3</v>
      </c>
      <c r="E24" s="273">
        <v>1</v>
      </c>
      <c r="F24" s="273">
        <v>2</v>
      </c>
      <c r="G24" s="273">
        <v>3</v>
      </c>
      <c r="H24" s="273">
        <v>4</v>
      </c>
      <c r="I24" s="273">
        <v>5</v>
      </c>
      <c r="J24" s="205">
        <v>6</v>
      </c>
      <c r="K24" s="205">
        <v>7</v>
      </c>
      <c r="L24" s="205">
        <v>8</v>
      </c>
      <c r="M24" s="205">
        <v>9</v>
      </c>
      <c r="N24" s="205">
        <v>10</v>
      </c>
      <c r="O24" s="205">
        <v>11</v>
      </c>
      <c r="P24" s="205">
        <v>12</v>
      </c>
      <c r="Q24" s="205">
        <v>13</v>
      </c>
      <c r="R24" s="205">
        <v>14</v>
      </c>
      <c r="S24" s="205">
        <v>15</v>
      </c>
      <c r="T24" s="205">
        <v>16</v>
      </c>
      <c r="U24" s="205">
        <v>17</v>
      </c>
      <c r="V24" s="205">
        <v>18</v>
      </c>
      <c r="W24" s="205">
        <v>19</v>
      </c>
      <c r="X24" s="205">
        <v>20</v>
      </c>
      <c r="Y24" s="205">
        <v>21</v>
      </c>
      <c r="Z24" s="205">
        <v>22</v>
      </c>
      <c r="AA24" s="205">
        <v>23</v>
      </c>
      <c r="AB24" s="205">
        <v>24</v>
      </c>
      <c r="AC24" s="205">
        <v>25</v>
      </c>
      <c r="AD24" s="205">
        <v>26</v>
      </c>
      <c r="AE24" s="205">
        <v>27</v>
      </c>
      <c r="AF24" s="205">
        <v>28</v>
      </c>
      <c r="AG24" s="198"/>
      <c r="AH24" s="132"/>
      <c r="AI24" s="69"/>
    </row>
    <row r="25" spans="1:35" ht="16.5" customHeight="1">
      <c r="A25" s="68"/>
      <c r="B25" s="271"/>
      <c r="C25" s="265"/>
      <c r="D25" s="314"/>
      <c r="E25" s="71" t="s">
        <v>10</v>
      </c>
      <c r="F25" s="71" t="s">
        <v>7</v>
      </c>
      <c r="G25" s="71" t="s">
        <v>7</v>
      </c>
      <c r="H25" s="71" t="s">
        <v>8</v>
      </c>
      <c r="I25" s="71" t="s">
        <v>8</v>
      </c>
      <c r="J25" s="71" t="s">
        <v>9</v>
      </c>
      <c r="K25" s="71" t="s">
        <v>8</v>
      </c>
      <c r="L25" s="71" t="s">
        <v>10</v>
      </c>
      <c r="M25" s="71" t="s">
        <v>7</v>
      </c>
      <c r="N25" s="71" t="s">
        <v>7</v>
      </c>
      <c r="O25" s="71" t="s">
        <v>8</v>
      </c>
      <c r="P25" s="71" t="s">
        <v>8</v>
      </c>
      <c r="Q25" s="71" t="s">
        <v>9</v>
      </c>
      <c r="R25" s="71" t="s">
        <v>8</v>
      </c>
      <c r="S25" s="71" t="s">
        <v>10</v>
      </c>
      <c r="T25" s="71" t="s">
        <v>7</v>
      </c>
      <c r="U25" s="71" t="s">
        <v>7</v>
      </c>
      <c r="V25" s="71" t="s">
        <v>8</v>
      </c>
      <c r="W25" s="71" t="s">
        <v>8</v>
      </c>
      <c r="X25" s="71" t="s">
        <v>9</v>
      </c>
      <c r="Y25" s="71" t="s">
        <v>8</v>
      </c>
      <c r="Z25" s="71" t="s">
        <v>10</v>
      </c>
      <c r="AA25" s="71" t="s">
        <v>7</v>
      </c>
      <c r="AB25" s="71" t="s">
        <v>7</v>
      </c>
      <c r="AC25" s="71" t="s">
        <v>8</v>
      </c>
      <c r="AD25" s="71" t="s">
        <v>8</v>
      </c>
      <c r="AE25" s="71" t="s">
        <v>9</v>
      </c>
      <c r="AF25" s="71" t="s">
        <v>8</v>
      </c>
      <c r="AG25" s="198"/>
      <c r="AH25" s="132"/>
      <c r="AI25" s="69"/>
    </row>
    <row r="26" spans="1:35" ht="16.5" customHeight="1">
      <c r="A26" s="57" t="s">
        <v>176</v>
      </c>
      <c r="B26" s="121" t="s">
        <v>177</v>
      </c>
      <c r="C26" s="48"/>
      <c r="D26" s="51"/>
      <c r="E26" s="187"/>
      <c r="F26" s="187"/>
      <c r="G26" s="187"/>
      <c r="H26" s="187"/>
      <c r="I26" s="190"/>
      <c r="J26" s="190"/>
      <c r="K26" s="187"/>
      <c r="L26" s="187"/>
      <c r="M26" s="187"/>
      <c r="N26" s="187"/>
      <c r="O26" s="187"/>
      <c r="P26" s="190"/>
      <c r="Q26" s="190"/>
      <c r="R26" s="187"/>
      <c r="S26" s="187"/>
      <c r="T26" s="187"/>
      <c r="U26" s="187"/>
      <c r="V26" s="187"/>
      <c r="W26" s="190"/>
      <c r="X26" s="190" t="s">
        <v>10</v>
      </c>
      <c r="Y26" s="187"/>
      <c r="Z26" s="187"/>
      <c r="AA26" s="187"/>
      <c r="AB26" s="187"/>
      <c r="AC26" s="187"/>
      <c r="AD26" s="190"/>
      <c r="AE26" s="190"/>
      <c r="AF26" s="190"/>
      <c r="AG26" s="198"/>
      <c r="AH26" s="132"/>
      <c r="AI26" s="284">
        <f>COUNTIF(D26:AH26,"T")*6+COUNTIF(D26:AH26,"P")*12+COUNTIF(D26:AH26,"M")*6+COUNTIF(D26:AH26,"I")*6+COUNTIF(D26:AH26,"N")*12+COUNTIF(D26:AH26,"TI")*11+COUNTIF(D26:AH26,"MT")*12+COUNTIF(D26:AH26,"M.")*8+COUNTIF(D26:AH26,"PI")*17+COUNTIF(D26:AH26,"NA")*6+COUNTIF(D26:AH26,"NB")*6+COUNTIF(D26:AH26,"AT")*6</f>
        <v>6</v>
      </c>
    </row>
    <row r="27" spans="1:35" ht="16.5" customHeight="1">
      <c r="A27" s="57"/>
      <c r="B27" s="200"/>
      <c r="C27" s="48"/>
      <c r="D27" s="51"/>
      <c r="E27" s="187"/>
      <c r="F27" s="187"/>
      <c r="G27" s="187"/>
      <c r="H27" s="187"/>
      <c r="I27" s="190"/>
      <c r="J27" s="190"/>
      <c r="K27" s="187"/>
      <c r="L27" s="187"/>
      <c r="M27" s="187"/>
      <c r="N27" s="187"/>
      <c r="O27" s="187"/>
      <c r="P27" s="190"/>
      <c r="Q27" s="190"/>
      <c r="R27" s="187"/>
      <c r="S27" s="187"/>
      <c r="T27" s="187"/>
      <c r="U27" s="187"/>
      <c r="V27" s="187"/>
      <c r="W27" s="190"/>
      <c r="X27" s="190"/>
      <c r="Y27" s="187"/>
      <c r="Z27" s="187"/>
      <c r="AA27" s="187"/>
      <c r="AB27" s="187"/>
      <c r="AC27" s="187"/>
      <c r="AD27" s="190"/>
      <c r="AE27" s="190"/>
      <c r="AF27" s="190"/>
      <c r="AG27" s="198"/>
      <c r="AH27" s="132"/>
      <c r="AI27" s="132"/>
    </row>
    <row r="28" spans="1:35" ht="16.5" customHeight="1">
      <c r="A28" s="206"/>
      <c r="B28" s="207"/>
      <c r="C28" s="208"/>
      <c r="D28" s="51"/>
      <c r="E28" s="209"/>
      <c r="F28" s="209"/>
      <c r="G28" s="209"/>
      <c r="H28" s="209"/>
      <c r="I28" s="231"/>
      <c r="J28" s="231"/>
      <c r="K28" s="209"/>
      <c r="L28" s="209"/>
      <c r="M28" s="209"/>
      <c r="N28" s="209"/>
      <c r="O28" s="209"/>
      <c r="P28" s="231"/>
      <c r="Q28" s="231"/>
      <c r="R28" s="209"/>
      <c r="S28" s="209"/>
      <c r="T28" s="209"/>
      <c r="U28" s="209"/>
      <c r="V28" s="209"/>
      <c r="W28" s="231"/>
      <c r="X28" s="231"/>
      <c r="Y28" s="209"/>
      <c r="Z28" s="209"/>
      <c r="AA28" s="209"/>
      <c r="AB28" s="209"/>
      <c r="AC28" s="209"/>
      <c r="AD28" s="231"/>
      <c r="AE28" s="231"/>
      <c r="AF28" s="231"/>
      <c r="AG28" s="198"/>
      <c r="AH28" s="132"/>
      <c r="AI28" s="132"/>
    </row>
    <row r="29" spans="1:35" ht="16.5" customHeight="1" thickBot="1">
      <c r="A29" s="120"/>
      <c r="B29" s="334" t="s">
        <v>131</v>
      </c>
      <c r="C29" s="334"/>
      <c r="D29" s="334"/>
      <c r="E29" s="123"/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  <c r="AH29" s="126"/>
      <c r="AI29" s="210"/>
    </row>
    <row r="30" spans="1:35" ht="15" customHeight="1" thickBot="1">
      <c r="A30" s="58"/>
      <c r="B30" s="335" t="s">
        <v>135</v>
      </c>
      <c r="C30" s="336"/>
      <c r="D30" s="337"/>
      <c r="E30" s="9"/>
      <c r="F30" s="338"/>
      <c r="G30" s="338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9"/>
      <c r="T30" s="311"/>
      <c r="U30" s="311"/>
      <c r="V30" s="344" t="s">
        <v>110</v>
      </c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11"/>
      <c r="AH30" s="6"/>
      <c r="AI30" s="7"/>
    </row>
    <row r="31" spans="1:35" s="2" customFormat="1" ht="15" customHeight="1">
      <c r="A31" s="59"/>
      <c r="B31" s="116" t="s">
        <v>48</v>
      </c>
      <c r="C31" s="117"/>
      <c r="D31" s="118"/>
      <c r="E31" s="10"/>
      <c r="F31" s="338"/>
      <c r="G31" s="338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9"/>
      <c r="T31" s="311"/>
      <c r="U31" s="311"/>
      <c r="V31" s="318" t="s">
        <v>111</v>
      </c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11"/>
      <c r="AH31" s="6"/>
      <c r="AI31" s="7"/>
    </row>
    <row r="32" spans="1:35" s="2" customFormat="1" ht="15" customHeight="1">
      <c r="A32" s="60"/>
      <c r="B32" s="194" t="s">
        <v>49</v>
      </c>
      <c r="C32" s="195"/>
      <c r="D32" s="196"/>
      <c r="E32" s="9"/>
      <c r="F32" s="338"/>
      <c r="G32" s="338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9"/>
      <c r="T32" s="341"/>
      <c r="U32" s="341"/>
      <c r="V32" s="342" t="s">
        <v>112</v>
      </c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11"/>
      <c r="AH32" s="6"/>
      <c r="AI32" s="7"/>
    </row>
    <row r="33" spans="1:35" ht="15" customHeight="1">
      <c r="A33" s="62"/>
      <c r="B33" s="194" t="s">
        <v>50</v>
      </c>
      <c r="C33" s="195"/>
      <c r="D33" s="196"/>
      <c r="E33" s="6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343" t="s">
        <v>113</v>
      </c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6"/>
      <c r="AH33" s="6"/>
      <c r="AI33" s="7"/>
    </row>
    <row r="34" spans="1:35" ht="15" customHeight="1" thickBot="1">
      <c r="A34" s="64"/>
      <c r="B34" s="191" t="s">
        <v>51</v>
      </c>
      <c r="C34" s="192"/>
      <c r="D34" s="193"/>
      <c r="E34" s="6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66"/>
      <c r="AI34" s="67"/>
    </row>
    <row r="35" spans="1:35" ht="14.25">
      <c r="A35" s="3"/>
      <c r="B35" s="3"/>
      <c r="C35" s="30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4"/>
      <c r="AI35" s="4"/>
    </row>
    <row r="36" spans="1:35" ht="14.25">
      <c r="A36" s="3"/>
      <c r="B36" s="3"/>
      <c r="C36" s="30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4"/>
      <c r="AI36" s="4"/>
    </row>
    <row r="37" spans="1:35" ht="14.25">
      <c r="A37" s="3"/>
      <c r="B37" s="3"/>
      <c r="C37" s="30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4"/>
      <c r="AH37" s="4"/>
      <c r="AI37" s="4"/>
    </row>
    <row r="38" spans="1:35" ht="14.25">
      <c r="A38" s="3"/>
      <c r="B38" s="3"/>
      <c r="C38" s="30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4"/>
      <c r="AI38" s="4"/>
    </row>
    <row r="39" spans="1:35" ht="14.25">
      <c r="A39" s="3"/>
      <c r="B39" s="3"/>
      <c r="C39" s="30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4"/>
      <c r="AI39" s="4"/>
    </row>
    <row r="40" spans="1:35" ht="14.25">
      <c r="A40" s="3"/>
      <c r="B40" s="3"/>
      <c r="C40" s="30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4"/>
      <c r="AI40" s="4"/>
    </row>
    <row r="41" spans="1:35" ht="14.25">
      <c r="A41" s="3"/>
      <c r="B41" s="3"/>
      <c r="C41" s="30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4"/>
      <c r="AI41" s="4"/>
    </row>
    <row r="42" spans="1:35" ht="14.25">
      <c r="A42" s="3"/>
      <c r="B42" s="3"/>
      <c r="C42" s="30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4"/>
      <c r="AI42" s="4"/>
    </row>
    <row r="43" spans="1:35" ht="14.25">
      <c r="A43" s="3"/>
      <c r="B43" s="3"/>
      <c r="C43" s="30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4"/>
      <c r="AI43" s="4"/>
    </row>
    <row r="44" spans="1:35" ht="14.25">
      <c r="A44" s="3"/>
      <c r="B44" s="3"/>
      <c r="C44" s="30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</row>
    <row r="45" spans="1:35" ht="14.25">
      <c r="A45" s="3"/>
      <c r="B45" s="3"/>
      <c r="C45" s="30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4"/>
      <c r="AI45" s="4"/>
    </row>
    <row r="46" spans="1:35" ht="14.25">
      <c r="A46" s="3"/>
      <c r="B46" s="3"/>
      <c r="C46" s="30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4"/>
    </row>
    <row r="47" spans="1:35" ht="14.25">
      <c r="A47" s="3"/>
      <c r="B47" s="3"/>
      <c r="C47" s="30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4"/>
      <c r="AI47" s="4"/>
    </row>
    <row r="48" spans="1:35" ht="14.25">
      <c r="A48" s="3"/>
      <c r="B48" s="3"/>
      <c r="C48" s="30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4"/>
      <c r="AI48" s="4"/>
    </row>
    <row r="49" spans="1:35" ht="14.25">
      <c r="A49" s="3"/>
      <c r="B49" s="3"/>
      <c r="C49" s="30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4"/>
    </row>
    <row r="50" spans="1:35" ht="14.25">
      <c r="A50" s="3"/>
      <c r="B50" s="3"/>
      <c r="C50" s="30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4"/>
      <c r="AI50" s="4"/>
    </row>
    <row r="51" spans="1:35" ht="14.25">
      <c r="A51" s="3"/>
      <c r="B51" s="3"/>
      <c r="C51" s="30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4"/>
      <c r="AI51" s="4"/>
    </row>
    <row r="52" spans="1:35" ht="14.25">
      <c r="A52" s="3"/>
      <c r="B52" s="3"/>
      <c r="C52" s="30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4"/>
      <c r="AH52" s="4"/>
      <c r="AI52" s="4"/>
    </row>
    <row r="53" spans="1:35" ht="14.25">
      <c r="A53" s="3"/>
      <c r="B53" s="3"/>
      <c r="C53" s="30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4"/>
      <c r="AH53" s="4"/>
      <c r="AI53" s="4"/>
    </row>
    <row r="54" spans="1:35" ht="14.25">
      <c r="A54" s="3"/>
      <c r="B54" s="3"/>
      <c r="C54" s="30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4"/>
      <c r="AI54" s="4"/>
    </row>
    <row r="55" spans="1:35" ht="14.25">
      <c r="A55" s="3"/>
      <c r="B55" s="3"/>
      <c r="C55" s="30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4"/>
      <c r="AI55" s="4"/>
    </row>
    <row r="56" spans="1:35" ht="14.25">
      <c r="A56" s="3"/>
      <c r="B56" s="3"/>
      <c r="C56" s="30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4"/>
      <c r="AI56" s="4"/>
    </row>
    <row r="57" spans="1:35" ht="14.25">
      <c r="A57" s="3"/>
      <c r="B57" s="3"/>
      <c r="C57" s="30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4"/>
      <c r="AI57" s="4"/>
    </row>
    <row r="58" spans="1:35" ht="14.25">
      <c r="A58" s="3"/>
      <c r="B58" s="3"/>
      <c r="C58" s="30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</row>
    <row r="59" spans="1:35" ht="14.25">
      <c r="A59" s="3"/>
      <c r="B59" s="3"/>
      <c r="C59" s="30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</row>
    <row r="60" spans="1:35" ht="14.25">
      <c r="A60" s="3"/>
      <c r="B60" s="3"/>
      <c r="C60" s="30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4"/>
    </row>
    <row r="61" spans="1:35" ht="14.25">
      <c r="A61" s="3"/>
      <c r="B61" s="3"/>
      <c r="C61" s="30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4"/>
      <c r="AI61" s="4"/>
    </row>
    <row r="62" spans="1:35" ht="14.25">
      <c r="A62" s="3"/>
      <c r="B62" s="3"/>
      <c r="C62" s="30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4"/>
      <c r="AI62" s="4"/>
    </row>
    <row r="63" spans="1:35" ht="14.25">
      <c r="A63" s="3"/>
      <c r="B63" s="3"/>
      <c r="C63" s="30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/>
      <c r="AH63" s="4"/>
      <c r="AI63" s="4"/>
    </row>
    <row r="64" spans="1:35" ht="14.25">
      <c r="A64" s="3"/>
      <c r="B64" s="3"/>
      <c r="C64" s="30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4"/>
      <c r="AH64" s="4"/>
      <c r="AI64" s="4"/>
    </row>
    <row r="65" spans="1:35" ht="14.25">
      <c r="A65" s="3"/>
      <c r="B65" s="3"/>
      <c r="C65" s="30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4"/>
    </row>
    <row r="66" spans="1:35" ht="14.25">
      <c r="A66" s="3"/>
      <c r="B66" s="3"/>
      <c r="C66" s="30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4"/>
      <c r="AH66" s="4"/>
      <c r="AI66" s="4"/>
    </row>
    <row r="67" spans="1:35" ht="14.25">
      <c r="A67" s="3"/>
      <c r="B67" s="3"/>
      <c r="C67" s="30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4"/>
      <c r="AI67" s="4"/>
    </row>
    <row r="68" spans="1:35" ht="14.25">
      <c r="A68" s="3"/>
      <c r="B68" s="3"/>
      <c r="C68" s="30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4"/>
      <c r="AH68" s="4"/>
      <c r="AI68" s="4"/>
    </row>
    <row r="69" spans="1:35" ht="14.25">
      <c r="A69" s="3"/>
      <c r="B69" s="3"/>
      <c r="C69" s="30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4"/>
      <c r="AH69" s="4"/>
      <c r="AI69" s="4"/>
    </row>
    <row r="70" spans="1:35" ht="14.25">
      <c r="A70" s="3"/>
      <c r="B70" s="3"/>
      <c r="C70" s="30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4"/>
      <c r="AH70" s="4"/>
      <c r="AI70" s="4"/>
    </row>
    <row r="71" spans="1:35" ht="14.25">
      <c r="A71" s="3"/>
      <c r="B71" s="3"/>
      <c r="C71" s="30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4"/>
      <c r="AH71" s="4"/>
      <c r="AI71" s="4"/>
    </row>
    <row r="72" spans="1:35" ht="14.25">
      <c r="A72" s="3"/>
      <c r="B72" s="3"/>
      <c r="C72" s="30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4"/>
      <c r="AH72" s="4"/>
      <c r="AI72" s="4"/>
    </row>
    <row r="73" spans="1:35" ht="14.25">
      <c r="A73" s="3"/>
      <c r="B73" s="3"/>
      <c r="C73" s="30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4"/>
      <c r="AH73" s="4"/>
      <c r="AI73" s="4"/>
    </row>
    <row r="74" spans="1:35" ht="14.25">
      <c r="A74" s="3"/>
      <c r="B74" s="3"/>
      <c r="C74" s="30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4"/>
      <c r="AH74" s="4"/>
      <c r="AI74" s="4"/>
    </row>
    <row r="75" spans="1:35" ht="14.25">
      <c r="A75" s="3"/>
      <c r="B75" s="3"/>
      <c r="C75" s="30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4"/>
      <c r="AH75" s="4"/>
      <c r="AI75" s="4"/>
    </row>
    <row r="76" spans="1:35" ht="14.25">
      <c r="A76" s="3"/>
      <c r="B76" s="3"/>
      <c r="C76" s="30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4"/>
      <c r="AH76" s="4"/>
      <c r="AI76" s="4"/>
    </row>
    <row r="77" spans="1:35" ht="14.25">
      <c r="A77" s="3"/>
      <c r="B77" s="3"/>
      <c r="C77" s="30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4"/>
      <c r="AH77" s="4"/>
      <c r="AI77" s="4"/>
    </row>
    <row r="78" spans="1:35" ht="14.25">
      <c r="A78" s="3"/>
      <c r="B78" s="3"/>
      <c r="C78" s="30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4"/>
      <c r="AH78" s="4"/>
      <c r="AI78" s="4"/>
    </row>
    <row r="79" spans="1:35" ht="14.25">
      <c r="A79" s="3"/>
      <c r="B79" s="3"/>
      <c r="C79" s="30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4"/>
      <c r="AH79" s="4"/>
      <c r="AI79" s="4"/>
    </row>
    <row r="80" spans="1:35" ht="14.25">
      <c r="A80" s="3"/>
      <c r="B80" s="3"/>
      <c r="C80" s="30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4"/>
      <c r="AH80" s="4"/>
      <c r="AI80" s="4"/>
    </row>
    <row r="81" spans="1:35" ht="14.25">
      <c r="A81" s="3"/>
      <c r="B81" s="3"/>
      <c r="C81" s="30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4"/>
    </row>
    <row r="82" spans="1:35" ht="14.25">
      <c r="A82" s="3"/>
      <c r="B82" s="3"/>
      <c r="C82" s="30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4"/>
    </row>
    <row r="83" spans="1:35" ht="14.25">
      <c r="A83" s="3"/>
      <c r="B83" s="3"/>
      <c r="C83" s="30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4"/>
    </row>
    <row r="84" spans="1:35" ht="14.25">
      <c r="A84" s="3"/>
      <c r="B84" s="3"/>
      <c r="C84" s="30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4"/>
      <c r="AH84" s="4"/>
      <c r="AI84" s="4"/>
    </row>
    <row r="85" spans="1:35" ht="14.25">
      <c r="A85" s="3"/>
      <c r="B85" s="3"/>
      <c r="C85" s="30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4"/>
    </row>
    <row r="86" spans="1:35" ht="14.25">
      <c r="A86" s="3"/>
      <c r="B86" s="3"/>
      <c r="C86" s="30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4"/>
    </row>
    <row r="87" spans="1:35" ht="14.25">
      <c r="A87" s="3"/>
      <c r="B87" s="3"/>
      <c r="C87" s="30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</row>
    <row r="88" spans="1:35" ht="14.25">
      <c r="A88" s="3"/>
      <c r="B88" s="3"/>
      <c r="C88" s="30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4"/>
      <c r="AH88" s="4"/>
      <c r="AI88" s="4"/>
    </row>
    <row r="89" spans="1:35" ht="14.25">
      <c r="A89" s="3"/>
      <c r="B89" s="3"/>
      <c r="C89" s="30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4"/>
      <c r="AH89" s="4"/>
      <c r="AI89" s="4"/>
    </row>
    <row r="90" spans="1:35" ht="14.25">
      <c r="A90" s="3"/>
      <c r="B90" s="3"/>
      <c r="C90" s="30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4"/>
      <c r="AH90" s="4"/>
      <c r="AI90" s="4"/>
    </row>
    <row r="91" spans="1:35" ht="14.25">
      <c r="A91" s="3"/>
      <c r="B91" s="3"/>
      <c r="C91" s="30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4"/>
    </row>
    <row r="92" spans="1:35" ht="14.25">
      <c r="A92" s="3"/>
      <c r="B92" s="3"/>
      <c r="C92" s="30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4"/>
      <c r="AH92" s="4"/>
      <c r="AI92" s="4"/>
    </row>
    <row r="93" spans="1:35" ht="14.25">
      <c r="A93" s="3"/>
      <c r="B93" s="3"/>
      <c r="C93" s="30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4"/>
      <c r="AH93" s="4"/>
      <c r="AI93" s="4"/>
    </row>
    <row r="94" spans="1:35" ht="14.25">
      <c r="A94" s="3"/>
      <c r="B94" s="3"/>
      <c r="C94" s="30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</row>
    <row r="95" spans="1:35" ht="14.25">
      <c r="A95" s="3"/>
      <c r="B95" s="3"/>
      <c r="C95" s="30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4"/>
    </row>
    <row r="96" spans="1:35" ht="14.25">
      <c r="A96" s="3"/>
      <c r="B96" s="3"/>
      <c r="C96" s="30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4"/>
      <c r="AH96" s="4"/>
      <c r="AI96" s="4"/>
    </row>
    <row r="97" spans="1:35" ht="14.25">
      <c r="A97" s="3"/>
      <c r="B97" s="3"/>
      <c r="C97" s="30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4"/>
      <c r="AH97" s="4"/>
      <c r="AI97" s="4"/>
    </row>
    <row r="98" spans="1:35" ht="14.25">
      <c r="A98" s="3"/>
      <c r="B98" s="3"/>
      <c r="C98" s="30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4"/>
      <c r="AH98" s="4"/>
      <c r="AI98" s="4"/>
    </row>
    <row r="99" spans="1:35" ht="14.25">
      <c r="A99" s="3"/>
      <c r="B99" s="3"/>
      <c r="C99" s="30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4"/>
      <c r="AH99" s="4"/>
      <c r="AI99" s="4"/>
    </row>
    <row r="100" spans="1:35" ht="14.25">
      <c r="A100" s="3"/>
      <c r="B100" s="3"/>
      <c r="C100" s="30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4"/>
      <c r="AH100" s="4"/>
      <c r="AI100" s="4"/>
    </row>
    <row r="101" spans="1:35" ht="14.25">
      <c r="A101" s="3"/>
      <c r="B101" s="3"/>
      <c r="C101" s="30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4"/>
      <c r="AH101" s="4"/>
      <c r="AI101" s="4"/>
    </row>
    <row r="102" spans="1:35" ht="14.25">
      <c r="A102" s="3"/>
      <c r="B102" s="3"/>
      <c r="C102" s="30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4"/>
      <c r="AH102" s="4"/>
      <c r="AI102" s="4"/>
    </row>
    <row r="103" spans="1:35" ht="14.25">
      <c r="A103" s="3"/>
      <c r="B103" s="3"/>
      <c r="C103" s="30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4"/>
      <c r="AH103" s="4"/>
      <c r="AI103" s="4"/>
    </row>
    <row r="104" spans="1:35" ht="14.25">
      <c r="A104" s="3"/>
      <c r="B104" s="3"/>
      <c r="C104" s="30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4"/>
      <c r="AH104" s="4"/>
      <c r="AI104" s="4"/>
    </row>
    <row r="105" spans="1:35" ht="14.25">
      <c r="A105" s="3"/>
      <c r="B105" s="3"/>
      <c r="C105" s="30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4"/>
      <c r="AH105" s="4"/>
      <c r="AI105" s="4"/>
    </row>
    <row r="106" spans="1:35" ht="14.25">
      <c r="A106" s="3"/>
      <c r="B106" s="3"/>
      <c r="C106" s="30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4"/>
      <c r="AH106" s="4"/>
      <c r="AI106" s="4"/>
    </row>
    <row r="107" spans="1:35" ht="14.25">
      <c r="A107" s="3"/>
      <c r="B107" s="3"/>
      <c r="C107" s="30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4"/>
      <c r="AH107" s="4"/>
      <c r="AI107" s="4"/>
    </row>
    <row r="108" spans="1:35" ht="14.25">
      <c r="A108" s="3"/>
      <c r="B108" s="3"/>
      <c r="C108" s="30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4"/>
      <c r="AH108" s="4"/>
      <c r="AI108" s="4"/>
    </row>
    <row r="109" spans="1:35" ht="14.25">
      <c r="A109" s="3"/>
      <c r="B109" s="3"/>
      <c r="C109" s="30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4"/>
      <c r="AH109" s="4"/>
      <c r="AI109" s="4"/>
    </row>
    <row r="110" spans="1:35" ht="14.25">
      <c r="A110" s="3"/>
      <c r="B110" s="3"/>
      <c r="C110" s="30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4"/>
      <c r="AH110" s="4"/>
      <c r="AI110" s="4"/>
    </row>
    <row r="111" spans="1:35" ht="14.25">
      <c r="A111" s="3"/>
      <c r="B111" s="3"/>
      <c r="C111" s="30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4"/>
      <c r="AH111" s="4"/>
      <c r="AI111" s="4"/>
    </row>
    <row r="112" spans="1:35" ht="14.25">
      <c r="A112" s="3"/>
      <c r="B112" s="3"/>
      <c r="C112" s="30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4"/>
      <c r="AH112" s="4"/>
      <c r="AI112" s="4"/>
    </row>
    <row r="113" spans="1:35" ht="14.25">
      <c r="A113" s="3"/>
      <c r="B113" s="3"/>
      <c r="C113" s="30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4"/>
      <c r="AH113" s="4"/>
      <c r="AI113" s="4"/>
    </row>
    <row r="114" spans="1:35" ht="14.25">
      <c r="A114" s="3"/>
      <c r="B114" s="3"/>
      <c r="C114" s="30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4"/>
      <c r="AH114" s="4"/>
      <c r="AI114" s="4"/>
    </row>
    <row r="115" spans="1:35" ht="14.25">
      <c r="A115" s="3"/>
      <c r="B115" s="3"/>
      <c r="C115" s="30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4"/>
      <c r="AH115" s="4"/>
      <c r="AI115" s="4"/>
    </row>
    <row r="116" spans="1:35" ht="14.25">
      <c r="A116" s="3"/>
      <c r="B116" s="3"/>
      <c r="C116" s="30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4"/>
      <c r="AH116" s="4"/>
      <c r="AI116" s="4"/>
    </row>
    <row r="117" spans="1:35" ht="14.25">
      <c r="A117" s="3"/>
      <c r="B117" s="3"/>
      <c r="C117" s="30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4"/>
      <c r="AH117" s="4"/>
      <c r="AI117" s="4"/>
    </row>
    <row r="118" spans="1:35" ht="14.25">
      <c r="A118" s="3"/>
      <c r="B118" s="3"/>
      <c r="C118" s="30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4"/>
      <c r="AH118" s="4"/>
      <c r="AI118" s="4"/>
    </row>
    <row r="119" spans="1:35" ht="14.25">
      <c r="A119" s="3"/>
      <c r="B119" s="3"/>
      <c r="C119" s="30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4"/>
      <c r="AH119" s="4"/>
      <c r="AI119" s="4"/>
    </row>
    <row r="120" spans="1:35" ht="14.25">
      <c r="A120" s="3"/>
      <c r="B120" s="3"/>
      <c r="C120" s="30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4"/>
      <c r="AH120" s="4"/>
      <c r="AI120" s="4"/>
    </row>
    <row r="121" spans="1:35" ht="14.25">
      <c r="A121" s="3"/>
      <c r="B121" s="3"/>
      <c r="C121" s="30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4"/>
      <c r="AH121" s="4"/>
      <c r="AI121" s="4"/>
    </row>
    <row r="122" spans="1:35" ht="14.25">
      <c r="A122" s="3"/>
      <c r="B122" s="3"/>
      <c r="C122" s="30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4"/>
      <c r="AH122" s="4"/>
      <c r="AI122" s="4"/>
    </row>
    <row r="123" spans="1:35" ht="14.25">
      <c r="A123" s="3"/>
      <c r="B123" s="3"/>
      <c r="C123" s="30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4"/>
      <c r="AH123" s="4"/>
      <c r="AI123" s="4"/>
    </row>
    <row r="124" spans="1:35" ht="14.25">
      <c r="A124" s="3"/>
      <c r="B124" s="3"/>
      <c r="C124" s="30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4"/>
      <c r="AH124" s="4"/>
      <c r="AI124" s="4"/>
    </row>
    <row r="125" spans="1:35" ht="14.25">
      <c r="A125" s="3"/>
      <c r="B125" s="3"/>
      <c r="C125" s="30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4"/>
      <c r="AH125" s="4"/>
      <c r="AI125" s="4"/>
    </row>
    <row r="126" spans="1:35" ht="14.25">
      <c r="A126" s="3"/>
      <c r="B126" s="3"/>
      <c r="C126" s="30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4"/>
      <c r="AH126" s="4"/>
      <c r="AI126" s="4"/>
    </row>
    <row r="127" spans="1:35" ht="14.25">
      <c r="A127" s="3"/>
      <c r="B127" s="3"/>
      <c r="C127" s="30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4"/>
      <c r="AH127" s="4"/>
      <c r="AI127" s="4"/>
    </row>
    <row r="128" spans="1:35" ht="14.25">
      <c r="A128" s="3"/>
      <c r="B128" s="3"/>
      <c r="C128" s="30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4"/>
      <c r="AH128" s="4"/>
      <c r="AI128" s="4"/>
    </row>
    <row r="129" spans="1:35" ht="14.25">
      <c r="A129" s="3"/>
      <c r="B129" s="3"/>
      <c r="C129" s="30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4"/>
      <c r="AH129" s="4"/>
      <c r="AI129" s="4"/>
    </row>
    <row r="130" spans="1:35" ht="14.25">
      <c r="A130" s="3"/>
      <c r="B130" s="3"/>
      <c r="C130" s="30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4"/>
      <c r="AH130" s="4"/>
      <c r="AI130" s="4"/>
    </row>
    <row r="131" spans="1:35" ht="14.25">
      <c r="A131" s="3"/>
      <c r="B131" s="3"/>
      <c r="C131" s="30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4"/>
      <c r="AH131" s="4"/>
      <c r="AI131" s="4"/>
    </row>
    <row r="132" spans="1:35" ht="14.25">
      <c r="A132" s="3"/>
      <c r="B132" s="3"/>
      <c r="C132" s="30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4"/>
      <c r="AH132" s="4"/>
      <c r="AI132" s="4"/>
    </row>
    <row r="133" spans="1:35" ht="14.25">
      <c r="A133" s="3"/>
      <c r="B133" s="3"/>
      <c r="C133" s="30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4"/>
      <c r="AH133" s="4"/>
      <c r="AI133" s="4"/>
    </row>
    <row r="134" spans="1:35" ht="14.25">
      <c r="A134" s="3"/>
      <c r="B134" s="3"/>
      <c r="C134" s="30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4"/>
      <c r="AH134" s="4"/>
      <c r="AI134" s="4"/>
    </row>
    <row r="135" spans="1:35" ht="14.25">
      <c r="A135" s="3"/>
      <c r="B135" s="3"/>
      <c r="C135" s="30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4"/>
      <c r="AH135" s="4"/>
      <c r="AI135" s="4"/>
    </row>
    <row r="136" spans="1:35" ht="14.25">
      <c r="A136" s="3"/>
      <c r="B136" s="3"/>
      <c r="C136" s="30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4"/>
      <c r="AH136" s="4"/>
      <c r="AI136" s="4"/>
    </row>
    <row r="137" spans="1:35" ht="14.25">
      <c r="A137" s="3"/>
      <c r="B137" s="3"/>
      <c r="C137" s="30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4"/>
      <c r="AH137" s="4"/>
      <c r="AI137" s="4"/>
    </row>
    <row r="138" spans="1:35" ht="14.25">
      <c r="A138" s="3"/>
      <c r="B138" s="3"/>
      <c r="C138" s="30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4"/>
      <c r="AH138" s="4"/>
      <c r="AI138" s="4"/>
    </row>
    <row r="139" spans="1:35" ht="14.25">
      <c r="A139" s="3"/>
      <c r="B139" s="3"/>
      <c r="C139" s="30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4"/>
      <c r="AH139" s="4"/>
      <c r="AI139" s="4"/>
    </row>
    <row r="140" spans="1:35" ht="14.25">
      <c r="A140" s="3"/>
      <c r="B140" s="3"/>
      <c r="C140" s="30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4"/>
      <c r="AH140" s="4"/>
      <c r="AI140" s="4"/>
    </row>
    <row r="141" spans="1:35" ht="14.25">
      <c r="A141" s="3"/>
      <c r="B141" s="3"/>
      <c r="C141" s="30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4"/>
      <c r="AH141" s="4"/>
      <c r="AI141" s="4"/>
    </row>
    <row r="142" spans="1:35" ht="14.25">
      <c r="A142" s="3"/>
      <c r="B142" s="3"/>
      <c r="C142" s="30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4"/>
      <c r="AH142" s="4"/>
      <c r="AI142" s="4"/>
    </row>
    <row r="143" spans="1:35" ht="14.25">
      <c r="A143" s="3"/>
      <c r="B143" s="3"/>
      <c r="C143" s="30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4"/>
      <c r="AH143" s="4"/>
      <c r="AI143" s="4"/>
    </row>
    <row r="144" spans="1:35" ht="14.25">
      <c r="A144" s="3"/>
      <c r="B144" s="3"/>
      <c r="C144" s="30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4"/>
      <c r="AH144" s="4"/>
      <c r="AI144" s="4"/>
    </row>
    <row r="145" spans="1:35" ht="14.25">
      <c r="A145" s="3"/>
      <c r="B145" s="3"/>
      <c r="C145" s="30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4"/>
      <c r="AH145" s="4"/>
      <c r="AI145" s="4"/>
    </row>
    <row r="146" spans="1:35" ht="14.25">
      <c r="A146" s="3"/>
      <c r="B146" s="3"/>
      <c r="C146" s="30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4"/>
      <c r="AH146" s="4"/>
      <c r="AI146" s="4"/>
    </row>
    <row r="147" spans="1:35" ht="14.25">
      <c r="A147" s="3"/>
      <c r="B147" s="3"/>
      <c r="C147" s="30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4"/>
      <c r="AH147" s="4"/>
      <c r="AI147" s="4"/>
    </row>
    <row r="148" spans="1:35" ht="14.25">
      <c r="A148" s="3"/>
      <c r="B148" s="3"/>
      <c r="C148" s="30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4"/>
      <c r="AH148" s="4"/>
      <c r="AI148" s="4"/>
    </row>
    <row r="149" spans="1:35" ht="14.25">
      <c r="A149" s="3"/>
      <c r="B149" s="3"/>
      <c r="C149" s="30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4"/>
      <c r="AH149" s="4"/>
      <c r="AI149" s="4"/>
    </row>
    <row r="150" spans="1:35" ht="14.25">
      <c r="A150" s="3"/>
      <c r="B150" s="3"/>
      <c r="C150" s="30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4"/>
      <c r="AH150" s="4"/>
      <c r="AI150" s="4"/>
    </row>
    <row r="151" spans="1:35" ht="14.25">
      <c r="A151" s="3"/>
      <c r="B151" s="3"/>
      <c r="C151" s="30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4"/>
      <c r="AH151" s="4"/>
      <c r="AI151" s="4"/>
    </row>
    <row r="152" spans="1:35" ht="14.25">
      <c r="A152" s="3"/>
      <c r="B152" s="3"/>
      <c r="C152" s="30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4"/>
      <c r="AH152" s="4"/>
      <c r="AI152" s="4"/>
    </row>
    <row r="153" spans="1:35" ht="14.25">
      <c r="A153" s="3"/>
      <c r="B153" s="3"/>
      <c r="C153" s="30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4"/>
      <c r="AH153" s="4"/>
      <c r="AI153" s="4"/>
    </row>
    <row r="154" spans="1:35" ht="14.25">
      <c r="A154" s="3"/>
      <c r="B154" s="3"/>
      <c r="C154" s="30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4"/>
      <c r="AH154" s="4"/>
      <c r="AI154" s="4"/>
    </row>
    <row r="155" spans="1:35" ht="14.25">
      <c r="A155" s="3"/>
      <c r="B155" s="3"/>
      <c r="C155" s="30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4"/>
      <c r="AH155" s="4"/>
      <c r="AI155" s="4"/>
    </row>
    <row r="156" spans="1:35" ht="14.25">
      <c r="A156" s="3"/>
      <c r="B156" s="3"/>
      <c r="C156" s="30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4"/>
      <c r="AH156" s="4"/>
      <c r="AI156" s="4"/>
    </row>
    <row r="157" spans="1:35" ht="14.25">
      <c r="A157" s="3"/>
      <c r="B157" s="3"/>
      <c r="C157" s="30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4"/>
      <c r="AH157" s="4"/>
      <c r="AI157" s="4"/>
    </row>
    <row r="158" spans="1:35" ht="14.25">
      <c r="A158" s="3"/>
      <c r="B158" s="3"/>
      <c r="C158" s="30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4"/>
      <c r="AH158" s="4"/>
      <c r="AI158" s="4"/>
    </row>
  </sheetData>
  <sheetProtection/>
  <mergeCells count="29">
    <mergeCell ref="F32:G32"/>
    <mergeCell ref="H32:R32"/>
    <mergeCell ref="T32:U32"/>
    <mergeCell ref="V32:AF32"/>
    <mergeCell ref="V33:AF33"/>
    <mergeCell ref="D24:D25"/>
    <mergeCell ref="V30:AF30"/>
    <mergeCell ref="F31:G31"/>
    <mergeCell ref="H31:R31"/>
    <mergeCell ref="T31:U31"/>
    <mergeCell ref="V31:AF31"/>
    <mergeCell ref="A1:AI3"/>
    <mergeCell ref="AG4:AG5"/>
    <mergeCell ref="AH4:AH5"/>
    <mergeCell ref="AI4:AI5"/>
    <mergeCell ref="D19:D20"/>
    <mergeCell ref="B29:D29"/>
    <mergeCell ref="B30:D30"/>
    <mergeCell ref="F30:G30"/>
    <mergeCell ref="H30:R30"/>
    <mergeCell ref="T30:U30"/>
    <mergeCell ref="D4:D5"/>
    <mergeCell ref="D8:D9"/>
    <mergeCell ref="D12:D13"/>
    <mergeCell ref="S14:AF14"/>
    <mergeCell ref="E17:L17"/>
    <mergeCell ref="M17:O17"/>
    <mergeCell ref="Y17:AA17"/>
    <mergeCell ref="Q17:X17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0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3" width="3.140625" style="0" customWidth="1"/>
    <col min="34" max="35" width="3.140625" style="8" customWidth="1"/>
    <col min="36" max="36" width="3.8515625" style="8" customWidth="1"/>
    <col min="37" max="235" width="9.140625" style="0" customWidth="1"/>
  </cols>
  <sheetData>
    <row r="1" spans="1:36" ht="12.75" customHeight="1">
      <c r="A1" s="432" t="s">
        <v>188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</row>
    <row r="2" spans="1:36" ht="12.7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</row>
    <row r="3" spans="1:36" ht="22.5" customHeight="1" thickBo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</row>
    <row r="4" spans="1:36" ht="15" customHeight="1" thickBot="1">
      <c r="A4" s="433"/>
      <c r="B4" s="434" t="s">
        <v>1</v>
      </c>
      <c r="C4" s="434"/>
      <c r="D4" s="435" t="s">
        <v>2</v>
      </c>
      <c r="E4" s="436" t="s">
        <v>3</v>
      </c>
      <c r="F4" s="437">
        <v>1</v>
      </c>
      <c r="G4" s="437">
        <v>2</v>
      </c>
      <c r="H4" s="437">
        <v>3</v>
      </c>
      <c r="I4" s="437">
        <v>4</v>
      </c>
      <c r="J4" s="437">
        <v>5</v>
      </c>
      <c r="K4" s="437">
        <v>6</v>
      </c>
      <c r="L4" s="437">
        <v>7</v>
      </c>
      <c r="M4" s="437">
        <v>8</v>
      </c>
      <c r="N4" s="437">
        <v>9</v>
      </c>
      <c r="O4" s="437">
        <v>10</v>
      </c>
      <c r="P4" s="437">
        <v>11</v>
      </c>
      <c r="Q4" s="437">
        <v>12</v>
      </c>
      <c r="R4" s="437">
        <v>13</v>
      </c>
      <c r="S4" s="437">
        <v>14</v>
      </c>
      <c r="T4" s="437">
        <v>15</v>
      </c>
      <c r="U4" s="437">
        <v>16</v>
      </c>
      <c r="V4" s="437">
        <v>17</v>
      </c>
      <c r="W4" s="437">
        <v>18</v>
      </c>
      <c r="X4" s="437">
        <v>19</v>
      </c>
      <c r="Y4" s="437">
        <v>20</v>
      </c>
      <c r="Z4" s="437">
        <v>21</v>
      </c>
      <c r="AA4" s="437">
        <v>22</v>
      </c>
      <c r="AB4" s="437">
        <v>23</v>
      </c>
      <c r="AC4" s="437">
        <v>24</v>
      </c>
      <c r="AD4" s="437">
        <v>25</v>
      </c>
      <c r="AE4" s="437">
        <v>26</v>
      </c>
      <c r="AF4" s="437">
        <v>27</v>
      </c>
      <c r="AG4" s="437">
        <v>28</v>
      </c>
      <c r="AH4" s="438" t="s">
        <v>4</v>
      </c>
      <c r="AI4" s="439" t="s">
        <v>5</v>
      </c>
      <c r="AJ4" s="440" t="s">
        <v>6</v>
      </c>
    </row>
    <row r="5" spans="1:36" ht="15" customHeight="1">
      <c r="A5" s="441"/>
      <c r="B5" s="442" t="s">
        <v>189</v>
      </c>
      <c r="C5" s="442" t="s">
        <v>190</v>
      </c>
      <c r="D5" s="443"/>
      <c r="E5" s="436"/>
      <c r="F5" s="444" t="s">
        <v>10</v>
      </c>
      <c r="G5" s="444" t="s">
        <v>7</v>
      </c>
      <c r="H5" s="445" t="s">
        <v>7</v>
      </c>
      <c r="I5" s="445" t="s">
        <v>8</v>
      </c>
      <c r="J5" s="445" t="s">
        <v>8</v>
      </c>
      <c r="K5" s="445" t="s">
        <v>9</v>
      </c>
      <c r="L5" s="445" t="s">
        <v>8</v>
      </c>
      <c r="M5" s="445" t="s">
        <v>10</v>
      </c>
      <c r="N5" s="445" t="s">
        <v>7</v>
      </c>
      <c r="O5" s="445" t="s">
        <v>7</v>
      </c>
      <c r="P5" s="445" t="s">
        <v>8</v>
      </c>
      <c r="Q5" s="445" t="s">
        <v>8</v>
      </c>
      <c r="R5" s="445" t="s">
        <v>9</v>
      </c>
      <c r="S5" s="445" t="s">
        <v>8</v>
      </c>
      <c r="T5" s="445" t="s">
        <v>10</v>
      </c>
      <c r="U5" s="445" t="s">
        <v>7</v>
      </c>
      <c r="V5" s="445" t="s">
        <v>7</v>
      </c>
      <c r="W5" s="445" t="s">
        <v>8</v>
      </c>
      <c r="X5" s="445" t="s">
        <v>8</v>
      </c>
      <c r="Y5" s="445" t="s">
        <v>9</v>
      </c>
      <c r="Z5" s="445" t="s">
        <v>8</v>
      </c>
      <c r="AA5" s="445" t="s">
        <v>10</v>
      </c>
      <c r="AB5" s="445" t="s">
        <v>7</v>
      </c>
      <c r="AC5" s="444" t="s">
        <v>7</v>
      </c>
      <c r="AD5" s="444" t="s">
        <v>8</v>
      </c>
      <c r="AE5" s="444" t="s">
        <v>8</v>
      </c>
      <c r="AF5" s="444" t="s">
        <v>9</v>
      </c>
      <c r="AG5" s="444" t="s">
        <v>8</v>
      </c>
      <c r="AH5" s="438"/>
      <c r="AI5" s="439"/>
      <c r="AJ5" s="440"/>
    </row>
    <row r="6" spans="1:36" ht="15" customHeight="1">
      <c r="A6" s="446">
        <v>145343</v>
      </c>
      <c r="B6" s="447" t="s">
        <v>191</v>
      </c>
      <c r="C6" s="448">
        <v>232053</v>
      </c>
      <c r="D6" s="449" t="s">
        <v>192</v>
      </c>
      <c r="E6" s="450" t="s">
        <v>193</v>
      </c>
      <c r="F6" s="451" t="s">
        <v>129</v>
      </c>
      <c r="G6" s="451" t="s">
        <v>129</v>
      </c>
      <c r="H6" s="452" t="s">
        <v>129</v>
      </c>
      <c r="I6" s="452" t="s">
        <v>129</v>
      </c>
      <c r="J6" s="453"/>
      <c r="K6" s="453"/>
      <c r="L6" s="452" t="s">
        <v>129</v>
      </c>
      <c r="M6" s="451" t="s">
        <v>129</v>
      </c>
      <c r="N6" s="451" t="s">
        <v>129</v>
      </c>
      <c r="O6" s="452" t="s">
        <v>129</v>
      </c>
      <c r="P6" s="452" t="s">
        <v>129</v>
      </c>
      <c r="Q6" s="453"/>
      <c r="R6" s="453"/>
      <c r="S6" s="452" t="s">
        <v>129</v>
      </c>
      <c r="T6" s="451" t="s">
        <v>129</v>
      </c>
      <c r="U6" s="451" t="s">
        <v>129</v>
      </c>
      <c r="V6" s="452" t="s">
        <v>129</v>
      </c>
      <c r="W6" s="452" t="s">
        <v>129</v>
      </c>
      <c r="X6" s="453"/>
      <c r="Y6" s="453"/>
      <c r="Z6" s="452" t="s">
        <v>129</v>
      </c>
      <c r="AA6" s="451" t="s">
        <v>129</v>
      </c>
      <c r="AB6" s="451" t="s">
        <v>129</v>
      </c>
      <c r="AC6" s="452" t="s">
        <v>129</v>
      </c>
      <c r="AD6" s="452" t="s">
        <v>129</v>
      </c>
      <c r="AE6" s="453"/>
      <c r="AF6" s="453"/>
      <c r="AG6" s="452" t="s">
        <v>129</v>
      </c>
      <c r="AH6" s="454">
        <v>120</v>
      </c>
      <c r="AI6" s="455">
        <f>COUNTIF(E6:AH6,"T")*6+COUNTIF(E6:AH6,"P")*12+COUNTIF(E6:AH6,"M")*6+COUNTIF(E6:AH6,"I")*6+COUNTIF(E6:AH6,"N")*12+COUNTIF(E6:AH6,"TI")*11+COUNTIF(E6:AH6,"MT")*12+COUNTIF(E6:AH6,"MN")*18+COUNTIF(E6:AH6,"PI")*17+COUNTIF(E6:AH6,"TN")*18+COUNTIF(E6:AH6,"NB")*6+COUNTIF(E6:AH6,"AF")*6</f>
        <v>120</v>
      </c>
      <c r="AJ6" s="456">
        <f>SUM(AI6-120)</f>
        <v>0</v>
      </c>
    </row>
    <row r="7" spans="1:36" ht="15" customHeight="1">
      <c r="A7" s="441" t="s">
        <v>0</v>
      </c>
      <c r="B7" s="443" t="s">
        <v>1</v>
      </c>
      <c r="C7" s="443"/>
      <c r="D7" s="443" t="s">
        <v>2</v>
      </c>
      <c r="E7" s="457" t="s">
        <v>3</v>
      </c>
      <c r="F7" s="458">
        <v>1</v>
      </c>
      <c r="G7" s="458">
        <v>2</v>
      </c>
      <c r="H7" s="458">
        <v>3</v>
      </c>
      <c r="I7" s="458">
        <v>4</v>
      </c>
      <c r="J7" s="458">
        <v>5</v>
      </c>
      <c r="K7" s="458">
        <v>6</v>
      </c>
      <c r="L7" s="458">
        <v>7</v>
      </c>
      <c r="M7" s="458">
        <v>8</v>
      </c>
      <c r="N7" s="458">
        <v>9</v>
      </c>
      <c r="O7" s="458">
        <v>10</v>
      </c>
      <c r="P7" s="458">
        <v>11</v>
      </c>
      <c r="Q7" s="458">
        <v>12</v>
      </c>
      <c r="R7" s="458">
        <v>13</v>
      </c>
      <c r="S7" s="458">
        <v>14</v>
      </c>
      <c r="T7" s="458">
        <v>15</v>
      </c>
      <c r="U7" s="458">
        <v>16</v>
      </c>
      <c r="V7" s="458">
        <v>17</v>
      </c>
      <c r="W7" s="458">
        <v>18</v>
      </c>
      <c r="X7" s="458">
        <v>19</v>
      </c>
      <c r="Y7" s="458">
        <v>20</v>
      </c>
      <c r="Z7" s="458">
        <v>21</v>
      </c>
      <c r="AA7" s="458">
        <v>22</v>
      </c>
      <c r="AB7" s="458">
        <v>23</v>
      </c>
      <c r="AC7" s="458">
        <v>24</v>
      </c>
      <c r="AD7" s="458">
        <v>25</v>
      </c>
      <c r="AE7" s="458">
        <v>26</v>
      </c>
      <c r="AF7" s="458">
        <v>27</v>
      </c>
      <c r="AG7" s="458">
        <v>28</v>
      </c>
      <c r="AH7" s="459" t="s">
        <v>4</v>
      </c>
      <c r="AI7" s="460" t="s">
        <v>5</v>
      </c>
      <c r="AJ7" s="461" t="s">
        <v>6</v>
      </c>
    </row>
    <row r="8" spans="1:36" ht="15" customHeight="1">
      <c r="A8" s="441"/>
      <c r="B8" s="443" t="s">
        <v>189</v>
      </c>
      <c r="C8" s="443"/>
      <c r="D8" s="443"/>
      <c r="E8" s="457"/>
      <c r="F8" s="444" t="s">
        <v>10</v>
      </c>
      <c r="G8" s="444" t="s">
        <v>7</v>
      </c>
      <c r="H8" s="445" t="s">
        <v>7</v>
      </c>
      <c r="I8" s="445" t="s">
        <v>8</v>
      </c>
      <c r="J8" s="445" t="s">
        <v>8</v>
      </c>
      <c r="K8" s="445" t="s">
        <v>9</v>
      </c>
      <c r="L8" s="445" t="s">
        <v>8</v>
      </c>
      <c r="M8" s="445" t="s">
        <v>10</v>
      </c>
      <c r="N8" s="462" t="s">
        <v>7</v>
      </c>
      <c r="O8" s="462" t="s">
        <v>7</v>
      </c>
      <c r="P8" s="462" t="s">
        <v>8</v>
      </c>
      <c r="Q8" s="462" t="s">
        <v>8</v>
      </c>
      <c r="R8" s="462" t="s">
        <v>9</v>
      </c>
      <c r="S8" s="462" t="s">
        <v>8</v>
      </c>
      <c r="T8" s="462" t="s">
        <v>10</v>
      </c>
      <c r="U8" s="462" t="s">
        <v>7</v>
      </c>
      <c r="V8" s="462" t="s">
        <v>7</v>
      </c>
      <c r="W8" s="462" t="s">
        <v>8</v>
      </c>
      <c r="X8" s="462" t="s">
        <v>8</v>
      </c>
      <c r="Y8" s="462" t="s">
        <v>9</v>
      </c>
      <c r="Z8" s="462" t="s">
        <v>8</v>
      </c>
      <c r="AA8" s="462" t="s">
        <v>10</v>
      </c>
      <c r="AB8" s="462" t="s">
        <v>7</v>
      </c>
      <c r="AC8" s="444" t="s">
        <v>7</v>
      </c>
      <c r="AD8" s="444" t="s">
        <v>8</v>
      </c>
      <c r="AE8" s="444" t="s">
        <v>8</v>
      </c>
      <c r="AF8" s="444" t="s">
        <v>9</v>
      </c>
      <c r="AG8" s="444" t="s">
        <v>8</v>
      </c>
      <c r="AH8" s="459"/>
      <c r="AI8" s="460"/>
      <c r="AJ8" s="461"/>
    </row>
    <row r="9" spans="1:36" ht="15" customHeight="1">
      <c r="A9" s="446">
        <v>151971</v>
      </c>
      <c r="B9" s="463" t="s">
        <v>194</v>
      </c>
      <c r="C9" s="448">
        <v>452489</v>
      </c>
      <c r="D9" s="449" t="s">
        <v>195</v>
      </c>
      <c r="E9" s="450" t="s">
        <v>11</v>
      </c>
      <c r="F9" s="464" t="s">
        <v>127</v>
      </c>
      <c r="G9" s="464"/>
      <c r="H9" s="464"/>
      <c r="I9" s="464" t="s">
        <v>127</v>
      </c>
      <c r="J9" s="465"/>
      <c r="K9" s="465"/>
      <c r="L9" s="464" t="s">
        <v>127</v>
      </c>
      <c r="M9" s="466"/>
      <c r="N9" s="467"/>
      <c r="O9" s="468" t="s">
        <v>127</v>
      </c>
      <c r="P9" s="468"/>
      <c r="Q9" s="469"/>
      <c r="R9" s="469" t="s">
        <v>127</v>
      </c>
      <c r="S9" s="468"/>
      <c r="T9" s="467"/>
      <c r="U9" s="467" t="s">
        <v>127</v>
      </c>
      <c r="V9" s="468"/>
      <c r="W9" s="468"/>
      <c r="X9" s="469"/>
      <c r="Y9" s="469" t="s">
        <v>127</v>
      </c>
      <c r="Z9" s="468"/>
      <c r="AA9" s="467" t="s">
        <v>127</v>
      </c>
      <c r="AB9" s="467"/>
      <c r="AC9" s="468"/>
      <c r="AD9" s="468" t="s">
        <v>127</v>
      </c>
      <c r="AE9" s="469"/>
      <c r="AF9" s="469"/>
      <c r="AG9" s="468" t="s">
        <v>127</v>
      </c>
      <c r="AH9" s="454">
        <v>120</v>
      </c>
      <c r="AI9" s="455">
        <f>COUNTIF(E9:AH9,"T")*6+COUNTIF(E9:AH9,"P")*12+COUNTIF(E9:AH9,"M")*6+COUNTIF(E9:AH9,"I")*6+COUNTIF(E9:AH9,"N")*12+COUNTIF(E9:AH9,"TI")*11+COUNTIF(E9:AH9,"MT")*12+COUNTIF(E9:AH9,"MN")*18+COUNTIF(E9:AH9,"PI")*17+COUNTIF(E9:AH9,"TN")*18+COUNTIF(E9:AH9,"NB")*6+COUNTIF(E9:AH9,"AF")*6</f>
        <v>120</v>
      </c>
      <c r="AJ9" s="456">
        <f>SUM(AI9-120)</f>
        <v>0</v>
      </c>
    </row>
    <row r="10" spans="1:36" ht="15" customHeight="1">
      <c r="A10" s="446">
        <v>145602</v>
      </c>
      <c r="B10" s="463" t="s">
        <v>196</v>
      </c>
      <c r="C10" s="448">
        <v>116808</v>
      </c>
      <c r="D10" s="449" t="s">
        <v>197</v>
      </c>
      <c r="E10" s="450" t="s">
        <v>11</v>
      </c>
      <c r="F10" s="464" t="s">
        <v>127</v>
      </c>
      <c r="G10" s="464"/>
      <c r="H10" s="464"/>
      <c r="I10" s="464" t="s">
        <v>127</v>
      </c>
      <c r="J10" s="465"/>
      <c r="K10" s="465"/>
      <c r="L10" s="464" t="s">
        <v>127</v>
      </c>
      <c r="M10" s="466"/>
      <c r="N10" s="467"/>
      <c r="O10" s="468" t="s">
        <v>127</v>
      </c>
      <c r="P10" s="468"/>
      <c r="Q10" s="469"/>
      <c r="R10" s="469" t="s">
        <v>127</v>
      </c>
      <c r="S10" s="468"/>
      <c r="T10" s="467"/>
      <c r="U10" s="467" t="s">
        <v>127</v>
      </c>
      <c r="V10" s="468"/>
      <c r="W10" s="468"/>
      <c r="X10" s="469" t="s">
        <v>127</v>
      </c>
      <c r="Y10" s="469"/>
      <c r="Z10" s="468"/>
      <c r="AA10" s="467" t="s">
        <v>127</v>
      </c>
      <c r="AB10" s="467"/>
      <c r="AC10" s="468"/>
      <c r="AD10" s="468" t="s">
        <v>127</v>
      </c>
      <c r="AE10" s="469"/>
      <c r="AF10" s="469"/>
      <c r="AG10" s="468" t="s">
        <v>127</v>
      </c>
      <c r="AH10" s="454">
        <v>120</v>
      </c>
      <c r="AI10" s="455">
        <f>COUNTIF(E10:AH10,"T")*6+COUNTIF(E10:AH10,"P")*12+COUNTIF(E10:AH10,"M")*6+COUNTIF(E10:AH10,"I")*6+COUNTIF(E10:AH10,"N")*12+COUNTIF(E10:AH10,"TI")*11+COUNTIF(E10:AH10,"MT")*12+COUNTIF(E10:AH10,"MN")*18+COUNTIF(E10:AH10,"PI")*17+COUNTIF(E10:AH10,"TN")*18+COUNTIF(E10:AH10,"NB")*6+COUNTIF(E10:AH10,"AF")*6</f>
        <v>120</v>
      </c>
      <c r="AJ10" s="456">
        <f>SUM(AI10-120)</f>
        <v>0</v>
      </c>
    </row>
    <row r="11" spans="1:36" ht="15" customHeight="1">
      <c r="A11" s="441" t="s">
        <v>0</v>
      </c>
      <c r="B11" s="443" t="s">
        <v>1</v>
      </c>
      <c r="C11" s="443"/>
      <c r="D11" s="443" t="s">
        <v>2</v>
      </c>
      <c r="E11" s="457" t="s">
        <v>3</v>
      </c>
      <c r="F11" s="458">
        <v>1</v>
      </c>
      <c r="G11" s="458">
        <v>2</v>
      </c>
      <c r="H11" s="458">
        <v>3</v>
      </c>
      <c r="I11" s="458">
        <v>4</v>
      </c>
      <c r="J11" s="458">
        <v>5</v>
      </c>
      <c r="K11" s="458">
        <v>6</v>
      </c>
      <c r="L11" s="458">
        <v>7</v>
      </c>
      <c r="M11" s="458">
        <v>8</v>
      </c>
      <c r="N11" s="458">
        <v>9</v>
      </c>
      <c r="O11" s="458">
        <v>10</v>
      </c>
      <c r="P11" s="458">
        <v>11</v>
      </c>
      <c r="Q11" s="458">
        <v>12</v>
      </c>
      <c r="R11" s="458">
        <v>13</v>
      </c>
      <c r="S11" s="458">
        <v>14</v>
      </c>
      <c r="T11" s="458">
        <v>15</v>
      </c>
      <c r="U11" s="458">
        <v>16</v>
      </c>
      <c r="V11" s="458">
        <v>17</v>
      </c>
      <c r="W11" s="458">
        <v>18</v>
      </c>
      <c r="X11" s="458">
        <v>19</v>
      </c>
      <c r="Y11" s="458">
        <v>20</v>
      </c>
      <c r="Z11" s="458">
        <v>21</v>
      </c>
      <c r="AA11" s="458">
        <v>22</v>
      </c>
      <c r="AB11" s="458">
        <v>23</v>
      </c>
      <c r="AC11" s="458">
        <v>24</v>
      </c>
      <c r="AD11" s="458">
        <v>25</v>
      </c>
      <c r="AE11" s="458">
        <v>26</v>
      </c>
      <c r="AF11" s="458">
        <v>27</v>
      </c>
      <c r="AG11" s="458">
        <v>28</v>
      </c>
      <c r="AH11" s="459" t="s">
        <v>4</v>
      </c>
      <c r="AI11" s="460" t="s">
        <v>5</v>
      </c>
      <c r="AJ11" s="461" t="s">
        <v>6</v>
      </c>
    </row>
    <row r="12" spans="1:36" ht="15" customHeight="1">
      <c r="A12" s="441"/>
      <c r="B12" s="443" t="s">
        <v>189</v>
      </c>
      <c r="C12" s="443"/>
      <c r="D12" s="443"/>
      <c r="E12" s="457"/>
      <c r="F12" s="444" t="s">
        <v>10</v>
      </c>
      <c r="G12" s="444" t="s">
        <v>7</v>
      </c>
      <c r="H12" s="445" t="s">
        <v>7</v>
      </c>
      <c r="I12" s="445" t="s">
        <v>8</v>
      </c>
      <c r="J12" s="445" t="s">
        <v>8</v>
      </c>
      <c r="K12" s="445" t="s">
        <v>9</v>
      </c>
      <c r="L12" s="445" t="s">
        <v>8</v>
      </c>
      <c r="M12" s="445" t="s">
        <v>10</v>
      </c>
      <c r="N12" s="445" t="s">
        <v>7</v>
      </c>
      <c r="O12" s="445" t="s">
        <v>7</v>
      </c>
      <c r="P12" s="445" t="s">
        <v>8</v>
      </c>
      <c r="Q12" s="445" t="s">
        <v>8</v>
      </c>
      <c r="R12" s="445" t="s">
        <v>9</v>
      </c>
      <c r="S12" s="445" t="s">
        <v>8</v>
      </c>
      <c r="T12" s="445" t="s">
        <v>10</v>
      </c>
      <c r="U12" s="445" t="s">
        <v>7</v>
      </c>
      <c r="V12" s="445" t="s">
        <v>7</v>
      </c>
      <c r="W12" s="445" t="s">
        <v>8</v>
      </c>
      <c r="X12" s="445" t="s">
        <v>8</v>
      </c>
      <c r="Y12" s="445" t="s">
        <v>9</v>
      </c>
      <c r="Z12" s="445" t="s">
        <v>8</v>
      </c>
      <c r="AA12" s="445" t="s">
        <v>10</v>
      </c>
      <c r="AB12" s="462" t="s">
        <v>7</v>
      </c>
      <c r="AC12" s="444" t="s">
        <v>7</v>
      </c>
      <c r="AD12" s="444" t="s">
        <v>8</v>
      </c>
      <c r="AE12" s="444" t="s">
        <v>8</v>
      </c>
      <c r="AF12" s="444" t="s">
        <v>9</v>
      </c>
      <c r="AG12" s="444" t="s">
        <v>8</v>
      </c>
      <c r="AH12" s="459"/>
      <c r="AI12" s="460"/>
      <c r="AJ12" s="461"/>
    </row>
    <row r="13" spans="1:36" ht="15" customHeight="1">
      <c r="A13" s="446">
        <v>153400</v>
      </c>
      <c r="B13" s="470" t="s">
        <v>198</v>
      </c>
      <c r="C13" s="471">
        <v>124770</v>
      </c>
      <c r="D13" s="449" t="s">
        <v>195</v>
      </c>
      <c r="E13" s="450" t="s">
        <v>11</v>
      </c>
      <c r="F13" s="467"/>
      <c r="G13" s="467" t="s">
        <v>127</v>
      </c>
      <c r="H13" s="464"/>
      <c r="I13" s="464"/>
      <c r="J13" s="465" t="s">
        <v>127</v>
      </c>
      <c r="K13" s="465"/>
      <c r="L13" s="464"/>
      <c r="M13" s="464" t="s">
        <v>127</v>
      </c>
      <c r="N13" s="464"/>
      <c r="O13" s="464"/>
      <c r="P13" s="464" t="s">
        <v>127</v>
      </c>
      <c r="Q13" s="465"/>
      <c r="R13" s="465"/>
      <c r="S13" s="464" t="s">
        <v>127</v>
      </c>
      <c r="T13" s="464"/>
      <c r="U13" s="464"/>
      <c r="V13" s="464" t="s">
        <v>127</v>
      </c>
      <c r="W13" s="464" t="s">
        <v>129</v>
      </c>
      <c r="X13" s="465"/>
      <c r="Y13" s="465" t="s">
        <v>127</v>
      </c>
      <c r="Z13" s="464"/>
      <c r="AA13" s="464"/>
      <c r="AB13" s="467" t="s">
        <v>127</v>
      </c>
      <c r="AC13" s="468"/>
      <c r="AD13" s="468"/>
      <c r="AE13" s="469" t="s">
        <v>127</v>
      </c>
      <c r="AF13" s="469"/>
      <c r="AG13" s="468"/>
      <c r="AH13" s="454">
        <v>120</v>
      </c>
      <c r="AI13" s="455">
        <f>COUNTIF(E13:AH13,"T")*6+COUNTIF(E13:AH13,"P")*12+COUNTIF(E13:AH13,"M")*6+COUNTIF(E13:AH13,"I")*6+COUNTIF(E13:AH13,"N")*12+COUNTIF(E13:AH13,"TI")*11+COUNTIF(E13:AH13,"MT")*12+COUNTIF(E13:AH13,"MN")*18+COUNTIF(E13:AH13,"PI")*17+COUNTIF(E13:AH13,"TN")*18+COUNTIF(E13:AH13,"NB")*6+COUNTIF(E13:AH13,"AF")*6</f>
        <v>114</v>
      </c>
      <c r="AJ13" s="456">
        <f>SUM(AI13-120)</f>
        <v>-6</v>
      </c>
    </row>
    <row r="14" spans="1:36" ht="15" customHeight="1">
      <c r="A14" s="446">
        <v>422967</v>
      </c>
      <c r="B14" s="463" t="s">
        <v>199</v>
      </c>
      <c r="C14" s="448"/>
      <c r="D14" s="449" t="s">
        <v>197</v>
      </c>
      <c r="E14" s="450" t="s">
        <v>11</v>
      </c>
      <c r="F14" s="451"/>
      <c r="G14" s="467" t="s">
        <v>127</v>
      </c>
      <c r="H14" s="464"/>
      <c r="I14" s="464"/>
      <c r="J14" s="465" t="s">
        <v>127</v>
      </c>
      <c r="K14" s="465"/>
      <c r="L14" s="464"/>
      <c r="M14" s="464" t="s">
        <v>127</v>
      </c>
      <c r="N14" s="464"/>
      <c r="O14" s="464"/>
      <c r="P14" s="464" t="s">
        <v>127</v>
      </c>
      <c r="Q14" s="465"/>
      <c r="R14" s="465"/>
      <c r="S14" s="464" t="s">
        <v>127</v>
      </c>
      <c r="T14" s="464"/>
      <c r="U14" s="464"/>
      <c r="V14" s="464" t="s">
        <v>127</v>
      </c>
      <c r="W14" s="464"/>
      <c r="X14" s="465"/>
      <c r="Y14" s="465" t="s">
        <v>127</v>
      </c>
      <c r="Z14" s="464" t="s">
        <v>129</v>
      </c>
      <c r="AA14" s="464"/>
      <c r="AB14" s="467" t="s">
        <v>127</v>
      </c>
      <c r="AC14" s="468"/>
      <c r="AD14" s="468"/>
      <c r="AE14" s="469" t="s">
        <v>127</v>
      </c>
      <c r="AF14" s="453"/>
      <c r="AG14" s="452"/>
      <c r="AH14" s="454">
        <v>120</v>
      </c>
      <c r="AI14" s="455">
        <f>COUNTIF(E14:AH14,"T")*6+COUNTIF(E14:AH14,"P")*12+COUNTIF(E14:AH14,"M")*6+COUNTIF(E14:AH14,"I")*6+COUNTIF(E14:AH14,"N")*12+COUNTIF(E14:AH14,"TI")*11+COUNTIF(E14:AH14,"MT")*12+COUNTIF(E14:AH14,"MN")*18+COUNTIF(E14:AH14,"PI")*17+COUNTIF(E14:AH14,"TN")*18+COUNTIF(E14:AH14,"NB")*6+COUNTIF(E14:AH14,"AF")*6</f>
        <v>114</v>
      </c>
      <c r="AJ14" s="456">
        <f>SUM(AI14-120)</f>
        <v>-6</v>
      </c>
    </row>
    <row r="15" spans="1:36" ht="15" customHeight="1">
      <c r="A15" s="441" t="s">
        <v>0</v>
      </c>
      <c r="B15" s="443" t="s">
        <v>1</v>
      </c>
      <c r="C15" s="443"/>
      <c r="D15" s="443" t="s">
        <v>2</v>
      </c>
      <c r="E15" s="457" t="s">
        <v>3</v>
      </c>
      <c r="F15" s="458">
        <v>1</v>
      </c>
      <c r="G15" s="458">
        <v>2</v>
      </c>
      <c r="H15" s="458">
        <v>3</v>
      </c>
      <c r="I15" s="458">
        <v>4</v>
      </c>
      <c r="J15" s="458">
        <v>5</v>
      </c>
      <c r="K15" s="458">
        <v>6</v>
      </c>
      <c r="L15" s="458">
        <v>7</v>
      </c>
      <c r="M15" s="458">
        <v>8</v>
      </c>
      <c r="N15" s="458">
        <v>9</v>
      </c>
      <c r="O15" s="458">
        <v>10</v>
      </c>
      <c r="P15" s="458">
        <v>11</v>
      </c>
      <c r="Q15" s="458">
        <v>12</v>
      </c>
      <c r="R15" s="458">
        <v>13</v>
      </c>
      <c r="S15" s="458">
        <v>14</v>
      </c>
      <c r="T15" s="458">
        <v>15</v>
      </c>
      <c r="U15" s="458">
        <v>16</v>
      </c>
      <c r="V15" s="458">
        <v>17</v>
      </c>
      <c r="W15" s="458">
        <v>18</v>
      </c>
      <c r="X15" s="458">
        <v>19</v>
      </c>
      <c r="Y15" s="458">
        <v>20</v>
      </c>
      <c r="Z15" s="458">
        <v>21</v>
      </c>
      <c r="AA15" s="458">
        <v>22</v>
      </c>
      <c r="AB15" s="458">
        <v>23</v>
      </c>
      <c r="AC15" s="458">
        <v>24</v>
      </c>
      <c r="AD15" s="458">
        <v>25</v>
      </c>
      <c r="AE15" s="458">
        <v>26</v>
      </c>
      <c r="AF15" s="458">
        <v>27</v>
      </c>
      <c r="AG15" s="458">
        <v>28</v>
      </c>
      <c r="AH15" s="459" t="s">
        <v>4</v>
      </c>
      <c r="AI15" s="460" t="s">
        <v>5</v>
      </c>
      <c r="AJ15" s="461" t="s">
        <v>6</v>
      </c>
    </row>
    <row r="16" spans="1:36" ht="15" customHeight="1">
      <c r="A16" s="441"/>
      <c r="B16" s="443" t="s">
        <v>189</v>
      </c>
      <c r="C16" s="443"/>
      <c r="D16" s="443"/>
      <c r="E16" s="457"/>
      <c r="F16" s="444" t="s">
        <v>10</v>
      </c>
      <c r="G16" s="444" t="s">
        <v>7</v>
      </c>
      <c r="H16" s="462" t="s">
        <v>7</v>
      </c>
      <c r="I16" s="462" t="s">
        <v>8</v>
      </c>
      <c r="J16" s="462" t="s">
        <v>8</v>
      </c>
      <c r="K16" s="462" t="s">
        <v>9</v>
      </c>
      <c r="L16" s="462" t="s">
        <v>8</v>
      </c>
      <c r="M16" s="462" t="s">
        <v>10</v>
      </c>
      <c r="N16" s="462" t="s">
        <v>7</v>
      </c>
      <c r="O16" s="462" t="s">
        <v>7</v>
      </c>
      <c r="P16" s="462" t="s">
        <v>8</v>
      </c>
      <c r="Q16" s="462" t="s">
        <v>8</v>
      </c>
      <c r="R16" s="462" t="s">
        <v>9</v>
      </c>
      <c r="S16" s="462" t="s">
        <v>8</v>
      </c>
      <c r="T16" s="462" t="s">
        <v>10</v>
      </c>
      <c r="U16" s="462" t="s">
        <v>7</v>
      </c>
      <c r="V16" s="462" t="s">
        <v>7</v>
      </c>
      <c r="W16" s="462" t="s">
        <v>8</v>
      </c>
      <c r="X16" s="462" t="s">
        <v>8</v>
      </c>
      <c r="Y16" s="462" t="s">
        <v>9</v>
      </c>
      <c r="Z16" s="462" t="s">
        <v>8</v>
      </c>
      <c r="AA16" s="462" t="s">
        <v>10</v>
      </c>
      <c r="AB16" s="462" t="s">
        <v>7</v>
      </c>
      <c r="AC16" s="444" t="s">
        <v>7</v>
      </c>
      <c r="AD16" s="444" t="s">
        <v>8</v>
      </c>
      <c r="AE16" s="444" t="s">
        <v>8</v>
      </c>
      <c r="AF16" s="444" t="s">
        <v>9</v>
      </c>
      <c r="AG16" s="444" t="s">
        <v>8</v>
      </c>
      <c r="AH16" s="459"/>
      <c r="AI16" s="460"/>
      <c r="AJ16" s="461"/>
    </row>
    <row r="17" spans="1:36" ht="15" customHeight="1">
      <c r="A17" s="446">
        <v>150711</v>
      </c>
      <c r="B17" s="463" t="s">
        <v>200</v>
      </c>
      <c r="C17" s="448">
        <v>118769</v>
      </c>
      <c r="D17" s="449" t="s">
        <v>195</v>
      </c>
      <c r="E17" s="450" t="s">
        <v>11</v>
      </c>
      <c r="F17" s="467"/>
      <c r="G17" s="467"/>
      <c r="H17" s="468" t="s">
        <v>127</v>
      </c>
      <c r="I17" s="468"/>
      <c r="J17" s="469"/>
      <c r="K17" s="469" t="s">
        <v>127</v>
      </c>
      <c r="L17" s="468"/>
      <c r="M17" s="467"/>
      <c r="N17" s="467" t="s">
        <v>127</v>
      </c>
      <c r="O17" s="468"/>
      <c r="P17" s="468"/>
      <c r="Q17" s="469" t="s">
        <v>127</v>
      </c>
      <c r="R17" s="469"/>
      <c r="S17" s="468"/>
      <c r="T17" s="467" t="s">
        <v>127</v>
      </c>
      <c r="U17" s="467"/>
      <c r="V17" s="468"/>
      <c r="W17" s="468" t="s">
        <v>127</v>
      </c>
      <c r="X17" s="469"/>
      <c r="Y17" s="469"/>
      <c r="Z17" s="468" t="s">
        <v>127</v>
      </c>
      <c r="AA17" s="467"/>
      <c r="AB17" s="467"/>
      <c r="AC17" s="468" t="s">
        <v>127</v>
      </c>
      <c r="AD17" s="468"/>
      <c r="AE17" s="469"/>
      <c r="AF17" s="469" t="s">
        <v>127</v>
      </c>
      <c r="AG17" s="468"/>
      <c r="AH17" s="454">
        <v>120</v>
      </c>
      <c r="AI17" s="455">
        <f>COUNTIF(E17:AH17,"T")*6+COUNTIF(E17:AH17,"P")*12+COUNTIF(E17:AH17,"M")*6+COUNTIF(E17:AH17,"I")*6+COUNTIF(E17:AH17,"N")*12+COUNTIF(E17:AH17,"TI")*11+COUNTIF(E17:AH17,"MT")*12+COUNTIF(E17:AH17,"MN")*18+COUNTIF(E17:AH17,"PI")*17+COUNTIF(E17:AH17,"TN")*18+COUNTIF(E17:AH17,"NB")*6+COUNTIF(E17:AH17,"AF")*6</f>
        <v>108</v>
      </c>
      <c r="AJ17" s="456">
        <f>SUM(AI17-120)</f>
        <v>-12</v>
      </c>
    </row>
    <row r="18" spans="1:36" ht="15" customHeight="1">
      <c r="A18" s="446">
        <v>122092</v>
      </c>
      <c r="B18" s="463" t="s">
        <v>201</v>
      </c>
      <c r="C18" s="448">
        <v>60541</v>
      </c>
      <c r="D18" s="449" t="s">
        <v>195</v>
      </c>
      <c r="E18" s="450" t="s">
        <v>11</v>
      </c>
      <c r="F18" s="467" t="s">
        <v>129</v>
      </c>
      <c r="G18" s="467"/>
      <c r="H18" s="468"/>
      <c r="I18" s="468" t="s">
        <v>129</v>
      </c>
      <c r="J18" s="469"/>
      <c r="K18" s="469" t="s">
        <v>127</v>
      </c>
      <c r="L18" s="468"/>
      <c r="M18" s="467" t="s">
        <v>127</v>
      </c>
      <c r="N18" s="467" t="s">
        <v>127</v>
      </c>
      <c r="O18" s="468" t="s">
        <v>127</v>
      </c>
      <c r="P18" s="468"/>
      <c r="Q18" s="469" t="s">
        <v>202</v>
      </c>
      <c r="R18" s="469"/>
      <c r="S18" s="472" t="s">
        <v>203</v>
      </c>
      <c r="T18" s="473"/>
      <c r="U18" s="473"/>
      <c r="V18" s="473"/>
      <c r="W18" s="473"/>
      <c r="X18" s="473"/>
      <c r="Y18" s="473"/>
      <c r="Z18" s="473"/>
      <c r="AA18" s="473"/>
      <c r="AB18" s="474"/>
      <c r="AC18" s="468"/>
      <c r="AD18" s="468"/>
      <c r="AE18" s="469"/>
      <c r="AF18" s="469"/>
      <c r="AG18" s="468"/>
      <c r="AH18" s="454">
        <v>120</v>
      </c>
      <c r="AI18" s="455">
        <f>COUNTIF(E18:AH18,"T")*6+COUNTIF(E18:AH18,"P")*12+COUNTIF(E18:AH18,"M")*6+COUNTIF(E18:AH18,"I")*6+COUNTIF(E18:AH18,"N")*12+COUNTIF(E18:AH18,"TI")*11+COUNTIF(E18:AH18,"MT")*12+COUNTIF(E18:AH18,"MN")*18+COUNTIF(E18:AH18,"PI")*17+COUNTIF(E18:AH18,"TN")*18+COUNTIF(E18:AH18,"NB")*6+COUNTIF(E18:AH18,"AF")*6</f>
        <v>60</v>
      </c>
      <c r="AJ18" s="456">
        <f>SUM(AI18-72)</f>
        <v>-12</v>
      </c>
    </row>
    <row r="19" spans="1:36" ht="15" customHeight="1">
      <c r="A19" s="446">
        <v>152986</v>
      </c>
      <c r="B19" s="463" t="s">
        <v>204</v>
      </c>
      <c r="C19" s="448"/>
      <c r="D19" s="449" t="s">
        <v>197</v>
      </c>
      <c r="E19" s="450" t="s">
        <v>11</v>
      </c>
      <c r="F19" s="467"/>
      <c r="G19" s="467"/>
      <c r="H19" s="468" t="s">
        <v>127</v>
      </c>
      <c r="I19" s="468"/>
      <c r="J19" s="469"/>
      <c r="K19" s="469" t="s">
        <v>127</v>
      </c>
      <c r="L19" s="468" t="s">
        <v>127</v>
      </c>
      <c r="M19" s="467"/>
      <c r="N19" s="467" t="s">
        <v>127</v>
      </c>
      <c r="O19" s="468"/>
      <c r="P19" s="468"/>
      <c r="Q19" s="469" t="s">
        <v>127</v>
      </c>
      <c r="R19" s="469"/>
      <c r="S19" s="468"/>
      <c r="T19" s="467" t="s">
        <v>127</v>
      </c>
      <c r="U19" s="467"/>
      <c r="V19" s="468"/>
      <c r="W19" s="468" t="s">
        <v>127</v>
      </c>
      <c r="X19" s="469"/>
      <c r="Y19" s="469"/>
      <c r="Z19" s="468" t="s">
        <v>127</v>
      </c>
      <c r="AA19" s="467"/>
      <c r="AB19" s="467"/>
      <c r="AC19" s="468" t="s">
        <v>127</v>
      </c>
      <c r="AD19" s="468"/>
      <c r="AE19" s="469"/>
      <c r="AF19" s="469" t="s">
        <v>127</v>
      </c>
      <c r="AG19" s="468"/>
      <c r="AH19" s="454">
        <v>120</v>
      </c>
      <c r="AI19" s="455">
        <f>COUNTIF(E19:AH19,"T")*6+COUNTIF(E19:AH19,"P")*12+COUNTIF(E19:AH19,"M")*6+COUNTIF(E19:AH19,"I")*6+COUNTIF(E19:AH19,"N")*12+COUNTIF(E19:AH19,"TI")*11+COUNTIF(E19:AH19,"MT")*12+COUNTIF(E19:AH19,"MN")*18+COUNTIF(E19:AH19,"PI")*17+COUNTIF(E19:AH19,"TN")*18+COUNTIF(E19:AH19,"NB")*6+COUNTIF(E19:AH19,"AF")*6</f>
        <v>120</v>
      </c>
      <c r="AJ19" s="456">
        <f>SUM(AI19-120)</f>
        <v>0</v>
      </c>
    </row>
    <row r="20" spans="1:36" ht="15" customHeight="1">
      <c r="A20" s="441" t="s">
        <v>0</v>
      </c>
      <c r="B20" s="443" t="s">
        <v>1</v>
      </c>
      <c r="C20" s="443"/>
      <c r="D20" s="443" t="s">
        <v>2</v>
      </c>
      <c r="E20" s="457" t="s">
        <v>3</v>
      </c>
      <c r="F20" s="458">
        <v>1</v>
      </c>
      <c r="G20" s="458">
        <v>2</v>
      </c>
      <c r="H20" s="458">
        <v>3</v>
      </c>
      <c r="I20" s="458">
        <v>4</v>
      </c>
      <c r="J20" s="458">
        <v>5</v>
      </c>
      <c r="K20" s="458">
        <v>6</v>
      </c>
      <c r="L20" s="458">
        <v>7</v>
      </c>
      <c r="M20" s="458">
        <v>8</v>
      </c>
      <c r="N20" s="458">
        <v>9</v>
      </c>
      <c r="O20" s="458">
        <v>10</v>
      </c>
      <c r="P20" s="458">
        <v>11</v>
      </c>
      <c r="Q20" s="458">
        <v>12</v>
      </c>
      <c r="R20" s="458">
        <v>13</v>
      </c>
      <c r="S20" s="458">
        <v>14</v>
      </c>
      <c r="T20" s="458">
        <v>15</v>
      </c>
      <c r="U20" s="458">
        <v>16</v>
      </c>
      <c r="V20" s="458">
        <v>17</v>
      </c>
      <c r="W20" s="458">
        <v>18</v>
      </c>
      <c r="X20" s="458">
        <v>19</v>
      </c>
      <c r="Y20" s="458">
        <v>20</v>
      </c>
      <c r="Z20" s="458">
        <v>21</v>
      </c>
      <c r="AA20" s="458">
        <v>22</v>
      </c>
      <c r="AB20" s="458">
        <v>23</v>
      </c>
      <c r="AC20" s="458">
        <v>24</v>
      </c>
      <c r="AD20" s="458">
        <v>25</v>
      </c>
      <c r="AE20" s="458">
        <v>26</v>
      </c>
      <c r="AF20" s="458">
        <v>27</v>
      </c>
      <c r="AG20" s="458">
        <v>28</v>
      </c>
      <c r="AH20" s="459" t="s">
        <v>4</v>
      </c>
      <c r="AI20" s="460" t="s">
        <v>5</v>
      </c>
      <c r="AJ20" s="461" t="s">
        <v>6</v>
      </c>
    </row>
    <row r="21" spans="1:36" ht="15" customHeight="1">
      <c r="A21" s="441"/>
      <c r="B21" s="443" t="s">
        <v>189</v>
      </c>
      <c r="C21" s="443"/>
      <c r="D21" s="443"/>
      <c r="E21" s="457"/>
      <c r="F21" s="444" t="s">
        <v>10</v>
      </c>
      <c r="G21" s="444" t="s">
        <v>7</v>
      </c>
      <c r="H21" s="462" t="s">
        <v>7</v>
      </c>
      <c r="I21" s="462" t="s">
        <v>8</v>
      </c>
      <c r="J21" s="462" t="s">
        <v>8</v>
      </c>
      <c r="K21" s="462" t="s">
        <v>9</v>
      </c>
      <c r="L21" s="462" t="s">
        <v>8</v>
      </c>
      <c r="M21" s="462" t="s">
        <v>10</v>
      </c>
      <c r="N21" s="462" t="s">
        <v>7</v>
      </c>
      <c r="O21" s="462" t="s">
        <v>7</v>
      </c>
      <c r="P21" s="462" t="s">
        <v>8</v>
      </c>
      <c r="Q21" s="462" t="s">
        <v>8</v>
      </c>
      <c r="R21" s="462" t="s">
        <v>9</v>
      </c>
      <c r="S21" s="462" t="s">
        <v>8</v>
      </c>
      <c r="T21" s="462" t="s">
        <v>10</v>
      </c>
      <c r="U21" s="462" t="s">
        <v>7</v>
      </c>
      <c r="V21" s="462" t="s">
        <v>7</v>
      </c>
      <c r="W21" s="462" t="s">
        <v>8</v>
      </c>
      <c r="X21" s="462" t="s">
        <v>8</v>
      </c>
      <c r="Y21" s="462" t="s">
        <v>9</v>
      </c>
      <c r="Z21" s="462" t="s">
        <v>8</v>
      </c>
      <c r="AA21" s="462" t="s">
        <v>10</v>
      </c>
      <c r="AB21" s="462" t="s">
        <v>7</v>
      </c>
      <c r="AC21" s="444" t="s">
        <v>7</v>
      </c>
      <c r="AD21" s="444" t="s">
        <v>8</v>
      </c>
      <c r="AE21" s="444" t="s">
        <v>8</v>
      </c>
      <c r="AF21" s="444" t="s">
        <v>9</v>
      </c>
      <c r="AG21" s="444" t="s">
        <v>8</v>
      </c>
      <c r="AH21" s="459"/>
      <c r="AI21" s="460"/>
      <c r="AJ21" s="461"/>
    </row>
    <row r="22" spans="1:36" ht="15" customHeight="1">
      <c r="A22" s="446">
        <v>150630</v>
      </c>
      <c r="B22" s="475" t="s">
        <v>205</v>
      </c>
      <c r="C22" s="448">
        <v>194941</v>
      </c>
      <c r="D22" s="449" t="s">
        <v>195</v>
      </c>
      <c r="E22" s="450" t="s">
        <v>12</v>
      </c>
      <c r="F22" s="467" t="s">
        <v>130</v>
      </c>
      <c r="G22" s="467"/>
      <c r="H22" s="468"/>
      <c r="I22" s="468" t="s">
        <v>130</v>
      </c>
      <c r="J22" s="469"/>
      <c r="K22" s="469"/>
      <c r="L22" s="468" t="s">
        <v>130</v>
      </c>
      <c r="M22" s="467"/>
      <c r="N22" s="467"/>
      <c r="O22" s="468" t="s">
        <v>130</v>
      </c>
      <c r="P22" s="468"/>
      <c r="Q22" s="469" t="s">
        <v>130</v>
      </c>
      <c r="R22" s="469" t="s">
        <v>130</v>
      </c>
      <c r="S22" s="468"/>
      <c r="T22" s="467" t="s">
        <v>130</v>
      </c>
      <c r="U22" s="467"/>
      <c r="V22" s="468" t="s">
        <v>130</v>
      </c>
      <c r="W22" s="468"/>
      <c r="X22" s="469"/>
      <c r="Y22" s="469"/>
      <c r="Z22" s="468"/>
      <c r="AA22" s="467"/>
      <c r="AB22" s="467"/>
      <c r="AC22" s="468" t="s">
        <v>130</v>
      </c>
      <c r="AD22" s="468"/>
      <c r="AE22" s="469"/>
      <c r="AF22" s="469"/>
      <c r="AG22" s="468" t="s">
        <v>130</v>
      </c>
      <c r="AH22" s="454">
        <v>120</v>
      </c>
      <c r="AI22" s="455">
        <f>COUNTIF(E22:AH22,"T")*6+COUNTIF(E22:AH22,"P")*12+COUNTIF(E22:AH22,"M")*6+COUNTIF(E22:AH22,"I")*6+COUNTIF(E22:AH22,"N")*12+COUNTIF(E22:AH22,"TI")*11+COUNTIF(E22:AH22,"MT")*12+COUNTIF(E22:AH22,"MN")*18+COUNTIF(E22:AH22,"PI")*17+COUNTIF(E22:AH22,"TN")*18+COUNTIF(E22:AH22,"NB")*6+COUNTIF(E22:AH22,"AF")*6</f>
        <v>120</v>
      </c>
      <c r="AJ22" s="456">
        <f>SUM(AI22-120)</f>
        <v>0</v>
      </c>
    </row>
    <row r="23" spans="1:36" ht="15" customHeight="1">
      <c r="A23" s="446">
        <v>145459</v>
      </c>
      <c r="B23" s="476" t="s">
        <v>206</v>
      </c>
      <c r="C23" s="477">
        <v>232036</v>
      </c>
      <c r="D23" s="449" t="s">
        <v>197</v>
      </c>
      <c r="E23" s="450" t="s">
        <v>12</v>
      </c>
      <c r="F23" s="472" t="s">
        <v>203</v>
      </c>
      <c r="G23" s="473"/>
      <c r="H23" s="473"/>
      <c r="I23" s="473"/>
      <c r="J23" s="473"/>
      <c r="K23" s="474"/>
      <c r="L23" s="468"/>
      <c r="M23" s="467" t="s">
        <v>130</v>
      </c>
      <c r="N23" s="467"/>
      <c r="O23" s="468" t="s">
        <v>130</v>
      </c>
      <c r="P23" s="468"/>
      <c r="Q23" s="469"/>
      <c r="R23" s="469" t="s">
        <v>130</v>
      </c>
      <c r="S23" s="468"/>
      <c r="T23" s="467"/>
      <c r="U23" s="467" t="s">
        <v>130</v>
      </c>
      <c r="V23" s="468"/>
      <c r="W23" s="468"/>
      <c r="X23" s="469"/>
      <c r="Y23" s="469" t="s">
        <v>130</v>
      </c>
      <c r="Z23" s="468"/>
      <c r="AA23" s="467" t="s">
        <v>130</v>
      </c>
      <c r="AB23" s="467"/>
      <c r="AC23" s="468"/>
      <c r="AD23" s="468"/>
      <c r="AE23" s="469" t="s">
        <v>130</v>
      </c>
      <c r="AF23" s="469"/>
      <c r="AG23" s="468" t="s">
        <v>130</v>
      </c>
      <c r="AH23" s="454">
        <v>120</v>
      </c>
      <c r="AI23" s="455">
        <f>COUNTIF(E23:AH23,"T")*6+COUNTIF(E23:AH23,"P")*12+COUNTIF(E23:AH23,"M")*6+COUNTIF(E23:AH23,"I")*6+COUNTIF(E23:AH23,"N")*12+COUNTIF(E23:AH23,"TI")*11+COUNTIF(E23:AH23,"MT")*12+COUNTIF(E23:AH23,"MN")*18+COUNTIF(E23:AH23,"PI")*17+COUNTIF(E23:AH23,"TN")*18+COUNTIF(E23:AH23,"NB")*6+COUNTIF(E23:AH23,"AF")*6</f>
        <v>96</v>
      </c>
      <c r="AJ23" s="456">
        <f>SUM(AI23-96)</f>
        <v>0</v>
      </c>
    </row>
    <row r="24" spans="1:36" ht="15" customHeight="1">
      <c r="A24" s="441" t="s">
        <v>0</v>
      </c>
      <c r="B24" s="443" t="s">
        <v>1</v>
      </c>
      <c r="C24" s="443"/>
      <c r="D24" s="443" t="s">
        <v>2</v>
      </c>
      <c r="E24" s="457" t="s">
        <v>3</v>
      </c>
      <c r="F24" s="458">
        <v>1</v>
      </c>
      <c r="G24" s="458">
        <v>2</v>
      </c>
      <c r="H24" s="458">
        <v>3</v>
      </c>
      <c r="I24" s="458">
        <v>4</v>
      </c>
      <c r="J24" s="458">
        <v>5</v>
      </c>
      <c r="K24" s="458">
        <v>6</v>
      </c>
      <c r="L24" s="458">
        <v>7</v>
      </c>
      <c r="M24" s="458">
        <v>8</v>
      </c>
      <c r="N24" s="458">
        <v>9</v>
      </c>
      <c r="O24" s="458">
        <v>10</v>
      </c>
      <c r="P24" s="458">
        <v>11</v>
      </c>
      <c r="Q24" s="458">
        <v>12</v>
      </c>
      <c r="R24" s="458">
        <v>13</v>
      </c>
      <c r="S24" s="458">
        <v>14</v>
      </c>
      <c r="T24" s="458">
        <v>15</v>
      </c>
      <c r="U24" s="458">
        <v>16</v>
      </c>
      <c r="V24" s="458">
        <v>17</v>
      </c>
      <c r="W24" s="458">
        <v>18</v>
      </c>
      <c r="X24" s="458">
        <v>19</v>
      </c>
      <c r="Y24" s="458">
        <v>20</v>
      </c>
      <c r="Z24" s="458">
        <v>21</v>
      </c>
      <c r="AA24" s="458">
        <v>22</v>
      </c>
      <c r="AB24" s="458">
        <v>23</v>
      </c>
      <c r="AC24" s="458">
        <v>24</v>
      </c>
      <c r="AD24" s="458">
        <v>25</v>
      </c>
      <c r="AE24" s="458">
        <v>26</v>
      </c>
      <c r="AF24" s="458">
        <v>27</v>
      </c>
      <c r="AG24" s="458">
        <v>28</v>
      </c>
      <c r="AH24" s="459" t="s">
        <v>4</v>
      </c>
      <c r="AI24" s="460" t="s">
        <v>5</v>
      </c>
      <c r="AJ24" s="461" t="s">
        <v>6</v>
      </c>
    </row>
    <row r="25" spans="1:36" ht="15" customHeight="1">
      <c r="A25" s="441"/>
      <c r="B25" s="443" t="s">
        <v>189</v>
      </c>
      <c r="C25" s="443"/>
      <c r="D25" s="443"/>
      <c r="E25" s="457"/>
      <c r="F25" s="444" t="s">
        <v>10</v>
      </c>
      <c r="G25" s="444" t="s">
        <v>7</v>
      </c>
      <c r="H25" s="462" t="s">
        <v>7</v>
      </c>
      <c r="I25" s="462" t="s">
        <v>8</v>
      </c>
      <c r="J25" s="462" t="s">
        <v>8</v>
      </c>
      <c r="K25" s="462" t="s">
        <v>9</v>
      </c>
      <c r="L25" s="462" t="s">
        <v>8</v>
      </c>
      <c r="M25" s="462" t="s">
        <v>10</v>
      </c>
      <c r="N25" s="462" t="s">
        <v>7</v>
      </c>
      <c r="O25" s="462" t="s">
        <v>7</v>
      </c>
      <c r="P25" s="462" t="s">
        <v>8</v>
      </c>
      <c r="Q25" s="462" t="s">
        <v>8</v>
      </c>
      <c r="R25" s="462" t="s">
        <v>9</v>
      </c>
      <c r="S25" s="462" t="s">
        <v>8</v>
      </c>
      <c r="T25" s="462" t="s">
        <v>10</v>
      </c>
      <c r="U25" s="462" t="s">
        <v>7</v>
      </c>
      <c r="V25" s="462" t="s">
        <v>7</v>
      </c>
      <c r="W25" s="462" t="s">
        <v>8</v>
      </c>
      <c r="X25" s="462" t="s">
        <v>8</v>
      </c>
      <c r="Y25" s="462" t="s">
        <v>9</v>
      </c>
      <c r="Z25" s="462" t="s">
        <v>8</v>
      </c>
      <c r="AA25" s="462" t="s">
        <v>10</v>
      </c>
      <c r="AB25" s="462" t="s">
        <v>7</v>
      </c>
      <c r="AC25" s="462" t="s">
        <v>7</v>
      </c>
      <c r="AD25" s="444" t="s">
        <v>8</v>
      </c>
      <c r="AE25" s="444" t="s">
        <v>8</v>
      </c>
      <c r="AF25" s="444" t="s">
        <v>9</v>
      </c>
      <c r="AG25" s="444" t="s">
        <v>8</v>
      </c>
      <c r="AH25" s="459"/>
      <c r="AI25" s="460"/>
      <c r="AJ25" s="461"/>
    </row>
    <row r="26" spans="1:36" ht="15" customHeight="1">
      <c r="A26" s="446">
        <v>150541</v>
      </c>
      <c r="B26" s="475" t="s">
        <v>207</v>
      </c>
      <c r="C26" s="449">
        <v>157559</v>
      </c>
      <c r="D26" s="449" t="s">
        <v>195</v>
      </c>
      <c r="E26" s="450" t="s">
        <v>12</v>
      </c>
      <c r="F26" s="467"/>
      <c r="G26" s="467" t="s">
        <v>130</v>
      </c>
      <c r="H26" s="468"/>
      <c r="I26" s="468"/>
      <c r="J26" s="469" t="s">
        <v>130</v>
      </c>
      <c r="K26" s="469" t="s">
        <v>130</v>
      </c>
      <c r="L26" s="468"/>
      <c r="M26" s="467" t="s">
        <v>130</v>
      </c>
      <c r="N26" s="467"/>
      <c r="O26" s="468"/>
      <c r="P26" s="468" t="s">
        <v>130</v>
      </c>
      <c r="Q26" s="469"/>
      <c r="R26" s="469"/>
      <c r="S26" s="468" t="s">
        <v>130</v>
      </c>
      <c r="T26" s="467"/>
      <c r="U26" s="467" t="s">
        <v>130</v>
      </c>
      <c r="V26" s="478" t="s">
        <v>130</v>
      </c>
      <c r="W26" s="468"/>
      <c r="X26" s="469" t="s">
        <v>130</v>
      </c>
      <c r="Y26" s="479" t="s">
        <v>130</v>
      </c>
      <c r="Z26" s="468"/>
      <c r="AA26" s="467" t="s">
        <v>130</v>
      </c>
      <c r="AB26" s="480" t="s">
        <v>130</v>
      </c>
      <c r="AC26" s="468"/>
      <c r="AD26" s="468" t="s">
        <v>130</v>
      </c>
      <c r="AE26" s="479" t="s">
        <v>130</v>
      </c>
      <c r="AF26" s="469"/>
      <c r="AG26" s="481"/>
      <c r="AH26" s="454">
        <v>120</v>
      </c>
      <c r="AI26" s="455">
        <f>COUNTIF(E26:AH26,"T")*6+COUNTIF(E26:AH26,"P")*12+COUNTIF(E26:AH26,"M")*6+COUNTIF(E26:AH26,"I")*6+COUNTIF(E26:AH26,"N")*12+COUNTIF(E26:AH26,"TI")*11+COUNTIF(E26:AH26,"MT")*12+COUNTIF(E26:AH26,"MN")*18+COUNTIF(E26:AH26,"PI")*17+COUNTIF(E26:AH26,"TN")*18+COUNTIF(E26:AH26,"NB")*6+COUNTIF(E26:AH26,"AF")*6</f>
        <v>168</v>
      </c>
      <c r="AJ26" s="456">
        <f>SUM(AI26-120)</f>
        <v>48</v>
      </c>
    </row>
    <row r="27" spans="1:36" ht="15" customHeight="1">
      <c r="A27" s="446">
        <v>150584</v>
      </c>
      <c r="B27" s="476" t="s">
        <v>208</v>
      </c>
      <c r="C27" s="477">
        <v>157587</v>
      </c>
      <c r="D27" s="449" t="s">
        <v>197</v>
      </c>
      <c r="E27" s="450" t="s">
        <v>12</v>
      </c>
      <c r="F27" s="451" t="s">
        <v>209</v>
      </c>
      <c r="G27" s="467"/>
      <c r="H27" s="468" t="s">
        <v>130</v>
      </c>
      <c r="I27" s="468"/>
      <c r="J27" s="469"/>
      <c r="K27" s="469"/>
      <c r="L27" s="468" t="s">
        <v>130</v>
      </c>
      <c r="M27" s="467"/>
      <c r="N27" s="467" t="s">
        <v>130</v>
      </c>
      <c r="O27" s="468"/>
      <c r="P27" s="468" t="s">
        <v>130</v>
      </c>
      <c r="Q27" s="469"/>
      <c r="R27" s="469"/>
      <c r="S27" s="482" t="s">
        <v>210</v>
      </c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4"/>
      <c r="AH27" s="454">
        <v>120</v>
      </c>
      <c r="AI27" s="455">
        <f>COUNTIF(E27:AH27,"T")*6+COUNTIF(E27:AH27,"P")*12+COUNTIF(E27:AH27,"M")*6+COUNTIF(E27:AH27,"I")*6+COUNTIF(E27:AH27,"N")*12+COUNTIF(E27:AH27,"TI")*11+COUNTIF(E27:AH27,"MT")*12+COUNTIF(E27:AH27,"MN")*18+COUNTIF(E27:AH27,"PI")*17+COUNTIF(E27:AH27,"TN")*18+COUNTIF(E27:AH27,"NB")*6+COUNTIF(E27:AH27,"AF")*6</f>
        <v>54</v>
      </c>
      <c r="AJ27" s="456">
        <f>SUM(AI27-54)</f>
        <v>0</v>
      </c>
    </row>
    <row r="28" spans="1:36" ht="15" customHeight="1">
      <c r="A28" s="441" t="s">
        <v>0</v>
      </c>
      <c r="B28" s="443" t="s">
        <v>1</v>
      </c>
      <c r="C28" s="443"/>
      <c r="D28" s="443" t="s">
        <v>2</v>
      </c>
      <c r="E28" s="457" t="s">
        <v>3</v>
      </c>
      <c r="F28" s="458">
        <v>1</v>
      </c>
      <c r="G28" s="458">
        <v>2</v>
      </c>
      <c r="H28" s="458">
        <v>3</v>
      </c>
      <c r="I28" s="458">
        <v>4</v>
      </c>
      <c r="J28" s="458">
        <v>5</v>
      </c>
      <c r="K28" s="458">
        <v>6</v>
      </c>
      <c r="L28" s="458">
        <v>7</v>
      </c>
      <c r="M28" s="458">
        <v>8</v>
      </c>
      <c r="N28" s="458">
        <v>9</v>
      </c>
      <c r="O28" s="458">
        <v>10</v>
      </c>
      <c r="P28" s="458">
        <v>11</v>
      </c>
      <c r="Q28" s="458">
        <v>12</v>
      </c>
      <c r="R28" s="458">
        <v>13</v>
      </c>
      <c r="S28" s="458">
        <v>14</v>
      </c>
      <c r="T28" s="458">
        <v>15</v>
      </c>
      <c r="U28" s="458">
        <v>16</v>
      </c>
      <c r="V28" s="458">
        <v>17</v>
      </c>
      <c r="W28" s="458">
        <v>18</v>
      </c>
      <c r="X28" s="458">
        <v>19</v>
      </c>
      <c r="Y28" s="458">
        <v>20</v>
      </c>
      <c r="Z28" s="458">
        <v>21</v>
      </c>
      <c r="AA28" s="458">
        <v>22</v>
      </c>
      <c r="AB28" s="458">
        <v>23</v>
      </c>
      <c r="AC28" s="458">
        <v>24</v>
      </c>
      <c r="AD28" s="458">
        <v>25</v>
      </c>
      <c r="AE28" s="458">
        <v>26</v>
      </c>
      <c r="AF28" s="458">
        <v>27</v>
      </c>
      <c r="AG28" s="458">
        <v>28</v>
      </c>
      <c r="AH28" s="459" t="s">
        <v>4</v>
      </c>
      <c r="AI28" s="460" t="s">
        <v>5</v>
      </c>
      <c r="AJ28" s="461" t="s">
        <v>6</v>
      </c>
    </row>
    <row r="29" spans="1:36" ht="15" customHeight="1">
      <c r="A29" s="441"/>
      <c r="B29" s="443" t="s">
        <v>189</v>
      </c>
      <c r="C29" s="443"/>
      <c r="D29" s="443"/>
      <c r="E29" s="457"/>
      <c r="F29" s="444" t="s">
        <v>10</v>
      </c>
      <c r="G29" s="444" t="s">
        <v>7</v>
      </c>
      <c r="H29" s="445" t="s">
        <v>7</v>
      </c>
      <c r="I29" s="445" t="s">
        <v>8</v>
      </c>
      <c r="J29" s="445" t="s">
        <v>8</v>
      </c>
      <c r="K29" s="445" t="s">
        <v>9</v>
      </c>
      <c r="L29" s="445" t="s">
        <v>8</v>
      </c>
      <c r="M29" s="445" t="s">
        <v>10</v>
      </c>
      <c r="N29" s="445" t="s">
        <v>7</v>
      </c>
      <c r="O29" s="445" t="s">
        <v>7</v>
      </c>
      <c r="P29" s="462" t="s">
        <v>8</v>
      </c>
      <c r="Q29" s="462" t="s">
        <v>8</v>
      </c>
      <c r="R29" s="462" t="s">
        <v>9</v>
      </c>
      <c r="S29" s="462" t="s">
        <v>8</v>
      </c>
      <c r="T29" s="462" t="s">
        <v>10</v>
      </c>
      <c r="U29" s="462" t="s">
        <v>7</v>
      </c>
      <c r="V29" s="462" t="s">
        <v>7</v>
      </c>
      <c r="W29" s="462" t="s">
        <v>8</v>
      </c>
      <c r="X29" s="462" t="s">
        <v>8</v>
      </c>
      <c r="Y29" s="462" t="s">
        <v>9</v>
      </c>
      <c r="Z29" s="462" t="s">
        <v>8</v>
      </c>
      <c r="AA29" s="462" t="s">
        <v>10</v>
      </c>
      <c r="AB29" s="462" t="s">
        <v>7</v>
      </c>
      <c r="AC29" s="444" t="s">
        <v>7</v>
      </c>
      <c r="AD29" s="444" t="s">
        <v>8</v>
      </c>
      <c r="AE29" s="444" t="s">
        <v>8</v>
      </c>
      <c r="AF29" s="444" t="s">
        <v>9</v>
      </c>
      <c r="AG29" s="444" t="s">
        <v>8</v>
      </c>
      <c r="AH29" s="459"/>
      <c r="AI29" s="460"/>
      <c r="AJ29" s="461"/>
    </row>
    <row r="30" spans="1:36" ht="15" customHeight="1">
      <c r="A30" s="446">
        <v>150576</v>
      </c>
      <c r="B30" s="463" t="s">
        <v>211</v>
      </c>
      <c r="C30" s="448">
        <v>115106</v>
      </c>
      <c r="D30" s="449" t="s">
        <v>195</v>
      </c>
      <c r="E30" s="450" t="s">
        <v>12</v>
      </c>
      <c r="F30" s="466"/>
      <c r="G30" s="466" t="s">
        <v>130</v>
      </c>
      <c r="H30" s="464"/>
      <c r="I30" s="464" t="s">
        <v>130</v>
      </c>
      <c r="J30" s="465" t="s">
        <v>130</v>
      </c>
      <c r="K30" s="465" t="s">
        <v>130</v>
      </c>
      <c r="L30" s="464"/>
      <c r="M30" s="464"/>
      <c r="N30" s="464"/>
      <c r="O30" s="464"/>
      <c r="P30" s="468"/>
      <c r="Q30" s="469" t="s">
        <v>130</v>
      </c>
      <c r="R30" s="469"/>
      <c r="S30" s="468"/>
      <c r="T30" s="467" t="s">
        <v>130</v>
      </c>
      <c r="U30" s="467"/>
      <c r="V30" s="468"/>
      <c r="W30" s="468" t="s">
        <v>130</v>
      </c>
      <c r="X30" s="469"/>
      <c r="Y30" s="469"/>
      <c r="Z30" s="468" t="s">
        <v>130</v>
      </c>
      <c r="AA30" s="467"/>
      <c r="AB30" s="467"/>
      <c r="AC30" s="468"/>
      <c r="AD30" s="468" t="s">
        <v>130</v>
      </c>
      <c r="AE30" s="469"/>
      <c r="AF30" s="469" t="s">
        <v>130</v>
      </c>
      <c r="AG30" s="468"/>
      <c r="AH30" s="454">
        <v>120</v>
      </c>
      <c r="AI30" s="455">
        <f>COUNTIF(E30:AH30,"T")*6+COUNTIF(E30:AH30,"P")*12+COUNTIF(E30:AH30,"M")*6+COUNTIF(E30:AH30,"I")*6+COUNTIF(E30:AH30,"N")*12+COUNTIF(E30:AH30,"TI")*11+COUNTIF(E30:AH30,"MT")*12+COUNTIF(E30:AH30,"MN")*18+COUNTIF(E30:AH30,"PI")*17+COUNTIF(E30:AH30,"TN")*18+COUNTIF(E30:AH30,"NB")*6+COUNTIF(E30:AH30,"AF")*6</f>
        <v>120</v>
      </c>
      <c r="AJ30" s="456">
        <f>SUM(AI30-120)</f>
        <v>0</v>
      </c>
    </row>
    <row r="31" spans="1:36" ht="15" customHeight="1" thickBot="1">
      <c r="A31" s="485">
        <v>425923</v>
      </c>
      <c r="B31" s="486" t="s">
        <v>212</v>
      </c>
      <c r="C31" s="487"/>
      <c r="D31" s="488" t="s">
        <v>197</v>
      </c>
      <c r="E31" s="489" t="s">
        <v>12</v>
      </c>
      <c r="F31" s="490" t="s">
        <v>130</v>
      </c>
      <c r="G31" s="490"/>
      <c r="H31" s="491" t="s">
        <v>130</v>
      </c>
      <c r="I31" s="491"/>
      <c r="J31" s="492"/>
      <c r="K31" s="492"/>
      <c r="L31" s="491"/>
      <c r="M31" s="491"/>
      <c r="N31" s="491" t="s">
        <v>130</v>
      </c>
      <c r="O31" s="491"/>
      <c r="P31" s="493"/>
      <c r="Q31" s="494"/>
      <c r="R31" s="494"/>
      <c r="S31" s="493" t="s">
        <v>130</v>
      </c>
      <c r="T31" s="495"/>
      <c r="U31" s="495"/>
      <c r="V31" s="493"/>
      <c r="W31" s="493" t="s">
        <v>130</v>
      </c>
      <c r="X31" s="494" t="s">
        <v>130</v>
      </c>
      <c r="Y31" s="494"/>
      <c r="Z31" s="493" t="s">
        <v>130</v>
      </c>
      <c r="AA31" s="495"/>
      <c r="AB31" s="495" t="s">
        <v>130</v>
      </c>
      <c r="AC31" s="493" t="s">
        <v>130</v>
      </c>
      <c r="AD31" s="493"/>
      <c r="AE31" s="494"/>
      <c r="AF31" s="494" t="s">
        <v>130</v>
      </c>
      <c r="AG31" s="496"/>
      <c r="AH31" s="497">
        <v>120</v>
      </c>
      <c r="AI31" s="498">
        <f>COUNTIF(E31:AH31,"T")*6+COUNTIF(E31:AH31,"P")*12+COUNTIF(E31:AH31,"M")*6+COUNTIF(E31:AH31,"I")*6+COUNTIF(E31:AH31,"N")*12+COUNTIF(E31:AH31,"TI")*11+COUNTIF(E31:AH31,"MT")*12+COUNTIF(E31:AH31,"MN")*18+COUNTIF(E31:AH31,"PI")*17+COUNTIF(E31:AH31,"TN")*18+COUNTIF(E31:AH31,"NB")*6+COUNTIF(E31:AH31,"AF")*6</f>
        <v>120</v>
      </c>
      <c r="AJ31" s="499">
        <f>SUM(AI31-120)</f>
        <v>0</v>
      </c>
    </row>
    <row r="32" spans="1:36" s="2" customFormat="1" ht="12" customHeight="1" thickBot="1">
      <c r="A32" s="500"/>
      <c r="B32" s="501" t="s">
        <v>213</v>
      </c>
      <c r="C32" s="501"/>
      <c r="D32" s="501"/>
      <c r="E32" s="501"/>
      <c r="F32" s="502"/>
      <c r="G32" s="502"/>
      <c r="H32" s="502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2"/>
      <c r="U32" s="502"/>
      <c r="V32" s="502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04"/>
      <c r="AI32" s="504"/>
      <c r="AJ32" s="504"/>
    </row>
    <row r="33" spans="1:36" s="2" customFormat="1" ht="12" customHeight="1">
      <c r="A33" s="500"/>
      <c r="B33" s="505" t="s">
        <v>48</v>
      </c>
      <c r="C33" s="505"/>
      <c r="D33" s="505"/>
      <c r="E33" s="506"/>
      <c r="F33" s="507"/>
      <c r="G33" s="508"/>
      <c r="H33" s="508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7"/>
      <c r="U33" s="510"/>
      <c r="V33" s="510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2"/>
      <c r="AI33" s="6"/>
      <c r="AJ33" s="6"/>
    </row>
    <row r="34" spans="1:36" ht="12" customHeight="1">
      <c r="A34" s="513"/>
      <c r="B34" s="514" t="s">
        <v>49</v>
      </c>
      <c r="C34" s="514"/>
      <c r="D34" s="514"/>
      <c r="E34" s="506"/>
      <c r="F34" s="515"/>
      <c r="G34" s="508"/>
      <c r="H34" s="508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07"/>
      <c r="U34" s="510"/>
      <c r="V34" s="510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2"/>
      <c r="AI34" s="6"/>
      <c r="AJ34" s="6"/>
    </row>
    <row r="35" spans="1:36" ht="12" customHeight="1">
      <c r="A35" s="516"/>
      <c r="B35" s="514" t="s">
        <v>50</v>
      </c>
      <c r="C35" s="514"/>
      <c r="D35" s="514"/>
      <c r="E35" s="506"/>
      <c r="F35" s="507"/>
      <c r="G35" s="508"/>
      <c r="H35" s="508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07"/>
      <c r="U35" s="517"/>
      <c r="V35" s="51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12"/>
      <c r="AI35" s="6"/>
      <c r="AJ35" s="6"/>
    </row>
    <row r="36" spans="1:36" ht="12" customHeight="1">
      <c r="A36" s="3"/>
      <c r="B36" s="514" t="s">
        <v>51</v>
      </c>
      <c r="C36" s="514"/>
      <c r="D36" s="514"/>
      <c r="E36" s="518"/>
      <c r="F36" s="519"/>
      <c r="G36" s="5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  <c r="AI36" s="4"/>
      <c r="AJ36" s="4"/>
    </row>
    <row r="37" spans="1:36" ht="12" customHeight="1">
      <c r="A37" s="3"/>
      <c r="B37" s="521" t="s">
        <v>214</v>
      </c>
      <c r="C37" s="521"/>
      <c r="D37" s="521"/>
      <c r="E37" s="506"/>
      <c r="F37" s="4"/>
      <c r="G37" s="518"/>
      <c r="H37" s="522"/>
      <c r="I37" s="52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  <c r="AI37" s="4"/>
      <c r="AJ37" s="4"/>
    </row>
    <row r="38" spans="1:36" ht="14.25">
      <c r="A38" s="3"/>
      <c r="B38" s="524" t="s">
        <v>215</v>
      </c>
      <c r="C38" s="524"/>
      <c r="D38" s="524"/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4"/>
      <c r="AJ38" s="4"/>
    </row>
    <row r="39" spans="1:36" ht="15" thickBot="1">
      <c r="A39" s="3"/>
      <c r="B39" s="525" t="s">
        <v>216</v>
      </c>
      <c r="C39" s="525"/>
      <c r="D39" s="525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4"/>
      <c r="AJ39" s="4"/>
    </row>
    <row r="40" spans="1:36" ht="14.25">
      <c r="A40" s="3"/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4"/>
      <c r="AJ40" s="4"/>
    </row>
    <row r="41" spans="1:36" ht="14.2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  <c r="AI41" s="4"/>
      <c r="AJ41" s="4"/>
    </row>
    <row r="42" spans="1:36" ht="14.2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4"/>
      <c r="AJ42" s="4"/>
    </row>
    <row r="43" spans="1:36" ht="14.2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"/>
      <c r="AI43" s="4"/>
      <c r="AJ43" s="4"/>
    </row>
    <row r="44" spans="1:36" ht="14.2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  <c r="AI44" s="4"/>
      <c r="AJ44" s="4"/>
    </row>
    <row r="45" spans="1:36" ht="14.2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"/>
      <c r="AI45" s="4"/>
      <c r="AJ45" s="4"/>
    </row>
    <row r="46" spans="1:36" ht="14.2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/>
      <c r="AI46" s="4"/>
      <c r="AJ46" s="4"/>
    </row>
    <row r="47" spans="1:36" ht="14.2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"/>
      <c r="AI47" s="4"/>
      <c r="AJ47" s="4"/>
    </row>
    <row r="48" spans="1:36" ht="14.2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4"/>
      <c r="AI48" s="4"/>
      <c r="AJ48" s="4"/>
    </row>
    <row r="49" spans="1:36" ht="14.2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I49" s="4"/>
      <c r="AJ49" s="4"/>
    </row>
    <row r="50" spans="1:36" ht="14.2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"/>
      <c r="AI50" s="4"/>
      <c r="AJ50" s="4"/>
    </row>
    <row r="51" spans="1:36" ht="14.2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  <c r="AI51" s="4"/>
      <c r="AJ51" s="4"/>
    </row>
    <row r="52" spans="1:36" ht="14.2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  <c r="AI52" s="4"/>
      <c r="AJ52" s="4"/>
    </row>
    <row r="53" spans="1:36" ht="14.2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  <c r="AI53" s="4"/>
      <c r="AJ53" s="4"/>
    </row>
    <row r="54" spans="1:36" ht="14.2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4"/>
      <c r="AJ54" s="4"/>
    </row>
    <row r="55" spans="1:36" ht="14.2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4"/>
      <c r="AJ55" s="4"/>
    </row>
    <row r="56" spans="1:36" ht="14.2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4"/>
      <c r="AJ56" s="4"/>
    </row>
    <row r="57" spans="1:36" ht="14.2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4"/>
      <c r="AJ57" s="4"/>
    </row>
    <row r="58" spans="1:36" ht="14.2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4"/>
      <c r="AJ58" s="4"/>
    </row>
    <row r="59" spans="1:36" ht="14.2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4"/>
      <c r="AJ59" s="4"/>
    </row>
    <row r="60" spans="1:36" ht="14.2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4"/>
      <c r="AJ60" s="4"/>
    </row>
    <row r="61" spans="1:36" ht="14.2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4"/>
      <c r="AJ61" s="4"/>
    </row>
    <row r="62" spans="1:36" ht="14.2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4"/>
      <c r="AJ62" s="4"/>
    </row>
    <row r="63" spans="1:36" ht="14.2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4"/>
      <c r="AJ63" s="4"/>
    </row>
    <row r="64" spans="1:36" ht="14.2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4"/>
      <c r="AJ64" s="4"/>
    </row>
    <row r="65" spans="1:36" ht="14.2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4"/>
      <c r="AJ65" s="4"/>
    </row>
    <row r="66" spans="1:36" ht="14.2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4"/>
      <c r="AJ66" s="4"/>
    </row>
    <row r="67" spans="1:36" ht="14.2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4"/>
      <c r="AJ67" s="4"/>
    </row>
    <row r="68" spans="1:36" ht="14.2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4"/>
      <c r="AJ68" s="4"/>
    </row>
    <row r="69" spans="1:36" ht="14.2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4"/>
      <c r="AJ69" s="4"/>
    </row>
    <row r="70" spans="1:36" ht="14.2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4"/>
      <c r="AJ70" s="4"/>
    </row>
    <row r="71" spans="1:36" ht="14.2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4"/>
      <c r="AJ71" s="4"/>
    </row>
    <row r="72" spans="1:36" ht="14.2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4"/>
      <c r="AJ72" s="4"/>
    </row>
    <row r="73" spans="1:36" ht="14.2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4"/>
      <c r="AJ73" s="4"/>
    </row>
    <row r="74" spans="1:36" ht="14.2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4"/>
      <c r="AJ74" s="4"/>
    </row>
    <row r="75" spans="1:36" ht="14.2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4"/>
      <c r="AJ75" s="4"/>
    </row>
    <row r="76" spans="1:36" ht="14.2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4"/>
      <c r="AJ76" s="4"/>
    </row>
    <row r="77" spans="1:36" ht="14.2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4"/>
      <c r="AJ77" s="4"/>
    </row>
    <row r="78" spans="1:36" ht="14.2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4"/>
      <c r="AJ78" s="4"/>
    </row>
    <row r="79" spans="1:36" ht="14.2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4"/>
      <c r="AJ79" s="4"/>
    </row>
    <row r="80" spans="1:36" ht="14.2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4"/>
      <c r="AI80" s="4"/>
      <c r="AJ80" s="4"/>
    </row>
    <row r="81" spans="1:36" ht="14.2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4"/>
      <c r="AI81" s="4"/>
      <c r="AJ81" s="4"/>
    </row>
    <row r="82" spans="1:36" ht="14.2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/>
      <c r="AI82" s="4"/>
      <c r="AJ82" s="4"/>
    </row>
    <row r="83" spans="1:36" ht="14.2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4"/>
      <c r="AI83" s="4"/>
      <c r="AJ83" s="4"/>
    </row>
    <row r="84" spans="1:36" ht="14.2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4"/>
      <c r="AI84" s="4"/>
      <c r="AJ84" s="4"/>
    </row>
    <row r="85" spans="1:36" ht="14.2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"/>
      <c r="AI85" s="4"/>
      <c r="AJ85" s="4"/>
    </row>
    <row r="86" spans="1:36" ht="14.2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  <c r="AI86" s="4"/>
      <c r="AJ86" s="4"/>
    </row>
    <row r="87" spans="1:36" ht="14.2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4"/>
      <c r="AI87" s="4"/>
      <c r="AJ87" s="4"/>
    </row>
    <row r="88" spans="1:36" ht="14.2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4"/>
      <c r="AI88" s="4"/>
      <c r="AJ88" s="4"/>
    </row>
    <row r="89" spans="1:36" ht="14.2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4"/>
      <c r="AI89" s="4"/>
      <c r="AJ89" s="4"/>
    </row>
    <row r="90" spans="1:36" ht="14.2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4"/>
      <c r="AI90" s="4"/>
      <c r="AJ90" s="4"/>
    </row>
    <row r="91" spans="1:36" ht="14.2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4"/>
      <c r="AI91" s="4"/>
      <c r="AJ91" s="4"/>
    </row>
    <row r="92" spans="1:36" ht="14.2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4"/>
      <c r="AI92" s="4"/>
      <c r="AJ92" s="4"/>
    </row>
    <row r="93" spans="1:36" ht="14.2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4"/>
      <c r="AI93" s="4"/>
      <c r="AJ93" s="4"/>
    </row>
    <row r="94" spans="1:36" ht="14.2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4"/>
      <c r="AI94" s="4"/>
      <c r="AJ94" s="4"/>
    </row>
    <row r="95" spans="1:36" ht="14.2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4"/>
      <c r="AI95" s="4"/>
      <c r="AJ95" s="4"/>
    </row>
    <row r="96" spans="1:36" ht="14.2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4"/>
      <c r="AI96" s="4"/>
      <c r="AJ96" s="4"/>
    </row>
    <row r="97" spans="1:36" ht="14.2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4"/>
      <c r="AI97" s="4"/>
      <c r="AJ97" s="4"/>
    </row>
    <row r="98" spans="1:36" ht="14.2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4"/>
      <c r="AJ98" s="4"/>
    </row>
    <row r="99" spans="1:36" ht="14.2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4"/>
      <c r="AI99" s="4"/>
      <c r="AJ99" s="4"/>
    </row>
    <row r="100" spans="1:36" ht="14.2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4"/>
      <c r="AI100" s="4"/>
      <c r="AJ100" s="4"/>
    </row>
    <row r="101" spans="1:36" ht="14.2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4"/>
      <c r="AI101" s="4"/>
      <c r="AJ101" s="4"/>
    </row>
    <row r="102" spans="1:36" ht="14.2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4"/>
      <c r="AJ102" s="4"/>
    </row>
    <row r="103" spans="1:36" ht="14.2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4"/>
      <c r="AI103" s="4"/>
      <c r="AJ103" s="4"/>
    </row>
    <row r="104" spans="1:36" ht="14.2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4"/>
      <c r="AI104" s="4"/>
      <c r="AJ104" s="4"/>
    </row>
    <row r="105" spans="1:36" ht="14.2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4"/>
      <c r="AI105" s="4"/>
      <c r="AJ105" s="4"/>
    </row>
    <row r="106" spans="1:36" ht="14.2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4"/>
      <c r="AI106" s="4"/>
      <c r="AJ106" s="4"/>
    </row>
    <row r="107" spans="1:36" ht="14.2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4"/>
      <c r="AI107" s="4"/>
      <c r="AJ107" s="4"/>
    </row>
    <row r="108" spans="1:36" ht="14.2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4"/>
      <c r="AI108" s="4"/>
      <c r="AJ108" s="4"/>
    </row>
    <row r="109" spans="1:36" ht="14.2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4"/>
      <c r="AI109" s="4"/>
      <c r="AJ109" s="4"/>
    </row>
    <row r="110" spans="1:36" ht="14.2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4"/>
      <c r="AI110" s="4"/>
      <c r="AJ110" s="4"/>
    </row>
    <row r="111" spans="1:36" ht="14.2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4"/>
      <c r="AI111" s="4"/>
      <c r="AJ111" s="4"/>
    </row>
    <row r="112" spans="1:36" ht="14.2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4"/>
      <c r="AI112" s="4"/>
      <c r="AJ112" s="4"/>
    </row>
    <row r="113" spans="1:36" ht="14.2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4"/>
      <c r="AI113" s="4"/>
      <c r="AJ113" s="4"/>
    </row>
    <row r="114" spans="1:36" ht="14.2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"/>
      <c r="AI114" s="4"/>
      <c r="AJ114" s="4"/>
    </row>
    <row r="115" spans="1:36" ht="14.2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4"/>
      <c r="AI115" s="4"/>
      <c r="AJ115" s="4"/>
    </row>
    <row r="116" spans="1:36" ht="14.2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4"/>
      <c r="AI116" s="4"/>
      <c r="AJ116" s="4"/>
    </row>
    <row r="117" spans="1:36" ht="14.2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4"/>
      <c r="AI117" s="4"/>
      <c r="AJ117" s="4"/>
    </row>
    <row r="118" spans="1:36" ht="14.2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4"/>
      <c r="AI118" s="4"/>
      <c r="AJ118" s="4"/>
    </row>
    <row r="119" spans="1:36" ht="14.2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4"/>
      <c r="AI119" s="4"/>
      <c r="AJ119" s="4"/>
    </row>
    <row r="120" spans="1:36" ht="14.2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4"/>
      <c r="AI120" s="4"/>
      <c r="AJ120" s="4"/>
    </row>
    <row r="121" spans="1:36" ht="14.2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4"/>
      <c r="AI121" s="4"/>
      <c r="AJ121" s="4"/>
    </row>
    <row r="122" spans="1:36" ht="14.2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4"/>
      <c r="AI122" s="4"/>
      <c r="AJ122" s="4"/>
    </row>
    <row r="123" spans="1:36" ht="14.2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4"/>
      <c r="AI123" s="4"/>
      <c r="AJ123" s="4"/>
    </row>
    <row r="124" spans="1:36" ht="14.2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4"/>
      <c r="AI124" s="4"/>
      <c r="AJ124" s="4"/>
    </row>
    <row r="125" spans="1:36" ht="14.2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4"/>
      <c r="AI125" s="4"/>
      <c r="AJ125" s="4"/>
    </row>
    <row r="126" spans="1:36" ht="14.2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4"/>
      <c r="AI126" s="4"/>
      <c r="AJ126" s="4"/>
    </row>
    <row r="127" spans="1:36" ht="14.2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4"/>
      <c r="AI127" s="4"/>
      <c r="AJ127" s="4"/>
    </row>
    <row r="128" spans="1:36" ht="14.2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  <c r="AI128" s="4"/>
      <c r="AJ128" s="4"/>
    </row>
    <row r="129" spans="1:36" ht="14.2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/>
      <c r="AI129" s="4"/>
      <c r="AJ129" s="4"/>
    </row>
    <row r="130" spans="1:36" ht="14.2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4"/>
      <c r="AI130" s="4"/>
      <c r="AJ130" s="4"/>
    </row>
    <row r="131" spans="1:36" ht="14.2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4"/>
      <c r="AI131" s="4"/>
      <c r="AJ131" s="4"/>
    </row>
    <row r="132" spans="1:36" ht="14.2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4"/>
      <c r="AI132" s="4"/>
      <c r="AJ132" s="4"/>
    </row>
    <row r="133" spans="1:36" ht="14.2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4"/>
      <c r="AI133" s="4"/>
      <c r="AJ133" s="4"/>
    </row>
    <row r="134" spans="1:36" ht="14.2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4"/>
      <c r="AI134" s="4"/>
      <c r="AJ134" s="4"/>
    </row>
    <row r="135" spans="1:36" ht="14.2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4"/>
      <c r="AI135" s="4"/>
      <c r="AJ135" s="4"/>
    </row>
    <row r="136" spans="1:36" ht="14.2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4"/>
      <c r="AI136" s="4"/>
      <c r="AJ136" s="4"/>
    </row>
    <row r="137" spans="1:36" ht="14.2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4"/>
      <c r="AI137" s="4"/>
      <c r="AJ137" s="4"/>
    </row>
    <row r="138" spans="1:36" ht="14.2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4"/>
      <c r="AI138" s="4"/>
      <c r="AJ138" s="4"/>
    </row>
    <row r="139" spans="1:36" ht="14.2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4"/>
      <c r="AI139" s="4"/>
      <c r="AJ139" s="4"/>
    </row>
    <row r="140" spans="1:36" ht="14.2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4"/>
      <c r="AI140" s="4"/>
      <c r="AJ140" s="4"/>
    </row>
    <row r="141" spans="1:36" ht="14.2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4"/>
      <c r="AI141" s="4"/>
      <c r="AJ141" s="4"/>
    </row>
    <row r="142" spans="1:36" ht="14.2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4"/>
      <c r="AI142" s="4"/>
      <c r="AJ142" s="4"/>
    </row>
    <row r="143" spans="1:36" ht="14.2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4"/>
      <c r="AI143" s="4"/>
      <c r="AJ143" s="4"/>
    </row>
    <row r="144" spans="1:36" ht="14.2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/>
      <c r="AI144" s="4"/>
      <c r="AJ144" s="4"/>
    </row>
    <row r="145" spans="1:36" ht="14.2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4"/>
      <c r="AI145" s="4"/>
      <c r="AJ145" s="4"/>
    </row>
    <row r="146" spans="1:36" ht="14.2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4"/>
      <c r="AI146" s="4"/>
      <c r="AJ146" s="4"/>
    </row>
    <row r="147" spans="1:36" ht="14.2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4"/>
      <c r="AI147" s="4"/>
      <c r="AJ147" s="4"/>
    </row>
    <row r="148" spans="1:36" ht="14.2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4"/>
      <c r="AI148" s="4"/>
      <c r="AJ148" s="4"/>
    </row>
    <row r="149" spans="1:36" ht="14.2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4"/>
      <c r="AI149" s="4"/>
      <c r="AJ149" s="4"/>
    </row>
    <row r="150" spans="1:36" ht="14.2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4"/>
      <c r="AI150" s="4"/>
      <c r="AJ150" s="4"/>
    </row>
    <row r="151" spans="1:36" ht="14.2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4"/>
      <c r="AI151" s="4"/>
      <c r="AJ151" s="4"/>
    </row>
    <row r="152" spans="1:36" ht="14.2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4"/>
      <c r="AI152" s="4"/>
      <c r="AJ152" s="4"/>
    </row>
    <row r="153" spans="1:36" ht="14.2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4"/>
      <c r="AI153" s="4"/>
      <c r="AJ153" s="4"/>
    </row>
    <row r="154" spans="1:36" ht="14.2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4"/>
      <c r="AI154" s="4"/>
      <c r="AJ154" s="4"/>
    </row>
    <row r="155" spans="1:36" ht="14.2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4"/>
      <c r="AI155" s="4"/>
      <c r="AJ155" s="4"/>
    </row>
    <row r="156" spans="1:36" ht="14.2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4"/>
      <c r="AI156" s="4"/>
      <c r="AJ156" s="4"/>
    </row>
    <row r="157" spans="1:36" ht="14.2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4"/>
      <c r="AI157" s="4"/>
      <c r="AJ157" s="4"/>
    </row>
    <row r="158" spans="1:36" ht="14.2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4"/>
      <c r="AI158" s="4"/>
      <c r="AJ158" s="4"/>
    </row>
    <row r="159" spans="1:36" ht="14.2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4"/>
      <c r="AI159" s="4"/>
      <c r="AJ159" s="4"/>
    </row>
    <row r="160" spans="1:36" ht="14.2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4"/>
      <c r="AI160" s="4"/>
      <c r="AJ160" s="4"/>
    </row>
  </sheetData>
  <sheetProtection/>
  <mergeCells count="51">
    <mergeCell ref="B36:D36"/>
    <mergeCell ref="B37:D37"/>
    <mergeCell ref="B38:D38"/>
    <mergeCell ref="B39:D39"/>
    <mergeCell ref="B34:D34"/>
    <mergeCell ref="G34:H34"/>
    <mergeCell ref="I34:S34"/>
    <mergeCell ref="U34:V34"/>
    <mergeCell ref="W34:AG34"/>
    <mergeCell ref="B35:D35"/>
    <mergeCell ref="G35:H35"/>
    <mergeCell ref="I35:S35"/>
    <mergeCell ref="U35:V35"/>
    <mergeCell ref="B32:E32"/>
    <mergeCell ref="B33:D33"/>
    <mergeCell ref="G33:H33"/>
    <mergeCell ref="I33:S33"/>
    <mergeCell ref="U33:V33"/>
    <mergeCell ref="W33:AG33"/>
    <mergeCell ref="E24:E25"/>
    <mergeCell ref="AH24:AH25"/>
    <mergeCell ref="AI24:AI25"/>
    <mergeCell ref="AJ24:AJ25"/>
    <mergeCell ref="S27:AG27"/>
    <mergeCell ref="E28:E29"/>
    <mergeCell ref="AH28:AH29"/>
    <mergeCell ref="AI28:AI29"/>
    <mergeCell ref="AJ28:AJ29"/>
    <mergeCell ref="S18:AB18"/>
    <mergeCell ref="E20:E21"/>
    <mergeCell ref="AH20:AH21"/>
    <mergeCell ref="AI20:AI21"/>
    <mergeCell ref="AJ20:AJ21"/>
    <mergeCell ref="F23:K23"/>
    <mergeCell ref="E11:E12"/>
    <mergeCell ref="AH11:AH12"/>
    <mergeCell ref="AI11:AI12"/>
    <mergeCell ref="AJ11:AJ12"/>
    <mergeCell ref="E15:E16"/>
    <mergeCell ref="AH15:AH16"/>
    <mergeCell ref="AI15:AI16"/>
    <mergeCell ref="AJ15:AJ16"/>
    <mergeCell ref="A1:AJ3"/>
    <mergeCell ref="E4:E5"/>
    <mergeCell ref="AH4:AH5"/>
    <mergeCell ref="AI4:AI5"/>
    <mergeCell ref="AJ4:AJ5"/>
    <mergeCell ref="E7:E8"/>
    <mergeCell ref="AH7:AH8"/>
    <mergeCell ref="AI7:AI8"/>
    <mergeCell ref="AJ7:AJ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86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2" customWidth="1"/>
    <col min="2" max="2" width="22.421875" style="12" customWidth="1"/>
    <col min="3" max="3" width="9.57421875" style="12" customWidth="1"/>
    <col min="4" max="4" width="6.57421875" style="12" customWidth="1"/>
    <col min="5" max="5" width="4.57421875" style="19" customWidth="1"/>
    <col min="6" max="17" width="2.8515625" style="12" customWidth="1"/>
    <col min="18" max="18" width="2.57421875" style="12" customWidth="1"/>
    <col min="19" max="33" width="2.8515625" style="12" customWidth="1"/>
    <col min="34" max="35" width="4.00390625" style="18" customWidth="1"/>
    <col min="36" max="36" width="5.140625" style="18" customWidth="1"/>
    <col min="37" max="240" width="9.140625" style="12" customWidth="1"/>
  </cols>
  <sheetData>
    <row r="1" spans="1:36" ht="30" customHeight="1" thickBot="1">
      <c r="A1" s="526" t="s">
        <v>217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</row>
    <row r="2" spans="1:36" s="13" customFormat="1" ht="9.75" customHeight="1" thickBot="1">
      <c r="A2" s="526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</row>
    <row r="3" spans="1:36" s="14" customFormat="1" ht="21.75" customHeight="1" thickBot="1">
      <c r="A3" s="527" t="s">
        <v>0</v>
      </c>
      <c r="B3" s="528" t="s">
        <v>1</v>
      </c>
      <c r="C3" s="528" t="s">
        <v>14</v>
      </c>
      <c r="D3" s="529" t="s">
        <v>2</v>
      </c>
      <c r="E3" s="530" t="s">
        <v>3</v>
      </c>
      <c r="F3" s="437">
        <v>1</v>
      </c>
      <c r="G3" s="437">
        <v>2</v>
      </c>
      <c r="H3" s="437">
        <v>3</v>
      </c>
      <c r="I3" s="437">
        <v>4</v>
      </c>
      <c r="J3" s="437">
        <v>5</v>
      </c>
      <c r="K3" s="437">
        <v>6</v>
      </c>
      <c r="L3" s="437">
        <v>7</v>
      </c>
      <c r="M3" s="437">
        <v>8</v>
      </c>
      <c r="N3" s="437">
        <v>9</v>
      </c>
      <c r="O3" s="437">
        <v>10</v>
      </c>
      <c r="P3" s="437">
        <v>11</v>
      </c>
      <c r="Q3" s="437">
        <v>12</v>
      </c>
      <c r="R3" s="437">
        <v>13</v>
      </c>
      <c r="S3" s="437">
        <v>14</v>
      </c>
      <c r="T3" s="437">
        <v>15</v>
      </c>
      <c r="U3" s="437">
        <v>16</v>
      </c>
      <c r="V3" s="437">
        <v>17</v>
      </c>
      <c r="W3" s="437">
        <v>18</v>
      </c>
      <c r="X3" s="437">
        <v>19</v>
      </c>
      <c r="Y3" s="437">
        <v>20</v>
      </c>
      <c r="Z3" s="437">
        <v>21</v>
      </c>
      <c r="AA3" s="437">
        <v>22</v>
      </c>
      <c r="AB3" s="437">
        <v>23</v>
      </c>
      <c r="AC3" s="437">
        <v>24</v>
      </c>
      <c r="AD3" s="437">
        <v>25</v>
      </c>
      <c r="AE3" s="437">
        <v>26</v>
      </c>
      <c r="AF3" s="437">
        <v>27</v>
      </c>
      <c r="AG3" s="437">
        <v>28</v>
      </c>
      <c r="AH3" s="438" t="s">
        <v>4</v>
      </c>
      <c r="AI3" s="439" t="s">
        <v>5</v>
      </c>
      <c r="AJ3" s="440" t="s">
        <v>6</v>
      </c>
    </row>
    <row r="4" spans="1:36" s="14" customFormat="1" ht="21.75" customHeight="1">
      <c r="A4" s="531"/>
      <c r="B4" s="532" t="s">
        <v>218</v>
      </c>
      <c r="C4" s="532" t="s">
        <v>190</v>
      </c>
      <c r="D4" s="533" t="s">
        <v>219</v>
      </c>
      <c r="E4" s="530"/>
      <c r="F4" s="444" t="s">
        <v>10</v>
      </c>
      <c r="G4" s="444" t="s">
        <v>7</v>
      </c>
      <c r="H4" s="445" t="s">
        <v>7</v>
      </c>
      <c r="I4" s="445" t="s">
        <v>8</v>
      </c>
      <c r="J4" s="445" t="s">
        <v>8</v>
      </c>
      <c r="K4" s="445" t="s">
        <v>9</v>
      </c>
      <c r="L4" s="445" t="s">
        <v>8</v>
      </c>
      <c r="M4" s="445" t="s">
        <v>10</v>
      </c>
      <c r="N4" s="445" t="s">
        <v>7</v>
      </c>
      <c r="O4" s="445" t="s">
        <v>7</v>
      </c>
      <c r="P4" s="445" t="s">
        <v>8</v>
      </c>
      <c r="Q4" s="445" t="s">
        <v>8</v>
      </c>
      <c r="R4" s="445" t="s">
        <v>9</v>
      </c>
      <c r="S4" s="445" t="s">
        <v>8</v>
      </c>
      <c r="T4" s="445" t="s">
        <v>10</v>
      </c>
      <c r="U4" s="445" t="s">
        <v>7</v>
      </c>
      <c r="V4" s="445" t="s">
        <v>7</v>
      </c>
      <c r="W4" s="445" t="s">
        <v>8</v>
      </c>
      <c r="X4" s="445" t="s">
        <v>8</v>
      </c>
      <c r="Y4" s="445" t="s">
        <v>9</v>
      </c>
      <c r="Z4" s="445" t="s">
        <v>8</v>
      </c>
      <c r="AA4" s="445" t="s">
        <v>10</v>
      </c>
      <c r="AB4" s="445" t="s">
        <v>7</v>
      </c>
      <c r="AC4" s="444" t="s">
        <v>7</v>
      </c>
      <c r="AD4" s="444" t="s">
        <v>8</v>
      </c>
      <c r="AE4" s="444" t="s">
        <v>8</v>
      </c>
      <c r="AF4" s="444" t="s">
        <v>9</v>
      </c>
      <c r="AG4" s="444" t="s">
        <v>8</v>
      </c>
      <c r="AH4" s="438"/>
      <c r="AI4" s="439"/>
      <c r="AJ4" s="440"/>
    </row>
    <row r="5" spans="1:38" s="14" customFormat="1" ht="21.75" customHeight="1">
      <c r="A5" s="534">
        <v>117200</v>
      </c>
      <c r="B5" s="535" t="s">
        <v>220</v>
      </c>
      <c r="C5" s="536" t="s">
        <v>221</v>
      </c>
      <c r="D5" s="537" t="s">
        <v>222</v>
      </c>
      <c r="E5" s="538" t="s">
        <v>11</v>
      </c>
      <c r="F5" s="467"/>
      <c r="G5" s="539"/>
      <c r="H5" s="540" t="s">
        <v>127</v>
      </c>
      <c r="I5" s="540" t="s">
        <v>127</v>
      </c>
      <c r="J5" s="541" t="s">
        <v>127</v>
      </c>
      <c r="K5" s="541"/>
      <c r="L5" s="540" t="s">
        <v>127</v>
      </c>
      <c r="M5" s="540"/>
      <c r="N5" s="540"/>
      <c r="O5" s="540" t="s">
        <v>127</v>
      </c>
      <c r="P5" s="540" t="s">
        <v>129</v>
      </c>
      <c r="Q5" s="541"/>
      <c r="R5" s="541" t="s">
        <v>127</v>
      </c>
      <c r="S5" s="540"/>
      <c r="T5" s="540"/>
      <c r="U5" s="540" t="s">
        <v>127</v>
      </c>
      <c r="V5" s="540"/>
      <c r="W5" s="540"/>
      <c r="X5" s="541" t="s">
        <v>127</v>
      </c>
      <c r="Y5" s="541"/>
      <c r="Z5" s="540" t="s">
        <v>127</v>
      </c>
      <c r="AA5" s="540" t="s">
        <v>127</v>
      </c>
      <c r="AB5" s="540"/>
      <c r="AC5" s="542" t="s">
        <v>127</v>
      </c>
      <c r="AD5" s="468" t="s">
        <v>127</v>
      </c>
      <c r="AE5" s="469"/>
      <c r="AF5" s="469" t="s">
        <v>127</v>
      </c>
      <c r="AG5" s="469" t="s">
        <v>127</v>
      </c>
      <c r="AH5" s="454">
        <v>120</v>
      </c>
      <c r="AI5" s="455">
        <f aca="true" t="shared" si="0" ref="AI5:AI18">COUNTIF(E5:AH5,"T")*6+COUNTIF(E5:AH5,"P")*12+COUNTIF(E5:AH5,"M")*6+COUNTIF(E5:AH5,"I")*6+COUNTIF(E5:AH5,"N")*12+COUNTIF(E5:AH5,"TI")*11+COUNTIF(E5:AH5,"MT")*12+COUNTIF(E5:AH5,"MN")*18+COUNTIF(E5:AH5,"PI")*17+COUNTIF(E5:AH5,"TN")*18+COUNTIF(E5:AH5,"NB")*6+COUNTIF(E5:AH5,"AF")*6</f>
        <v>174</v>
      </c>
      <c r="AJ5" s="456">
        <f>SUM(AI5-114)</f>
        <v>60</v>
      </c>
      <c r="AK5" s="543"/>
      <c r="AL5" s="543"/>
    </row>
    <row r="6" spans="1:36" s="14" customFormat="1" ht="21.75" customHeight="1">
      <c r="A6" s="534">
        <v>123374</v>
      </c>
      <c r="B6" s="544" t="s">
        <v>223</v>
      </c>
      <c r="C6" s="545" t="s">
        <v>224</v>
      </c>
      <c r="D6" s="537" t="s">
        <v>222</v>
      </c>
      <c r="E6" s="538" t="s">
        <v>11</v>
      </c>
      <c r="F6" s="467" t="s">
        <v>127</v>
      </c>
      <c r="G6" s="539"/>
      <c r="H6" s="540"/>
      <c r="I6" s="540" t="s">
        <v>127</v>
      </c>
      <c r="J6" s="541"/>
      <c r="K6" s="541"/>
      <c r="L6" s="540" t="s">
        <v>127</v>
      </c>
      <c r="M6" s="540"/>
      <c r="N6" s="540"/>
      <c r="O6" s="540" t="s">
        <v>127</v>
      </c>
      <c r="P6" s="540"/>
      <c r="Q6" s="541"/>
      <c r="R6" s="541" t="s">
        <v>127</v>
      </c>
      <c r="S6" s="540"/>
      <c r="T6" s="540"/>
      <c r="U6" s="540" t="s">
        <v>127</v>
      </c>
      <c r="V6" s="540"/>
      <c r="W6" s="540"/>
      <c r="X6" s="541" t="s">
        <v>127</v>
      </c>
      <c r="Y6" s="541"/>
      <c r="Z6" s="540"/>
      <c r="AA6" s="540" t="s">
        <v>127</v>
      </c>
      <c r="AB6" s="540"/>
      <c r="AC6" s="542" t="s">
        <v>127</v>
      </c>
      <c r="AD6" s="468" t="s">
        <v>127</v>
      </c>
      <c r="AE6" s="469"/>
      <c r="AF6" s="469"/>
      <c r="AG6" s="469" t="s">
        <v>127</v>
      </c>
      <c r="AH6" s="454">
        <v>120</v>
      </c>
      <c r="AI6" s="455">
        <f t="shared" si="0"/>
        <v>132</v>
      </c>
      <c r="AJ6" s="456">
        <f>SUM(AI6-114)</f>
        <v>18</v>
      </c>
    </row>
    <row r="7" spans="1:36" s="14" customFormat="1" ht="21.75" customHeight="1">
      <c r="A7" s="534">
        <v>150967</v>
      </c>
      <c r="B7" s="544" t="s">
        <v>225</v>
      </c>
      <c r="C7" s="546" t="s">
        <v>226</v>
      </c>
      <c r="D7" s="537" t="s">
        <v>222</v>
      </c>
      <c r="E7" s="538" t="s">
        <v>11</v>
      </c>
      <c r="F7" s="467" t="s">
        <v>166</v>
      </c>
      <c r="G7" s="539"/>
      <c r="H7" s="540"/>
      <c r="I7" s="540" t="s">
        <v>127</v>
      </c>
      <c r="J7" s="541" t="s">
        <v>127</v>
      </c>
      <c r="K7" s="541"/>
      <c r="L7" s="540" t="s">
        <v>127</v>
      </c>
      <c r="M7" s="540"/>
      <c r="N7" s="540"/>
      <c r="O7" s="540" t="s">
        <v>127</v>
      </c>
      <c r="P7" s="540"/>
      <c r="Q7" s="541"/>
      <c r="R7" s="541"/>
      <c r="S7" s="540"/>
      <c r="T7" s="540"/>
      <c r="U7" s="540" t="s">
        <v>127</v>
      </c>
      <c r="V7" s="540" t="s">
        <v>127</v>
      </c>
      <c r="W7" s="540"/>
      <c r="X7" s="541" t="s">
        <v>127</v>
      </c>
      <c r="Y7" s="541" t="s">
        <v>127</v>
      </c>
      <c r="Z7" s="540"/>
      <c r="AA7" s="540" t="s">
        <v>127</v>
      </c>
      <c r="AB7" s="540" t="s">
        <v>127</v>
      </c>
      <c r="AC7" s="542"/>
      <c r="AD7" s="468" t="s">
        <v>166</v>
      </c>
      <c r="AE7" s="469"/>
      <c r="AF7" s="469"/>
      <c r="AG7" s="469" t="s">
        <v>127</v>
      </c>
      <c r="AH7" s="454">
        <v>120</v>
      </c>
      <c r="AI7" s="455">
        <f t="shared" si="0"/>
        <v>132</v>
      </c>
      <c r="AJ7" s="456">
        <f>SUM(AI7-114)</f>
        <v>18</v>
      </c>
    </row>
    <row r="8" spans="1:36" s="14" customFormat="1" ht="21.75" customHeight="1">
      <c r="A8" s="534">
        <v>151050</v>
      </c>
      <c r="B8" s="544" t="s">
        <v>227</v>
      </c>
      <c r="C8" s="547" t="s">
        <v>228</v>
      </c>
      <c r="D8" s="537" t="s">
        <v>222</v>
      </c>
      <c r="E8" s="538" t="s">
        <v>11</v>
      </c>
      <c r="F8" s="548" t="s">
        <v>203</v>
      </c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50"/>
      <c r="U8" s="540" t="s">
        <v>127</v>
      </c>
      <c r="V8" s="540"/>
      <c r="W8" s="540" t="s">
        <v>127</v>
      </c>
      <c r="X8" s="541" t="s">
        <v>127</v>
      </c>
      <c r="Y8" s="541"/>
      <c r="Z8" s="540" t="s">
        <v>127</v>
      </c>
      <c r="AA8" s="540" t="s">
        <v>127</v>
      </c>
      <c r="AB8" s="540"/>
      <c r="AC8" s="542" t="s">
        <v>127</v>
      </c>
      <c r="AD8" s="468" t="s">
        <v>127</v>
      </c>
      <c r="AE8" s="469"/>
      <c r="AF8" s="469" t="s">
        <v>127</v>
      </c>
      <c r="AG8" s="469" t="s">
        <v>127</v>
      </c>
      <c r="AH8" s="454">
        <v>120</v>
      </c>
      <c r="AI8" s="455">
        <f t="shared" si="0"/>
        <v>108</v>
      </c>
      <c r="AJ8" s="456">
        <f>SUM(AI8-48)</f>
        <v>60</v>
      </c>
    </row>
    <row r="9" spans="1:36" s="14" customFormat="1" ht="21.75" customHeight="1">
      <c r="A9" s="534">
        <v>151009</v>
      </c>
      <c r="B9" s="544" t="s">
        <v>229</v>
      </c>
      <c r="C9" s="551" t="s">
        <v>230</v>
      </c>
      <c r="D9" s="537" t="s">
        <v>222</v>
      </c>
      <c r="E9" s="538" t="s">
        <v>11</v>
      </c>
      <c r="F9" s="467" t="s">
        <v>129</v>
      </c>
      <c r="G9" s="539"/>
      <c r="H9" s="552"/>
      <c r="I9" s="552" t="s">
        <v>127</v>
      </c>
      <c r="J9" s="553"/>
      <c r="K9" s="553" t="s">
        <v>127</v>
      </c>
      <c r="L9" s="552" t="s">
        <v>127</v>
      </c>
      <c r="M9" s="552"/>
      <c r="N9" s="552"/>
      <c r="O9" s="552" t="s">
        <v>127</v>
      </c>
      <c r="P9" s="552" t="s">
        <v>10</v>
      </c>
      <c r="Q9" s="553"/>
      <c r="R9" s="553" t="s">
        <v>127</v>
      </c>
      <c r="S9" s="552"/>
      <c r="T9" s="552"/>
      <c r="U9" s="540" t="s">
        <v>127</v>
      </c>
      <c r="V9" s="540"/>
      <c r="W9" s="540" t="s">
        <v>127</v>
      </c>
      <c r="X9" s="541" t="s">
        <v>127</v>
      </c>
      <c r="Y9" s="541" t="s">
        <v>127</v>
      </c>
      <c r="Z9" s="540"/>
      <c r="AA9" s="540" t="s">
        <v>127</v>
      </c>
      <c r="AB9" s="540" t="s">
        <v>127</v>
      </c>
      <c r="AC9" s="542"/>
      <c r="AD9" s="468" t="s">
        <v>127</v>
      </c>
      <c r="AE9" s="469"/>
      <c r="AF9" s="469"/>
      <c r="AG9" s="469"/>
      <c r="AH9" s="454">
        <v>120</v>
      </c>
      <c r="AI9" s="455">
        <f t="shared" si="0"/>
        <v>156</v>
      </c>
      <c r="AJ9" s="456">
        <f>SUM(AI9-114)</f>
        <v>42</v>
      </c>
    </row>
    <row r="10" spans="1:36" s="14" customFormat="1" ht="21.75" customHeight="1">
      <c r="A10" s="534">
        <v>135283</v>
      </c>
      <c r="B10" s="535" t="s">
        <v>231</v>
      </c>
      <c r="C10" s="547" t="s">
        <v>232</v>
      </c>
      <c r="D10" s="537" t="s">
        <v>222</v>
      </c>
      <c r="E10" s="538" t="s">
        <v>11</v>
      </c>
      <c r="F10" s="467" t="s">
        <v>127</v>
      </c>
      <c r="G10" s="539"/>
      <c r="H10" s="540"/>
      <c r="I10" s="540" t="s">
        <v>127</v>
      </c>
      <c r="J10" s="541"/>
      <c r="K10" s="541"/>
      <c r="L10" s="540" t="s">
        <v>127</v>
      </c>
      <c r="M10" s="540"/>
      <c r="N10" s="540"/>
      <c r="O10" s="540" t="s">
        <v>127</v>
      </c>
      <c r="P10" s="540"/>
      <c r="Q10" s="541"/>
      <c r="R10" s="541" t="s">
        <v>127</v>
      </c>
      <c r="S10" s="540"/>
      <c r="T10" s="540"/>
      <c r="U10" s="540" t="s">
        <v>127</v>
      </c>
      <c r="V10" s="540"/>
      <c r="W10" s="540"/>
      <c r="X10" s="541" t="s">
        <v>127</v>
      </c>
      <c r="Y10" s="541"/>
      <c r="Z10" s="540"/>
      <c r="AA10" s="540" t="s">
        <v>127</v>
      </c>
      <c r="AB10" s="540"/>
      <c r="AC10" s="542"/>
      <c r="AD10" s="468" t="s">
        <v>127</v>
      </c>
      <c r="AE10" s="469"/>
      <c r="AF10" s="469"/>
      <c r="AG10" s="469" t="s">
        <v>127</v>
      </c>
      <c r="AH10" s="454">
        <v>120</v>
      </c>
      <c r="AI10" s="455">
        <f t="shared" si="0"/>
        <v>120</v>
      </c>
      <c r="AJ10" s="456">
        <f>SUM(AI10-114)</f>
        <v>6</v>
      </c>
    </row>
    <row r="11" spans="1:36" s="14" customFormat="1" ht="21.75" customHeight="1">
      <c r="A11" s="534">
        <v>152595</v>
      </c>
      <c r="B11" s="544" t="s">
        <v>233</v>
      </c>
      <c r="C11" s="547" t="s">
        <v>234</v>
      </c>
      <c r="D11" s="537" t="s">
        <v>222</v>
      </c>
      <c r="E11" s="554" t="s">
        <v>11</v>
      </c>
      <c r="F11" s="467" t="s">
        <v>127</v>
      </c>
      <c r="G11" s="539"/>
      <c r="H11" s="540"/>
      <c r="I11" s="540" t="s">
        <v>127</v>
      </c>
      <c r="J11" s="541" t="s">
        <v>127</v>
      </c>
      <c r="K11" s="541"/>
      <c r="L11" s="540" t="s">
        <v>127</v>
      </c>
      <c r="M11" s="540" t="s">
        <v>127</v>
      </c>
      <c r="N11" s="540"/>
      <c r="O11" s="540" t="s">
        <v>127</v>
      </c>
      <c r="P11" s="540"/>
      <c r="Q11" s="541"/>
      <c r="R11" s="541"/>
      <c r="S11" s="540"/>
      <c r="T11" s="540" t="s">
        <v>127</v>
      </c>
      <c r="U11" s="540" t="s">
        <v>127</v>
      </c>
      <c r="V11" s="540"/>
      <c r="W11" s="540"/>
      <c r="X11" s="541" t="s">
        <v>127</v>
      </c>
      <c r="Y11" s="541"/>
      <c r="Z11" s="540"/>
      <c r="AA11" s="555" t="s">
        <v>127</v>
      </c>
      <c r="AB11" s="555"/>
      <c r="AC11" s="556" t="s">
        <v>127</v>
      </c>
      <c r="AD11" s="557" t="s">
        <v>127</v>
      </c>
      <c r="AE11" s="558" t="s">
        <v>127</v>
      </c>
      <c r="AF11" s="558"/>
      <c r="AG11" s="558" t="s">
        <v>127</v>
      </c>
      <c r="AH11" s="454">
        <v>120</v>
      </c>
      <c r="AI11" s="455">
        <f t="shared" si="0"/>
        <v>168</v>
      </c>
      <c r="AJ11" s="456">
        <f>SUM(AI11-114)</f>
        <v>54</v>
      </c>
    </row>
    <row r="12" spans="1:36" s="14" customFormat="1" ht="21.75" customHeight="1">
      <c r="A12" s="534">
        <v>152188</v>
      </c>
      <c r="B12" s="544" t="s">
        <v>235</v>
      </c>
      <c r="C12" s="547" t="s">
        <v>236</v>
      </c>
      <c r="D12" s="537" t="s">
        <v>222</v>
      </c>
      <c r="E12" s="538" t="s">
        <v>11</v>
      </c>
      <c r="F12" s="467" t="s">
        <v>127</v>
      </c>
      <c r="G12" s="539"/>
      <c r="H12" s="540" t="s">
        <v>127</v>
      </c>
      <c r="I12" s="540" t="s">
        <v>127</v>
      </c>
      <c r="J12" s="541"/>
      <c r="K12" s="541"/>
      <c r="L12" s="540" t="s">
        <v>127</v>
      </c>
      <c r="M12" s="540"/>
      <c r="N12" s="540"/>
      <c r="O12" s="540" t="s">
        <v>127</v>
      </c>
      <c r="P12" s="540"/>
      <c r="Q12" s="541"/>
      <c r="R12" s="541"/>
      <c r="S12" s="540" t="s">
        <v>127</v>
      </c>
      <c r="T12" s="540"/>
      <c r="U12" s="540"/>
      <c r="V12" s="540"/>
      <c r="W12" s="540" t="s">
        <v>127</v>
      </c>
      <c r="X12" s="541" t="s">
        <v>127</v>
      </c>
      <c r="Y12" s="541" t="s">
        <v>127</v>
      </c>
      <c r="Z12" s="540"/>
      <c r="AA12" s="559" t="s">
        <v>237</v>
      </c>
      <c r="AB12" s="559"/>
      <c r="AC12" s="559"/>
      <c r="AD12" s="559"/>
      <c r="AE12" s="559"/>
      <c r="AF12" s="559"/>
      <c r="AG12" s="559"/>
      <c r="AH12" s="560">
        <v>120</v>
      </c>
      <c r="AI12" s="455">
        <f t="shared" si="0"/>
        <v>108</v>
      </c>
      <c r="AJ12" s="456">
        <f>SUM(AI12-90)</f>
        <v>18</v>
      </c>
    </row>
    <row r="13" spans="1:36" s="13" customFormat="1" ht="21.75" customHeight="1">
      <c r="A13" s="534">
        <v>151041</v>
      </c>
      <c r="B13" s="535" t="s">
        <v>238</v>
      </c>
      <c r="C13" s="551" t="s">
        <v>239</v>
      </c>
      <c r="D13" s="537" t="s">
        <v>222</v>
      </c>
      <c r="E13" s="538" t="s">
        <v>11</v>
      </c>
      <c r="F13" s="467" t="s">
        <v>127</v>
      </c>
      <c r="G13" s="539" t="s">
        <v>127</v>
      </c>
      <c r="H13" s="540"/>
      <c r="I13" s="540" t="s">
        <v>127</v>
      </c>
      <c r="J13" s="541" t="s">
        <v>127</v>
      </c>
      <c r="K13" s="541"/>
      <c r="L13" s="540" t="s">
        <v>127</v>
      </c>
      <c r="M13" s="540"/>
      <c r="N13" s="540"/>
      <c r="O13" s="540" t="s">
        <v>127</v>
      </c>
      <c r="P13" s="540" t="s">
        <v>127</v>
      </c>
      <c r="Q13" s="541"/>
      <c r="R13" s="541"/>
      <c r="S13" s="540" t="s">
        <v>10</v>
      </c>
      <c r="T13" s="540"/>
      <c r="U13" s="540" t="s">
        <v>127</v>
      </c>
      <c r="V13" s="540" t="s">
        <v>127</v>
      </c>
      <c r="W13" s="540"/>
      <c r="X13" s="541" t="s">
        <v>127</v>
      </c>
      <c r="Y13" s="541"/>
      <c r="Z13" s="540" t="s">
        <v>127</v>
      </c>
      <c r="AA13" s="552" t="s">
        <v>127</v>
      </c>
      <c r="AB13" s="552"/>
      <c r="AC13" s="542"/>
      <c r="AD13" s="468" t="s">
        <v>127</v>
      </c>
      <c r="AE13" s="469"/>
      <c r="AF13" s="469"/>
      <c r="AG13" s="469" t="s">
        <v>127</v>
      </c>
      <c r="AH13" s="454">
        <v>120</v>
      </c>
      <c r="AI13" s="455">
        <f t="shared" si="0"/>
        <v>174</v>
      </c>
      <c r="AJ13" s="456">
        <f>SUM(AI13-114)</f>
        <v>60</v>
      </c>
    </row>
    <row r="14" spans="1:36" s="13" customFormat="1" ht="21.75" customHeight="1">
      <c r="A14" s="534">
        <v>129488</v>
      </c>
      <c r="B14" s="544" t="s">
        <v>240</v>
      </c>
      <c r="C14" s="536" t="s">
        <v>241</v>
      </c>
      <c r="D14" s="537" t="s">
        <v>222</v>
      </c>
      <c r="E14" s="538" t="s">
        <v>11</v>
      </c>
      <c r="F14" s="467" t="s">
        <v>127</v>
      </c>
      <c r="G14" s="539" t="s">
        <v>127</v>
      </c>
      <c r="H14" s="540"/>
      <c r="I14" s="540" t="s">
        <v>127</v>
      </c>
      <c r="J14" s="541"/>
      <c r="K14" s="541"/>
      <c r="L14" s="555" t="s">
        <v>127</v>
      </c>
      <c r="M14" s="555" t="s">
        <v>127</v>
      </c>
      <c r="N14" s="555"/>
      <c r="O14" s="555" t="s">
        <v>127</v>
      </c>
      <c r="P14" s="555" t="s">
        <v>127</v>
      </c>
      <c r="Q14" s="561"/>
      <c r="R14" s="561"/>
      <c r="S14" s="555"/>
      <c r="T14" s="555" t="s">
        <v>127</v>
      </c>
      <c r="U14" s="555" t="s">
        <v>127</v>
      </c>
      <c r="V14" s="555"/>
      <c r="W14" s="555" t="s">
        <v>127</v>
      </c>
      <c r="X14" s="561" t="s">
        <v>127</v>
      </c>
      <c r="Y14" s="561"/>
      <c r="Z14" s="555"/>
      <c r="AA14" s="555" t="s">
        <v>127</v>
      </c>
      <c r="AB14" s="555"/>
      <c r="AC14" s="556"/>
      <c r="AD14" s="557" t="s">
        <v>127</v>
      </c>
      <c r="AE14" s="558" t="s">
        <v>127</v>
      </c>
      <c r="AF14" s="558" t="s">
        <v>127</v>
      </c>
      <c r="AG14" s="558" t="s">
        <v>127</v>
      </c>
      <c r="AH14" s="454">
        <v>120</v>
      </c>
      <c r="AI14" s="455">
        <f t="shared" si="0"/>
        <v>192</v>
      </c>
      <c r="AJ14" s="456">
        <f>SUM(AI14-114)</f>
        <v>78</v>
      </c>
    </row>
    <row r="15" spans="1:36" s="13" customFormat="1" ht="21.75" customHeight="1">
      <c r="A15" s="534">
        <v>151033</v>
      </c>
      <c r="B15" s="544" t="s">
        <v>242</v>
      </c>
      <c r="C15" s="536" t="s">
        <v>243</v>
      </c>
      <c r="D15" s="537" t="s">
        <v>222</v>
      </c>
      <c r="E15" s="538" t="s">
        <v>11</v>
      </c>
      <c r="F15" s="467" t="s">
        <v>127</v>
      </c>
      <c r="G15" s="539"/>
      <c r="H15" s="540"/>
      <c r="I15" s="540" t="s">
        <v>127</v>
      </c>
      <c r="J15" s="541"/>
      <c r="K15" s="541"/>
      <c r="L15" s="559" t="s">
        <v>244</v>
      </c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60">
        <v>120</v>
      </c>
      <c r="AI15" s="455">
        <f t="shared" si="0"/>
        <v>24</v>
      </c>
      <c r="AJ15" s="456">
        <f>SUM(AI15-24)</f>
        <v>0</v>
      </c>
    </row>
    <row r="16" spans="1:36" s="13" customFormat="1" ht="21.75" customHeight="1">
      <c r="A16" s="534">
        <v>124656</v>
      </c>
      <c r="B16" s="544" t="s">
        <v>245</v>
      </c>
      <c r="C16" s="536" t="s">
        <v>246</v>
      </c>
      <c r="D16" s="537" t="s">
        <v>222</v>
      </c>
      <c r="E16" s="538" t="s">
        <v>11</v>
      </c>
      <c r="F16" s="467" t="s">
        <v>127</v>
      </c>
      <c r="G16" s="539"/>
      <c r="H16" s="540"/>
      <c r="I16" s="540" t="s">
        <v>166</v>
      </c>
      <c r="J16" s="541"/>
      <c r="K16" s="541"/>
      <c r="L16" s="552" t="s">
        <v>166</v>
      </c>
      <c r="M16" s="552"/>
      <c r="N16" s="552"/>
      <c r="O16" s="552" t="s">
        <v>127</v>
      </c>
      <c r="P16" s="552"/>
      <c r="Q16" s="553"/>
      <c r="R16" s="553" t="s">
        <v>127</v>
      </c>
      <c r="S16" s="552" t="s">
        <v>127</v>
      </c>
      <c r="T16" s="552"/>
      <c r="U16" s="552" t="s">
        <v>127</v>
      </c>
      <c r="V16" s="552" t="s">
        <v>127</v>
      </c>
      <c r="W16" s="552"/>
      <c r="X16" s="553" t="s">
        <v>127</v>
      </c>
      <c r="Y16" s="553"/>
      <c r="Z16" s="552"/>
      <c r="AA16" s="552" t="s">
        <v>127</v>
      </c>
      <c r="AB16" s="552" t="s">
        <v>127</v>
      </c>
      <c r="AC16" s="542"/>
      <c r="AD16" s="468" t="s">
        <v>127</v>
      </c>
      <c r="AE16" s="469" t="s">
        <v>127</v>
      </c>
      <c r="AF16" s="469"/>
      <c r="AG16" s="469" t="s">
        <v>127</v>
      </c>
      <c r="AH16" s="454">
        <v>120</v>
      </c>
      <c r="AI16" s="455">
        <f t="shared" si="0"/>
        <v>144</v>
      </c>
      <c r="AJ16" s="456">
        <f>SUM(AI16-114)</f>
        <v>30</v>
      </c>
    </row>
    <row r="17" spans="1:36" s="13" customFormat="1" ht="21.75" customHeight="1">
      <c r="A17" s="534">
        <v>130222</v>
      </c>
      <c r="B17" s="544" t="s">
        <v>247</v>
      </c>
      <c r="C17" s="536" t="s">
        <v>248</v>
      </c>
      <c r="D17" s="537" t="s">
        <v>222</v>
      </c>
      <c r="E17" s="538" t="s">
        <v>11</v>
      </c>
      <c r="F17" s="467" t="s">
        <v>127</v>
      </c>
      <c r="G17" s="539"/>
      <c r="H17" s="540"/>
      <c r="I17" s="540" t="s">
        <v>127</v>
      </c>
      <c r="J17" s="541"/>
      <c r="K17" s="541"/>
      <c r="L17" s="540" t="s">
        <v>127</v>
      </c>
      <c r="M17" s="540"/>
      <c r="N17" s="540"/>
      <c r="O17" s="540" t="s">
        <v>166</v>
      </c>
      <c r="P17" s="540"/>
      <c r="Q17" s="541"/>
      <c r="R17" s="541" t="s">
        <v>127</v>
      </c>
      <c r="S17" s="540"/>
      <c r="T17" s="540"/>
      <c r="U17" s="540" t="s">
        <v>127</v>
      </c>
      <c r="V17" s="540" t="s">
        <v>127</v>
      </c>
      <c r="W17" s="540"/>
      <c r="X17" s="541" t="s">
        <v>127</v>
      </c>
      <c r="Y17" s="541" t="s">
        <v>127</v>
      </c>
      <c r="Z17" s="540"/>
      <c r="AA17" s="540" t="s">
        <v>127</v>
      </c>
      <c r="AB17" s="540"/>
      <c r="AC17" s="542"/>
      <c r="AD17" s="468"/>
      <c r="AE17" s="469"/>
      <c r="AF17" s="469"/>
      <c r="AG17" s="469"/>
      <c r="AH17" s="454">
        <v>120</v>
      </c>
      <c r="AI17" s="455">
        <f t="shared" si="0"/>
        <v>108</v>
      </c>
      <c r="AJ17" s="456">
        <f>SUM(AI17-114)</f>
        <v>-6</v>
      </c>
    </row>
    <row r="18" spans="1:36" s="13" customFormat="1" ht="21.75" customHeight="1">
      <c r="A18" s="534">
        <v>151491</v>
      </c>
      <c r="B18" s="544" t="s">
        <v>249</v>
      </c>
      <c r="C18" s="536" t="s">
        <v>250</v>
      </c>
      <c r="D18" s="537" t="s">
        <v>222</v>
      </c>
      <c r="E18" s="538" t="s">
        <v>11</v>
      </c>
      <c r="F18" s="467"/>
      <c r="G18" s="539"/>
      <c r="H18" s="540"/>
      <c r="I18" s="540" t="s">
        <v>166</v>
      </c>
      <c r="J18" s="541" t="s">
        <v>127</v>
      </c>
      <c r="K18" s="541" t="s">
        <v>127</v>
      </c>
      <c r="L18" s="540" t="s">
        <v>129</v>
      </c>
      <c r="M18" s="540"/>
      <c r="N18" s="540"/>
      <c r="O18" s="540"/>
      <c r="P18" s="540"/>
      <c r="Q18" s="541" t="s">
        <v>251</v>
      </c>
      <c r="R18" s="541" t="s">
        <v>127</v>
      </c>
      <c r="S18" s="540"/>
      <c r="T18" s="540"/>
      <c r="U18" s="540"/>
      <c r="V18" s="540"/>
      <c r="W18" s="540"/>
      <c r="X18" s="541" t="s">
        <v>251</v>
      </c>
      <c r="Y18" s="541" t="s">
        <v>127</v>
      </c>
      <c r="Z18" s="540"/>
      <c r="AA18" s="540"/>
      <c r="AB18" s="540"/>
      <c r="AC18" s="542" t="s">
        <v>129</v>
      </c>
      <c r="AD18" s="468" t="s">
        <v>129</v>
      </c>
      <c r="AE18" s="469" t="s">
        <v>251</v>
      </c>
      <c r="AF18" s="469" t="s">
        <v>127</v>
      </c>
      <c r="AG18" s="469" t="s">
        <v>129</v>
      </c>
      <c r="AH18" s="454">
        <v>120</v>
      </c>
      <c r="AI18" s="455">
        <f t="shared" si="0"/>
        <v>135</v>
      </c>
      <c r="AJ18" s="456">
        <f>SUM(AI18-114)</f>
        <v>21</v>
      </c>
    </row>
    <row r="19" spans="1:36" s="13" customFormat="1" ht="21.75" customHeight="1">
      <c r="A19" s="562"/>
      <c r="B19" s="563"/>
      <c r="C19" s="536"/>
      <c r="D19" s="537"/>
      <c r="E19" s="538"/>
      <c r="F19" s="467"/>
      <c r="G19" s="564"/>
      <c r="H19" s="540"/>
      <c r="I19" s="540"/>
      <c r="J19" s="541"/>
      <c r="K19" s="541"/>
      <c r="L19" s="540"/>
      <c r="M19" s="540"/>
      <c r="N19" s="540"/>
      <c r="O19" s="540"/>
      <c r="P19" s="540"/>
      <c r="Q19" s="541"/>
      <c r="R19" s="541"/>
      <c r="S19" s="540"/>
      <c r="T19" s="540"/>
      <c r="U19" s="540"/>
      <c r="V19" s="540"/>
      <c r="W19" s="540"/>
      <c r="X19" s="541"/>
      <c r="Y19" s="541"/>
      <c r="Z19" s="540"/>
      <c r="AA19" s="540"/>
      <c r="AB19" s="540"/>
      <c r="AC19" s="565"/>
      <c r="AD19" s="468"/>
      <c r="AE19" s="469"/>
      <c r="AF19" s="469"/>
      <c r="AG19" s="469"/>
      <c r="AH19" s="454"/>
      <c r="AI19" s="455"/>
      <c r="AJ19" s="456"/>
    </row>
    <row r="20" spans="1:39" s="13" customFormat="1" ht="21.75" customHeight="1" thickBot="1">
      <c r="A20" s="566"/>
      <c r="B20" s="567"/>
      <c r="C20" s="568"/>
      <c r="D20" s="569">
        <v>14</v>
      </c>
      <c r="E20" s="570"/>
      <c r="F20" s="490">
        <v>16</v>
      </c>
      <c r="G20" s="490"/>
      <c r="H20" s="496"/>
      <c r="I20" s="496">
        <v>16</v>
      </c>
      <c r="J20" s="571"/>
      <c r="K20" s="571"/>
      <c r="L20" s="496">
        <v>16</v>
      </c>
      <c r="M20" s="490"/>
      <c r="N20" s="490"/>
      <c r="O20" s="496">
        <v>16</v>
      </c>
      <c r="P20" s="496"/>
      <c r="Q20" s="571"/>
      <c r="R20" s="571">
        <v>16</v>
      </c>
      <c r="S20" s="496"/>
      <c r="T20" s="490"/>
      <c r="U20" s="490">
        <v>16</v>
      </c>
      <c r="V20" s="496"/>
      <c r="W20" s="496"/>
      <c r="X20" s="571">
        <v>16</v>
      </c>
      <c r="Y20" s="571"/>
      <c r="Z20" s="496"/>
      <c r="AA20" s="490">
        <v>16</v>
      </c>
      <c r="AB20" s="490"/>
      <c r="AC20" s="496"/>
      <c r="AD20" s="496">
        <v>16</v>
      </c>
      <c r="AE20" s="572"/>
      <c r="AF20" s="572"/>
      <c r="AG20" s="572">
        <v>16</v>
      </c>
      <c r="AH20" s="573"/>
      <c r="AI20" s="498"/>
      <c r="AJ20" s="574"/>
      <c r="AM20" s="13" t="s">
        <v>252</v>
      </c>
    </row>
    <row r="21" spans="1:36" s="13" customFormat="1" ht="13.5" customHeight="1">
      <c r="A21" s="575"/>
      <c r="B21" s="576"/>
      <c r="C21" s="577"/>
      <c r="D21" s="578"/>
      <c r="E21" s="579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1"/>
      <c r="AJ21" s="582"/>
    </row>
    <row r="22" spans="1:36" s="13" customFormat="1" ht="13.5" customHeight="1">
      <c r="A22" s="575"/>
      <c r="B22" s="576"/>
      <c r="C22" s="577"/>
      <c r="D22" s="578"/>
      <c r="E22" s="579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1"/>
      <c r="AJ22" s="582"/>
    </row>
    <row r="23" spans="1:36" s="13" customFormat="1" ht="13.5" customHeight="1">
      <c r="A23" s="575"/>
      <c r="B23" s="576"/>
      <c r="C23" s="577"/>
      <c r="D23" s="578"/>
      <c r="E23" s="579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1"/>
      <c r="AJ23" s="582"/>
    </row>
    <row r="24" spans="1:36" s="13" customFormat="1" ht="13.5" customHeight="1">
      <c r="A24" s="575"/>
      <c r="B24" s="576"/>
      <c r="C24" s="577"/>
      <c r="D24" s="578"/>
      <c r="E24" s="579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1"/>
      <c r="AJ24" s="582"/>
    </row>
    <row r="25" spans="1:36" s="13" customFormat="1" ht="13.5" customHeight="1">
      <c r="A25" s="575"/>
      <c r="B25" s="576"/>
      <c r="C25" s="577"/>
      <c r="D25" s="578"/>
      <c r="E25" s="579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1"/>
      <c r="AJ25" s="582"/>
    </row>
    <row r="26" spans="1:36" s="13" customFormat="1" ht="13.5" customHeight="1">
      <c r="A26" s="575"/>
      <c r="B26" s="576"/>
      <c r="C26" s="577"/>
      <c r="D26" s="578"/>
      <c r="E26" s="579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1"/>
      <c r="AJ26" s="582"/>
    </row>
    <row r="27" spans="1:36" s="13" customFormat="1" ht="13.5" customHeight="1">
      <c r="A27" s="575"/>
      <c r="B27" s="576"/>
      <c r="C27" s="577"/>
      <c r="D27" s="578"/>
      <c r="E27" s="579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0"/>
      <c r="AH27" s="580"/>
      <c r="AI27" s="581"/>
      <c r="AJ27" s="582"/>
    </row>
    <row r="28" spans="1:36" s="13" customFormat="1" ht="13.5" customHeight="1" thickBot="1">
      <c r="A28" s="575"/>
      <c r="B28" s="576"/>
      <c r="C28" s="577"/>
      <c r="D28" s="578"/>
      <c r="E28" s="579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  <c r="R28" s="580"/>
      <c r="S28" s="580"/>
      <c r="T28" s="580"/>
      <c r="U28" s="580"/>
      <c r="V28" s="580"/>
      <c r="W28" s="580"/>
      <c r="X28" s="580"/>
      <c r="Y28" s="580"/>
      <c r="Z28" s="580"/>
      <c r="AA28" s="580"/>
      <c r="AB28" s="580"/>
      <c r="AC28" s="580"/>
      <c r="AD28" s="580"/>
      <c r="AE28" s="580"/>
      <c r="AF28" s="580"/>
      <c r="AG28" s="580"/>
      <c r="AH28" s="580"/>
      <c r="AI28" s="581"/>
      <c r="AJ28" s="582"/>
    </row>
    <row r="29" spans="1:36" s="14" customFormat="1" ht="21.75" customHeight="1" thickBot="1">
      <c r="A29" s="583" t="s">
        <v>0</v>
      </c>
      <c r="B29" s="584" t="s">
        <v>1</v>
      </c>
      <c r="C29" s="584" t="s">
        <v>14</v>
      </c>
      <c r="D29" s="585" t="s">
        <v>2</v>
      </c>
      <c r="E29" s="586" t="s">
        <v>3</v>
      </c>
      <c r="F29" s="437">
        <v>1</v>
      </c>
      <c r="G29" s="437">
        <v>2</v>
      </c>
      <c r="H29" s="437">
        <v>3</v>
      </c>
      <c r="I29" s="437">
        <v>4</v>
      </c>
      <c r="J29" s="437">
        <v>5</v>
      </c>
      <c r="K29" s="437">
        <v>6</v>
      </c>
      <c r="L29" s="437">
        <v>7</v>
      </c>
      <c r="M29" s="437">
        <v>8</v>
      </c>
      <c r="N29" s="437">
        <v>9</v>
      </c>
      <c r="O29" s="437">
        <v>10</v>
      </c>
      <c r="P29" s="437">
        <v>11</v>
      </c>
      <c r="Q29" s="437">
        <v>12</v>
      </c>
      <c r="R29" s="437">
        <v>13</v>
      </c>
      <c r="S29" s="437">
        <v>14</v>
      </c>
      <c r="T29" s="437">
        <v>15</v>
      </c>
      <c r="U29" s="437">
        <v>16</v>
      </c>
      <c r="V29" s="437">
        <v>17</v>
      </c>
      <c r="W29" s="437">
        <v>18</v>
      </c>
      <c r="X29" s="437">
        <v>19</v>
      </c>
      <c r="Y29" s="437">
        <v>20</v>
      </c>
      <c r="Z29" s="437">
        <v>21</v>
      </c>
      <c r="AA29" s="437">
        <v>22</v>
      </c>
      <c r="AB29" s="437">
        <v>23</v>
      </c>
      <c r="AC29" s="437">
        <v>24</v>
      </c>
      <c r="AD29" s="437">
        <v>25</v>
      </c>
      <c r="AE29" s="437">
        <v>26</v>
      </c>
      <c r="AF29" s="437">
        <v>27</v>
      </c>
      <c r="AG29" s="437">
        <v>28</v>
      </c>
      <c r="AH29" s="438" t="s">
        <v>4</v>
      </c>
      <c r="AI29" s="439" t="s">
        <v>5</v>
      </c>
      <c r="AJ29" s="440" t="s">
        <v>6</v>
      </c>
    </row>
    <row r="30" spans="1:36" s="14" customFormat="1" ht="21.75" customHeight="1">
      <c r="A30" s="587"/>
      <c r="B30" s="532" t="s">
        <v>218</v>
      </c>
      <c r="C30" s="532" t="s">
        <v>190</v>
      </c>
      <c r="D30" s="533" t="s">
        <v>219</v>
      </c>
      <c r="E30" s="586"/>
      <c r="F30" s="444" t="s">
        <v>10</v>
      </c>
      <c r="G30" s="444" t="s">
        <v>7</v>
      </c>
      <c r="H30" s="445" t="s">
        <v>7</v>
      </c>
      <c r="I30" s="445" t="s">
        <v>8</v>
      </c>
      <c r="J30" s="445" t="s">
        <v>8</v>
      </c>
      <c r="K30" s="445" t="s">
        <v>9</v>
      </c>
      <c r="L30" s="445" t="s">
        <v>8</v>
      </c>
      <c r="M30" s="445" t="s">
        <v>10</v>
      </c>
      <c r="N30" s="445" t="s">
        <v>7</v>
      </c>
      <c r="O30" s="445" t="s">
        <v>7</v>
      </c>
      <c r="P30" s="445" t="s">
        <v>8</v>
      </c>
      <c r="Q30" s="445" t="s">
        <v>8</v>
      </c>
      <c r="R30" s="445" t="s">
        <v>9</v>
      </c>
      <c r="S30" s="445" t="s">
        <v>8</v>
      </c>
      <c r="T30" s="445" t="s">
        <v>10</v>
      </c>
      <c r="U30" s="445" t="s">
        <v>7</v>
      </c>
      <c r="V30" s="445" t="s">
        <v>7</v>
      </c>
      <c r="W30" s="445" t="s">
        <v>8</v>
      </c>
      <c r="X30" s="445" t="s">
        <v>8</v>
      </c>
      <c r="Y30" s="445" t="s">
        <v>9</v>
      </c>
      <c r="Z30" s="445" t="s">
        <v>8</v>
      </c>
      <c r="AA30" s="445" t="s">
        <v>10</v>
      </c>
      <c r="AB30" s="445" t="s">
        <v>7</v>
      </c>
      <c r="AC30" s="444" t="s">
        <v>7</v>
      </c>
      <c r="AD30" s="444" t="s">
        <v>8</v>
      </c>
      <c r="AE30" s="444" t="s">
        <v>8</v>
      </c>
      <c r="AF30" s="444" t="s">
        <v>9</v>
      </c>
      <c r="AG30" s="444" t="s">
        <v>8</v>
      </c>
      <c r="AH30" s="438"/>
      <c r="AI30" s="439"/>
      <c r="AJ30" s="440"/>
    </row>
    <row r="31" spans="1:36" s="14" customFormat="1" ht="21.75" customHeight="1">
      <c r="A31" s="534">
        <v>137227</v>
      </c>
      <c r="B31" s="544" t="s">
        <v>253</v>
      </c>
      <c r="C31" s="545" t="s">
        <v>254</v>
      </c>
      <c r="D31" s="537" t="s">
        <v>255</v>
      </c>
      <c r="E31" s="538" t="s">
        <v>11</v>
      </c>
      <c r="F31" s="467"/>
      <c r="G31" s="539" t="s">
        <v>127</v>
      </c>
      <c r="H31" s="540" t="s">
        <v>127</v>
      </c>
      <c r="I31" s="540"/>
      <c r="J31" s="541" t="s">
        <v>127</v>
      </c>
      <c r="K31" s="541"/>
      <c r="L31" s="540"/>
      <c r="M31" s="540" t="s">
        <v>127</v>
      </c>
      <c r="N31" s="540" t="s">
        <v>127</v>
      </c>
      <c r="O31" s="540"/>
      <c r="P31" s="540" t="s">
        <v>127</v>
      </c>
      <c r="Q31" s="541"/>
      <c r="R31" s="541" t="s">
        <v>127</v>
      </c>
      <c r="S31" s="540"/>
      <c r="T31" s="540"/>
      <c r="U31" s="540"/>
      <c r="V31" s="540"/>
      <c r="W31" s="540"/>
      <c r="X31" s="541"/>
      <c r="Y31" s="541"/>
      <c r="Z31" s="540"/>
      <c r="AA31" s="540"/>
      <c r="AB31" s="540" t="s">
        <v>127</v>
      </c>
      <c r="AC31" s="542"/>
      <c r="AD31" s="468" t="s">
        <v>127</v>
      </c>
      <c r="AE31" s="469" t="s">
        <v>127</v>
      </c>
      <c r="AF31" s="469"/>
      <c r="AG31" s="469" t="s">
        <v>127</v>
      </c>
      <c r="AH31" s="454">
        <v>120</v>
      </c>
      <c r="AI31" s="455">
        <f aca="true" t="shared" si="1" ref="AI31:AI43">COUNTIF(E31:AH31,"T")*6+COUNTIF(E31:AH31,"P")*12+COUNTIF(E31:AH31,"M")*6+COUNTIF(E31:AH31,"I")*6+COUNTIF(E31:AH31,"N")*12+COUNTIF(E31:AH31,"TI")*11+COUNTIF(E31:AH31,"MT")*12+COUNTIF(E31:AH31,"MN")*18+COUNTIF(E31:AH31,"PI")*17+COUNTIF(E31:AH31,"TN")*18+COUNTIF(E31:AH31,"NB")*6+COUNTIF(E31:AH31,"AF")*6</f>
        <v>132</v>
      </c>
      <c r="AJ31" s="456">
        <f>SUM(AI31-114)</f>
        <v>18</v>
      </c>
    </row>
    <row r="32" spans="1:36" s="14" customFormat="1" ht="21.75" customHeight="1">
      <c r="A32" s="534">
        <v>151106</v>
      </c>
      <c r="B32" s="588" t="s">
        <v>256</v>
      </c>
      <c r="C32" s="536" t="s">
        <v>257</v>
      </c>
      <c r="D32" s="537" t="s">
        <v>255</v>
      </c>
      <c r="E32" s="538" t="s">
        <v>11</v>
      </c>
      <c r="F32" s="548" t="s">
        <v>258</v>
      </c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50"/>
      <c r="Y32" s="541" t="s">
        <v>127</v>
      </c>
      <c r="Z32" s="540"/>
      <c r="AA32" s="540" t="s">
        <v>127</v>
      </c>
      <c r="AB32" s="540" t="s">
        <v>127</v>
      </c>
      <c r="AC32" s="542"/>
      <c r="AD32" s="468" t="s">
        <v>127</v>
      </c>
      <c r="AE32" s="469" t="s">
        <v>127</v>
      </c>
      <c r="AF32" s="469"/>
      <c r="AG32" s="469"/>
      <c r="AH32" s="454">
        <v>120</v>
      </c>
      <c r="AI32" s="455">
        <f t="shared" si="1"/>
        <v>60</v>
      </c>
      <c r="AJ32" s="456">
        <f>SUM(AI32-30)</f>
        <v>30</v>
      </c>
    </row>
    <row r="33" spans="1:36" s="14" customFormat="1" ht="21.75" customHeight="1">
      <c r="A33" s="534">
        <v>133027</v>
      </c>
      <c r="B33" s="589" t="s">
        <v>259</v>
      </c>
      <c r="C33" s="536" t="s">
        <v>260</v>
      </c>
      <c r="D33" s="537" t="s">
        <v>255</v>
      </c>
      <c r="E33" s="538" t="s">
        <v>11</v>
      </c>
      <c r="F33" s="467" t="s">
        <v>166</v>
      </c>
      <c r="G33" s="539" t="s">
        <v>127</v>
      </c>
      <c r="H33" s="552"/>
      <c r="I33" s="552"/>
      <c r="J33" s="553"/>
      <c r="K33" s="553"/>
      <c r="L33" s="552"/>
      <c r="M33" s="552" t="s">
        <v>127</v>
      </c>
      <c r="N33" s="552" t="s">
        <v>127</v>
      </c>
      <c r="O33" s="552"/>
      <c r="P33" s="552" t="s">
        <v>127</v>
      </c>
      <c r="Q33" s="553"/>
      <c r="R33" s="553"/>
      <c r="S33" s="552" t="s">
        <v>127</v>
      </c>
      <c r="T33" s="552"/>
      <c r="U33" s="552"/>
      <c r="V33" s="552" t="s">
        <v>127</v>
      </c>
      <c r="W33" s="552"/>
      <c r="X33" s="553"/>
      <c r="Y33" s="553" t="s">
        <v>127</v>
      </c>
      <c r="Z33" s="552"/>
      <c r="AA33" s="552"/>
      <c r="AB33" s="552" t="s">
        <v>127</v>
      </c>
      <c r="AC33" s="542"/>
      <c r="AD33" s="468"/>
      <c r="AE33" s="469" t="s">
        <v>127</v>
      </c>
      <c r="AF33" s="558"/>
      <c r="AG33" s="558"/>
      <c r="AH33" s="454">
        <v>120</v>
      </c>
      <c r="AI33" s="455">
        <f t="shared" si="1"/>
        <v>108</v>
      </c>
      <c r="AJ33" s="456">
        <f aca="true" t="shared" si="2" ref="AJ33:AJ43">SUM(AI33-114)</f>
        <v>-6</v>
      </c>
    </row>
    <row r="34" spans="1:36" s="14" customFormat="1" ht="21.75" customHeight="1">
      <c r="A34" s="534">
        <v>129186</v>
      </c>
      <c r="B34" s="544" t="s">
        <v>261</v>
      </c>
      <c r="C34" s="536" t="s">
        <v>262</v>
      </c>
      <c r="D34" s="537" t="s">
        <v>255</v>
      </c>
      <c r="E34" s="538" t="s">
        <v>11</v>
      </c>
      <c r="F34" s="467"/>
      <c r="G34" s="539" t="s">
        <v>127</v>
      </c>
      <c r="H34" s="540"/>
      <c r="I34" s="540"/>
      <c r="J34" s="541" t="s">
        <v>128</v>
      </c>
      <c r="K34" s="541"/>
      <c r="L34" s="540" t="s">
        <v>127</v>
      </c>
      <c r="M34" s="540" t="s">
        <v>127</v>
      </c>
      <c r="N34" s="540"/>
      <c r="O34" s="540"/>
      <c r="P34" s="540"/>
      <c r="Q34" s="541"/>
      <c r="R34" s="541" t="s">
        <v>127</v>
      </c>
      <c r="S34" s="540" t="s">
        <v>127</v>
      </c>
      <c r="T34" s="540"/>
      <c r="U34" s="540"/>
      <c r="V34" s="540" t="s">
        <v>251</v>
      </c>
      <c r="W34" s="540"/>
      <c r="X34" s="541"/>
      <c r="Y34" s="541" t="s">
        <v>251</v>
      </c>
      <c r="Z34" s="540"/>
      <c r="AA34" s="540"/>
      <c r="AB34" s="540" t="s">
        <v>127</v>
      </c>
      <c r="AC34" s="542"/>
      <c r="AD34" s="468"/>
      <c r="AE34" s="469" t="s">
        <v>127</v>
      </c>
      <c r="AF34" s="541"/>
      <c r="AG34" s="541"/>
      <c r="AH34" s="454">
        <v>120</v>
      </c>
      <c r="AI34" s="455">
        <f t="shared" si="1"/>
        <v>118</v>
      </c>
      <c r="AJ34" s="456">
        <f t="shared" si="2"/>
        <v>4</v>
      </c>
    </row>
    <row r="35" spans="1:36" s="14" customFormat="1" ht="21.75" customHeight="1">
      <c r="A35" s="534">
        <v>151122</v>
      </c>
      <c r="B35" s="588" t="s">
        <v>263</v>
      </c>
      <c r="C35" s="536" t="s">
        <v>264</v>
      </c>
      <c r="D35" s="537" t="s">
        <v>255</v>
      </c>
      <c r="E35" s="538" t="s">
        <v>11</v>
      </c>
      <c r="F35" s="467"/>
      <c r="G35" s="539" t="s">
        <v>127</v>
      </c>
      <c r="H35" s="540"/>
      <c r="I35" s="540"/>
      <c r="J35" s="541" t="s">
        <v>127</v>
      </c>
      <c r="K35" s="541"/>
      <c r="L35" s="540"/>
      <c r="M35" s="540" t="s">
        <v>127</v>
      </c>
      <c r="N35" s="540"/>
      <c r="O35" s="540"/>
      <c r="P35" s="540" t="s">
        <v>127</v>
      </c>
      <c r="Q35" s="541" t="s">
        <v>127</v>
      </c>
      <c r="R35" s="541"/>
      <c r="S35" s="540" t="s">
        <v>251</v>
      </c>
      <c r="T35" s="540"/>
      <c r="U35" s="540"/>
      <c r="V35" s="540" t="s">
        <v>127</v>
      </c>
      <c r="W35" s="540"/>
      <c r="X35" s="541"/>
      <c r="Y35" s="541" t="s">
        <v>127</v>
      </c>
      <c r="Z35" s="540"/>
      <c r="AA35" s="540"/>
      <c r="AB35" s="540" t="s">
        <v>127</v>
      </c>
      <c r="AC35" s="542"/>
      <c r="AD35" s="468"/>
      <c r="AE35" s="469" t="s">
        <v>127</v>
      </c>
      <c r="AF35" s="469"/>
      <c r="AG35" s="469"/>
      <c r="AH35" s="454">
        <v>120</v>
      </c>
      <c r="AI35" s="455">
        <f t="shared" si="1"/>
        <v>125</v>
      </c>
      <c r="AJ35" s="456">
        <f t="shared" si="2"/>
        <v>11</v>
      </c>
    </row>
    <row r="36" spans="1:36" s="14" customFormat="1" ht="21.75" customHeight="1">
      <c r="A36" s="534">
        <v>150894</v>
      </c>
      <c r="B36" s="535" t="s">
        <v>265</v>
      </c>
      <c r="C36" s="590" t="s">
        <v>266</v>
      </c>
      <c r="D36" s="537" t="s">
        <v>255</v>
      </c>
      <c r="E36" s="538" t="s">
        <v>11</v>
      </c>
      <c r="F36" s="591"/>
      <c r="G36" s="539" t="s">
        <v>127</v>
      </c>
      <c r="H36" s="540"/>
      <c r="I36" s="540"/>
      <c r="J36" s="541" t="s">
        <v>127</v>
      </c>
      <c r="K36" s="541"/>
      <c r="L36" s="540"/>
      <c r="M36" s="540" t="s">
        <v>127</v>
      </c>
      <c r="N36" s="540" t="s">
        <v>127</v>
      </c>
      <c r="O36" s="540"/>
      <c r="P36" s="540" t="s">
        <v>127</v>
      </c>
      <c r="Q36" s="541"/>
      <c r="R36" s="541"/>
      <c r="S36" s="540" t="s">
        <v>127</v>
      </c>
      <c r="T36" s="540" t="s">
        <v>127</v>
      </c>
      <c r="U36" s="540"/>
      <c r="V36" s="540" t="s">
        <v>127</v>
      </c>
      <c r="W36" s="540"/>
      <c r="X36" s="541"/>
      <c r="Y36" s="541"/>
      <c r="Z36" s="540" t="s">
        <v>127</v>
      </c>
      <c r="AA36" s="540"/>
      <c r="AB36" s="540" t="s">
        <v>127</v>
      </c>
      <c r="AC36" s="542" t="s">
        <v>127</v>
      </c>
      <c r="AD36" s="468"/>
      <c r="AE36" s="469" t="s">
        <v>127</v>
      </c>
      <c r="AF36" s="469"/>
      <c r="AG36" s="469"/>
      <c r="AH36" s="454">
        <v>120</v>
      </c>
      <c r="AI36" s="455">
        <f t="shared" si="1"/>
        <v>144</v>
      </c>
      <c r="AJ36" s="456">
        <f t="shared" si="2"/>
        <v>30</v>
      </c>
    </row>
    <row r="37" spans="1:36" s="13" customFormat="1" ht="21.75" customHeight="1">
      <c r="A37" s="534">
        <v>151700</v>
      </c>
      <c r="B37" s="544" t="s">
        <v>267</v>
      </c>
      <c r="C37" s="592" t="s">
        <v>268</v>
      </c>
      <c r="D37" s="537" t="s">
        <v>255</v>
      </c>
      <c r="E37" s="538" t="s">
        <v>11</v>
      </c>
      <c r="F37" s="540" t="s">
        <v>127</v>
      </c>
      <c r="G37" s="539" t="s">
        <v>127</v>
      </c>
      <c r="H37" s="540"/>
      <c r="I37" s="540"/>
      <c r="J37" s="541" t="s">
        <v>127</v>
      </c>
      <c r="K37" s="541"/>
      <c r="L37" s="540" t="s">
        <v>127</v>
      </c>
      <c r="M37" s="540" t="s">
        <v>127</v>
      </c>
      <c r="N37" s="540"/>
      <c r="O37" s="540" t="s">
        <v>127</v>
      </c>
      <c r="P37" s="540" t="s">
        <v>127</v>
      </c>
      <c r="Q37" s="541" t="s">
        <v>127</v>
      </c>
      <c r="R37" s="541" t="s">
        <v>129</v>
      </c>
      <c r="S37" s="540" t="s">
        <v>127</v>
      </c>
      <c r="T37" s="540"/>
      <c r="U37" s="540"/>
      <c r="V37" s="540" t="s">
        <v>127</v>
      </c>
      <c r="W37" s="540"/>
      <c r="X37" s="541"/>
      <c r="Y37" s="541" t="s">
        <v>127</v>
      </c>
      <c r="Z37" s="540"/>
      <c r="AA37" s="540"/>
      <c r="AB37" s="540" t="s">
        <v>127</v>
      </c>
      <c r="AC37" s="542"/>
      <c r="AD37" s="468"/>
      <c r="AE37" s="469" t="s">
        <v>166</v>
      </c>
      <c r="AF37" s="469"/>
      <c r="AG37" s="469"/>
      <c r="AH37" s="454">
        <v>120</v>
      </c>
      <c r="AI37" s="455">
        <f t="shared" si="1"/>
        <v>150</v>
      </c>
      <c r="AJ37" s="456">
        <f t="shared" si="2"/>
        <v>36</v>
      </c>
    </row>
    <row r="38" spans="1:36" s="13" customFormat="1" ht="21.75" customHeight="1">
      <c r="A38" s="534">
        <v>150940</v>
      </c>
      <c r="B38" s="535" t="s">
        <v>269</v>
      </c>
      <c r="C38" s="536" t="s">
        <v>270</v>
      </c>
      <c r="D38" s="537" t="s">
        <v>255</v>
      </c>
      <c r="E38" s="538" t="s">
        <v>11</v>
      </c>
      <c r="F38" s="467" t="s">
        <v>127</v>
      </c>
      <c r="G38" s="539" t="s">
        <v>127</v>
      </c>
      <c r="H38" s="540"/>
      <c r="I38" s="540"/>
      <c r="J38" s="541"/>
      <c r="K38" s="541"/>
      <c r="L38" s="540"/>
      <c r="M38" s="540" t="s">
        <v>127</v>
      </c>
      <c r="N38" s="540"/>
      <c r="O38" s="540" t="s">
        <v>166</v>
      </c>
      <c r="P38" s="540" t="s">
        <v>166</v>
      </c>
      <c r="Q38" s="541"/>
      <c r="R38" s="541"/>
      <c r="S38" s="540" t="s">
        <v>166</v>
      </c>
      <c r="T38" s="540"/>
      <c r="U38" s="540" t="s">
        <v>166</v>
      </c>
      <c r="V38" s="540" t="s">
        <v>166</v>
      </c>
      <c r="W38" s="540"/>
      <c r="X38" s="541"/>
      <c r="Y38" s="541"/>
      <c r="Z38" s="540"/>
      <c r="AA38" s="540"/>
      <c r="AB38" s="540" t="s">
        <v>127</v>
      </c>
      <c r="AC38" s="542"/>
      <c r="AD38" s="468" t="s">
        <v>127</v>
      </c>
      <c r="AE38" s="469"/>
      <c r="AF38" s="469"/>
      <c r="AG38" s="469" t="s">
        <v>127</v>
      </c>
      <c r="AH38" s="454">
        <v>120</v>
      </c>
      <c r="AI38" s="455">
        <f t="shared" si="1"/>
        <v>72</v>
      </c>
      <c r="AJ38" s="456">
        <f t="shared" si="2"/>
        <v>-42</v>
      </c>
    </row>
    <row r="39" spans="1:36" s="13" customFormat="1" ht="21.75" customHeight="1">
      <c r="A39" s="534">
        <v>136930</v>
      </c>
      <c r="B39" s="544" t="s">
        <v>271</v>
      </c>
      <c r="C39" s="536" t="s">
        <v>272</v>
      </c>
      <c r="D39" s="537" t="s">
        <v>255</v>
      </c>
      <c r="E39" s="538" t="s">
        <v>11</v>
      </c>
      <c r="F39" s="467"/>
      <c r="G39" s="539" t="s">
        <v>127</v>
      </c>
      <c r="H39" s="540"/>
      <c r="I39" s="540"/>
      <c r="J39" s="541" t="s">
        <v>127</v>
      </c>
      <c r="K39" s="541" t="s">
        <v>127</v>
      </c>
      <c r="L39" s="540"/>
      <c r="M39" s="540" t="s">
        <v>127</v>
      </c>
      <c r="N39" s="540"/>
      <c r="O39" s="540"/>
      <c r="P39" s="540" t="s">
        <v>127</v>
      </c>
      <c r="Q39" s="541"/>
      <c r="R39" s="541"/>
      <c r="S39" s="540" t="s">
        <v>127</v>
      </c>
      <c r="T39" s="540"/>
      <c r="U39" s="540" t="s">
        <v>252</v>
      </c>
      <c r="V39" s="540" t="s">
        <v>127</v>
      </c>
      <c r="W39" s="540"/>
      <c r="X39" s="541"/>
      <c r="Y39" s="541" t="s">
        <v>127</v>
      </c>
      <c r="Z39" s="540"/>
      <c r="AA39" s="540"/>
      <c r="AB39" s="540" t="s">
        <v>127</v>
      </c>
      <c r="AC39" s="542"/>
      <c r="AD39" s="468"/>
      <c r="AE39" s="469" t="s">
        <v>127</v>
      </c>
      <c r="AF39" s="469"/>
      <c r="AG39" s="469"/>
      <c r="AH39" s="454">
        <v>120</v>
      </c>
      <c r="AI39" s="455">
        <f t="shared" si="1"/>
        <v>120</v>
      </c>
      <c r="AJ39" s="456">
        <f t="shared" si="2"/>
        <v>6</v>
      </c>
    </row>
    <row r="40" spans="1:36" s="13" customFormat="1" ht="21.75" customHeight="1">
      <c r="A40" s="534">
        <v>136875</v>
      </c>
      <c r="B40" s="588" t="s">
        <v>273</v>
      </c>
      <c r="C40" s="536" t="s">
        <v>274</v>
      </c>
      <c r="D40" s="537" t="s">
        <v>255</v>
      </c>
      <c r="E40" s="538" t="s">
        <v>11</v>
      </c>
      <c r="F40" s="467"/>
      <c r="G40" s="539" t="s">
        <v>127</v>
      </c>
      <c r="H40" s="540" t="s">
        <v>127</v>
      </c>
      <c r="I40" s="540" t="s">
        <v>129</v>
      </c>
      <c r="J40" s="541" t="s">
        <v>127</v>
      </c>
      <c r="K40" s="541" t="s">
        <v>127</v>
      </c>
      <c r="L40" s="540" t="s">
        <v>127</v>
      </c>
      <c r="M40" s="540" t="s">
        <v>127</v>
      </c>
      <c r="N40" s="540" t="s">
        <v>127</v>
      </c>
      <c r="O40" s="540"/>
      <c r="P40" s="540" t="s">
        <v>127</v>
      </c>
      <c r="Q40" s="541"/>
      <c r="R40" s="541" t="s">
        <v>127</v>
      </c>
      <c r="S40" s="540" t="s">
        <v>127</v>
      </c>
      <c r="T40" s="540"/>
      <c r="U40" s="540" t="s">
        <v>127</v>
      </c>
      <c r="V40" s="540" t="s">
        <v>127</v>
      </c>
      <c r="W40" s="540" t="s">
        <v>127</v>
      </c>
      <c r="X40" s="541"/>
      <c r="Y40" s="541" t="s">
        <v>127</v>
      </c>
      <c r="Z40" s="540" t="s">
        <v>127</v>
      </c>
      <c r="AA40" s="540"/>
      <c r="AB40" s="540" t="s">
        <v>127</v>
      </c>
      <c r="AC40" s="542"/>
      <c r="AD40" s="468"/>
      <c r="AE40" s="469"/>
      <c r="AF40" s="469"/>
      <c r="AG40" s="469"/>
      <c r="AH40" s="454">
        <v>120</v>
      </c>
      <c r="AI40" s="455">
        <f t="shared" si="1"/>
        <v>198</v>
      </c>
      <c r="AJ40" s="456">
        <f t="shared" si="2"/>
        <v>84</v>
      </c>
    </row>
    <row r="41" spans="1:36" s="13" customFormat="1" ht="21.75" customHeight="1">
      <c r="A41" s="534">
        <v>127698</v>
      </c>
      <c r="B41" s="544" t="s">
        <v>275</v>
      </c>
      <c r="C41" s="536" t="s">
        <v>276</v>
      </c>
      <c r="D41" s="537" t="s">
        <v>255</v>
      </c>
      <c r="E41" s="538" t="s">
        <v>11</v>
      </c>
      <c r="F41" s="467"/>
      <c r="G41" s="539" t="s">
        <v>127</v>
      </c>
      <c r="H41" s="540" t="s">
        <v>127</v>
      </c>
      <c r="I41" s="540"/>
      <c r="J41" s="541"/>
      <c r="K41" s="541"/>
      <c r="L41" s="540"/>
      <c r="M41" s="540" t="s">
        <v>127</v>
      </c>
      <c r="N41" s="540"/>
      <c r="O41" s="540"/>
      <c r="P41" s="540" t="s">
        <v>127</v>
      </c>
      <c r="Q41" s="541"/>
      <c r="R41" s="541" t="s">
        <v>127</v>
      </c>
      <c r="S41" s="540" t="s">
        <v>127</v>
      </c>
      <c r="T41" s="540" t="s">
        <v>127</v>
      </c>
      <c r="U41" s="540"/>
      <c r="V41" s="540" t="s">
        <v>166</v>
      </c>
      <c r="W41" s="540"/>
      <c r="X41" s="541"/>
      <c r="Y41" s="541" t="s">
        <v>127</v>
      </c>
      <c r="Z41" s="540"/>
      <c r="AA41" s="540"/>
      <c r="AB41" s="540" t="s">
        <v>127</v>
      </c>
      <c r="AC41" s="542"/>
      <c r="AD41" s="468"/>
      <c r="AE41" s="469"/>
      <c r="AF41" s="469" t="s">
        <v>127</v>
      </c>
      <c r="AG41" s="469"/>
      <c r="AH41" s="454">
        <v>120</v>
      </c>
      <c r="AI41" s="455">
        <f t="shared" si="1"/>
        <v>120</v>
      </c>
      <c r="AJ41" s="456">
        <f t="shared" si="2"/>
        <v>6</v>
      </c>
    </row>
    <row r="42" spans="1:36" s="13" customFormat="1" ht="21.75" customHeight="1">
      <c r="A42" s="534">
        <v>150908</v>
      </c>
      <c r="B42" s="588" t="s">
        <v>277</v>
      </c>
      <c r="C42" s="536" t="s">
        <v>278</v>
      </c>
      <c r="D42" s="537" t="s">
        <v>255</v>
      </c>
      <c r="E42" s="538" t="s">
        <v>11</v>
      </c>
      <c r="F42" s="467"/>
      <c r="G42" s="539" t="s">
        <v>127</v>
      </c>
      <c r="H42" s="540"/>
      <c r="I42" s="540" t="s">
        <v>127</v>
      </c>
      <c r="J42" s="541" t="s">
        <v>127</v>
      </c>
      <c r="K42" s="541"/>
      <c r="L42" s="540"/>
      <c r="M42" s="540" t="s">
        <v>127</v>
      </c>
      <c r="N42" s="540"/>
      <c r="O42" s="540"/>
      <c r="P42" s="540"/>
      <c r="Q42" s="541" t="s">
        <v>127</v>
      </c>
      <c r="R42" s="541"/>
      <c r="S42" s="540" t="s">
        <v>127</v>
      </c>
      <c r="T42" s="540"/>
      <c r="U42" s="540" t="s">
        <v>127</v>
      </c>
      <c r="V42" s="540"/>
      <c r="W42" s="540" t="s">
        <v>127</v>
      </c>
      <c r="X42" s="541"/>
      <c r="Y42" s="541" t="s">
        <v>127</v>
      </c>
      <c r="Z42" s="540"/>
      <c r="AA42" s="540"/>
      <c r="AB42" s="540"/>
      <c r="AC42" s="556" t="s">
        <v>127</v>
      </c>
      <c r="AD42" s="557"/>
      <c r="AE42" s="558" t="s">
        <v>127</v>
      </c>
      <c r="AF42" s="558"/>
      <c r="AG42" s="558"/>
      <c r="AH42" s="454">
        <v>120</v>
      </c>
      <c r="AI42" s="455">
        <f t="shared" si="1"/>
        <v>132</v>
      </c>
      <c r="AJ42" s="456">
        <f t="shared" si="2"/>
        <v>18</v>
      </c>
    </row>
    <row r="43" spans="1:37" s="13" customFormat="1" ht="21.75" customHeight="1">
      <c r="A43" s="593">
        <v>421871</v>
      </c>
      <c r="B43" s="535" t="s">
        <v>279</v>
      </c>
      <c r="C43" s="547" t="s">
        <v>232</v>
      </c>
      <c r="D43" s="537" t="s">
        <v>255</v>
      </c>
      <c r="E43" s="538" t="s">
        <v>11</v>
      </c>
      <c r="F43" s="467"/>
      <c r="G43" s="539" t="s">
        <v>127</v>
      </c>
      <c r="H43" s="540"/>
      <c r="I43" s="540"/>
      <c r="J43" s="541" t="s">
        <v>127</v>
      </c>
      <c r="K43" s="541"/>
      <c r="L43" s="540"/>
      <c r="M43" s="540" t="s">
        <v>127</v>
      </c>
      <c r="N43" s="540" t="s">
        <v>127</v>
      </c>
      <c r="O43" s="540"/>
      <c r="P43" s="540" t="s">
        <v>127</v>
      </c>
      <c r="Q43" s="541"/>
      <c r="R43" s="541"/>
      <c r="S43" s="540" t="s">
        <v>127</v>
      </c>
      <c r="T43" s="540"/>
      <c r="U43" s="540"/>
      <c r="V43" s="540" t="s">
        <v>127</v>
      </c>
      <c r="W43" s="540"/>
      <c r="X43" s="541"/>
      <c r="Y43" s="541" t="s">
        <v>127</v>
      </c>
      <c r="Z43" s="540"/>
      <c r="AA43" s="540"/>
      <c r="AB43" s="540" t="s">
        <v>127</v>
      </c>
      <c r="AC43" s="594"/>
      <c r="AD43" s="594"/>
      <c r="AE43" s="595"/>
      <c r="AF43" s="595" t="s">
        <v>127</v>
      </c>
      <c r="AG43" s="594"/>
      <c r="AH43" s="560">
        <v>120</v>
      </c>
      <c r="AI43" s="455">
        <f t="shared" si="1"/>
        <v>120</v>
      </c>
      <c r="AJ43" s="456">
        <f t="shared" si="2"/>
        <v>6</v>
      </c>
      <c r="AK43" s="596"/>
    </row>
    <row r="44" spans="1:37" s="13" customFormat="1" ht="21.75" customHeight="1">
      <c r="A44" s="593"/>
      <c r="B44" s="597"/>
      <c r="C44" s="598"/>
      <c r="D44" s="537"/>
      <c r="E44" s="538"/>
      <c r="F44" s="467"/>
      <c r="G44" s="539"/>
      <c r="H44" s="540"/>
      <c r="I44" s="540"/>
      <c r="J44" s="541"/>
      <c r="K44" s="541"/>
      <c r="L44" s="540"/>
      <c r="M44" s="540"/>
      <c r="N44" s="540"/>
      <c r="O44" s="540"/>
      <c r="P44" s="540"/>
      <c r="Q44" s="541"/>
      <c r="R44" s="541"/>
      <c r="S44" s="540"/>
      <c r="T44" s="540"/>
      <c r="U44" s="540"/>
      <c r="V44" s="540"/>
      <c r="W44" s="540"/>
      <c r="X44" s="541"/>
      <c r="Y44" s="541"/>
      <c r="Z44" s="540"/>
      <c r="AA44" s="540"/>
      <c r="AB44" s="540"/>
      <c r="AC44" s="542"/>
      <c r="AD44" s="468"/>
      <c r="AE44" s="469"/>
      <c r="AF44" s="558"/>
      <c r="AG44" s="558"/>
      <c r="AH44" s="454"/>
      <c r="AI44" s="455"/>
      <c r="AJ44" s="456"/>
      <c r="AK44" s="596"/>
    </row>
    <row r="45" spans="1:36" s="13" customFormat="1" ht="21.75" customHeight="1" thickBot="1">
      <c r="A45" s="599"/>
      <c r="B45" s="600"/>
      <c r="C45" s="601"/>
      <c r="D45" s="569">
        <v>13</v>
      </c>
      <c r="E45" s="570"/>
      <c r="F45" s="602"/>
      <c r="G45" s="603">
        <v>16</v>
      </c>
      <c r="H45" s="604"/>
      <c r="I45" s="604"/>
      <c r="J45" s="605">
        <v>16</v>
      </c>
      <c r="K45" s="606"/>
      <c r="L45" s="604"/>
      <c r="M45" s="603">
        <v>16</v>
      </c>
      <c r="N45" s="603"/>
      <c r="O45" s="604"/>
      <c r="P45" s="607">
        <v>16</v>
      </c>
      <c r="Q45" s="606"/>
      <c r="R45" s="606"/>
      <c r="S45" s="607">
        <v>16</v>
      </c>
      <c r="T45" s="603"/>
      <c r="U45" s="603"/>
      <c r="V45" s="607">
        <v>16</v>
      </c>
      <c r="W45" s="604"/>
      <c r="X45" s="606"/>
      <c r="Y45" s="605">
        <v>16</v>
      </c>
      <c r="Z45" s="604"/>
      <c r="AA45" s="602"/>
      <c r="AB45" s="603">
        <v>16</v>
      </c>
      <c r="AC45" s="604"/>
      <c r="AD45" s="608"/>
      <c r="AE45" s="609">
        <v>16</v>
      </c>
      <c r="AF45" s="609"/>
      <c r="AG45" s="609"/>
      <c r="AH45" s="610"/>
      <c r="AI45" s="611"/>
      <c r="AJ45" s="499"/>
    </row>
    <row r="46" spans="1:37" s="13" customFormat="1" ht="18" customHeight="1">
      <c r="A46" s="612"/>
      <c r="B46" s="576" t="s">
        <v>252</v>
      </c>
      <c r="C46" s="612"/>
      <c r="D46" s="613"/>
      <c r="E46" s="580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581"/>
      <c r="AJ46" s="615"/>
      <c r="AK46" s="616"/>
    </row>
    <row r="47" spans="1:37" s="13" customFormat="1" ht="18" customHeight="1">
      <c r="A47" s="612"/>
      <c r="B47" s="576"/>
      <c r="C47" s="612"/>
      <c r="D47" s="613"/>
      <c r="E47" s="580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581"/>
      <c r="AJ47" s="615"/>
      <c r="AK47" s="616"/>
    </row>
    <row r="48" spans="1:37" s="13" customFormat="1" ht="18" customHeight="1">
      <c r="A48" s="612"/>
      <c r="B48" s="576"/>
      <c r="C48" s="612"/>
      <c r="D48" s="613"/>
      <c r="E48" s="580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581"/>
      <c r="AJ48" s="615"/>
      <c r="AK48" s="616"/>
    </row>
    <row r="49" spans="1:37" s="13" customFormat="1" ht="18" customHeight="1">
      <c r="A49" s="612"/>
      <c r="B49" s="576"/>
      <c r="C49" s="612"/>
      <c r="D49" s="613"/>
      <c r="E49" s="580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581"/>
      <c r="AJ49" s="615"/>
      <c r="AK49" s="616"/>
    </row>
    <row r="50" spans="1:37" s="13" customFormat="1" ht="18" customHeight="1">
      <c r="A50" s="612"/>
      <c r="B50" s="576"/>
      <c r="C50" s="612"/>
      <c r="D50" s="613"/>
      <c r="E50" s="580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581"/>
      <c r="AJ50" s="615"/>
      <c r="AK50" s="616"/>
    </row>
    <row r="51" spans="1:37" s="13" customFormat="1" ht="18" customHeight="1">
      <c r="A51" s="612"/>
      <c r="B51" s="576"/>
      <c r="C51" s="612"/>
      <c r="D51" s="613"/>
      <c r="E51" s="580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14"/>
      <c r="AD51" s="614"/>
      <c r="AE51" s="614"/>
      <c r="AF51" s="614"/>
      <c r="AG51" s="614"/>
      <c r="AH51" s="614"/>
      <c r="AI51" s="581"/>
      <c r="AJ51" s="615"/>
      <c r="AK51" s="616"/>
    </row>
    <row r="52" spans="1:37" s="13" customFormat="1" ht="18" customHeight="1">
      <c r="A52" s="612"/>
      <c r="B52" s="576"/>
      <c r="C52" s="612"/>
      <c r="D52" s="613"/>
      <c r="E52" s="580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81"/>
      <c r="AJ52" s="615"/>
      <c r="AK52" s="616"/>
    </row>
    <row r="53" spans="1:37" s="13" customFormat="1" ht="18" customHeight="1">
      <c r="A53" s="612"/>
      <c r="B53" s="576"/>
      <c r="C53" s="612"/>
      <c r="D53" s="613"/>
      <c r="E53" s="580"/>
      <c r="F53" s="614"/>
      <c r="G53" s="614"/>
      <c r="H53" s="614"/>
      <c r="I53" s="614"/>
      <c r="J53" s="614"/>
      <c r="K53" s="614"/>
      <c r="L53" s="614"/>
      <c r="M53" s="614"/>
      <c r="N53" s="614"/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  <c r="AD53" s="614"/>
      <c r="AE53" s="614"/>
      <c r="AF53" s="614"/>
      <c r="AG53" s="614"/>
      <c r="AH53" s="614"/>
      <c r="AI53" s="581"/>
      <c r="AJ53" s="615"/>
      <c r="AK53" s="616"/>
    </row>
    <row r="54" spans="1:37" s="13" customFormat="1" ht="18" customHeight="1">
      <c r="A54" s="612"/>
      <c r="B54" s="576"/>
      <c r="C54" s="612"/>
      <c r="D54" s="613"/>
      <c r="E54" s="580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81"/>
      <c r="AJ54" s="615"/>
      <c r="AK54" s="616"/>
    </row>
    <row r="55" spans="1:36" s="13" customFormat="1" ht="13.5" customHeight="1" thickBot="1">
      <c r="A55" s="612"/>
      <c r="B55" s="576"/>
      <c r="C55" s="612"/>
      <c r="D55" s="613"/>
      <c r="E55" s="580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7"/>
      <c r="AF55" s="617"/>
      <c r="AG55" s="617"/>
      <c r="AH55" s="617"/>
      <c r="AI55" s="618"/>
      <c r="AJ55" s="619"/>
    </row>
    <row r="56" spans="1:36" s="14" customFormat="1" ht="21.75" customHeight="1" thickBot="1">
      <c r="A56" s="583" t="s">
        <v>0</v>
      </c>
      <c r="B56" s="584" t="s">
        <v>1</v>
      </c>
      <c r="C56" s="584" t="s">
        <v>14</v>
      </c>
      <c r="D56" s="585" t="s">
        <v>2</v>
      </c>
      <c r="E56" s="586" t="s">
        <v>3</v>
      </c>
      <c r="F56" s="437">
        <v>1</v>
      </c>
      <c r="G56" s="437">
        <v>2</v>
      </c>
      <c r="H56" s="437">
        <v>3</v>
      </c>
      <c r="I56" s="437">
        <v>4</v>
      </c>
      <c r="J56" s="437">
        <v>5</v>
      </c>
      <c r="K56" s="437">
        <v>6</v>
      </c>
      <c r="L56" s="437">
        <v>7</v>
      </c>
      <c r="M56" s="437">
        <v>8</v>
      </c>
      <c r="N56" s="437">
        <v>9</v>
      </c>
      <c r="O56" s="437">
        <v>10</v>
      </c>
      <c r="P56" s="437">
        <v>11</v>
      </c>
      <c r="Q56" s="437">
        <v>12</v>
      </c>
      <c r="R56" s="437">
        <v>13</v>
      </c>
      <c r="S56" s="437">
        <v>14</v>
      </c>
      <c r="T56" s="437">
        <v>15</v>
      </c>
      <c r="U56" s="437">
        <v>16</v>
      </c>
      <c r="V56" s="437">
        <v>17</v>
      </c>
      <c r="W56" s="437">
        <v>18</v>
      </c>
      <c r="X56" s="437">
        <v>19</v>
      </c>
      <c r="Y56" s="437">
        <v>20</v>
      </c>
      <c r="Z56" s="437">
        <v>21</v>
      </c>
      <c r="AA56" s="437">
        <v>22</v>
      </c>
      <c r="AB56" s="437">
        <v>23</v>
      </c>
      <c r="AC56" s="437">
        <v>24</v>
      </c>
      <c r="AD56" s="437">
        <v>25</v>
      </c>
      <c r="AE56" s="437">
        <v>26</v>
      </c>
      <c r="AF56" s="437">
        <v>27</v>
      </c>
      <c r="AG56" s="437">
        <v>28</v>
      </c>
      <c r="AH56" s="438" t="s">
        <v>4</v>
      </c>
      <c r="AI56" s="439" t="s">
        <v>5</v>
      </c>
      <c r="AJ56" s="440" t="s">
        <v>6</v>
      </c>
    </row>
    <row r="57" spans="1:36" s="14" customFormat="1" ht="21.75" customHeight="1">
      <c r="A57" s="531"/>
      <c r="B57" s="532" t="s">
        <v>218</v>
      </c>
      <c r="C57" s="532" t="s">
        <v>190</v>
      </c>
      <c r="D57" s="533" t="s">
        <v>219</v>
      </c>
      <c r="E57" s="586"/>
      <c r="F57" s="444" t="s">
        <v>10</v>
      </c>
      <c r="G57" s="444" t="s">
        <v>7</v>
      </c>
      <c r="H57" s="445" t="s">
        <v>7</v>
      </c>
      <c r="I57" s="445" t="s">
        <v>8</v>
      </c>
      <c r="J57" s="445" t="s">
        <v>8</v>
      </c>
      <c r="K57" s="445" t="s">
        <v>9</v>
      </c>
      <c r="L57" s="445" t="s">
        <v>8</v>
      </c>
      <c r="M57" s="445" t="s">
        <v>10</v>
      </c>
      <c r="N57" s="445" t="s">
        <v>7</v>
      </c>
      <c r="O57" s="445" t="s">
        <v>7</v>
      </c>
      <c r="P57" s="445" t="s">
        <v>8</v>
      </c>
      <c r="Q57" s="445" t="s">
        <v>8</v>
      </c>
      <c r="R57" s="445" t="s">
        <v>9</v>
      </c>
      <c r="S57" s="445" t="s">
        <v>8</v>
      </c>
      <c r="T57" s="445" t="s">
        <v>10</v>
      </c>
      <c r="U57" s="445" t="s">
        <v>7</v>
      </c>
      <c r="V57" s="445" t="s">
        <v>7</v>
      </c>
      <c r="W57" s="445" t="s">
        <v>8</v>
      </c>
      <c r="X57" s="445" t="s">
        <v>8</v>
      </c>
      <c r="Y57" s="445" t="s">
        <v>9</v>
      </c>
      <c r="Z57" s="445" t="s">
        <v>8</v>
      </c>
      <c r="AA57" s="445" t="s">
        <v>10</v>
      </c>
      <c r="AB57" s="445" t="s">
        <v>7</v>
      </c>
      <c r="AC57" s="444" t="s">
        <v>7</v>
      </c>
      <c r="AD57" s="444" t="s">
        <v>8</v>
      </c>
      <c r="AE57" s="444" t="s">
        <v>8</v>
      </c>
      <c r="AF57" s="444" t="s">
        <v>9</v>
      </c>
      <c r="AG57" s="444" t="s">
        <v>8</v>
      </c>
      <c r="AH57" s="438"/>
      <c r="AI57" s="439"/>
      <c r="AJ57" s="440"/>
    </row>
    <row r="58" spans="1:36" s="14" customFormat="1" ht="21.75" customHeight="1">
      <c r="A58" s="534">
        <v>151025</v>
      </c>
      <c r="B58" s="588" t="s">
        <v>280</v>
      </c>
      <c r="C58" s="536" t="s">
        <v>281</v>
      </c>
      <c r="D58" s="537" t="s">
        <v>282</v>
      </c>
      <c r="E58" s="538" t="s">
        <v>11</v>
      </c>
      <c r="F58" s="467"/>
      <c r="G58" s="539"/>
      <c r="H58" s="620" t="s">
        <v>203</v>
      </c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2"/>
      <c r="Y58" s="541"/>
      <c r="Z58" s="540" t="s">
        <v>127</v>
      </c>
      <c r="AA58" s="540" t="s">
        <v>127</v>
      </c>
      <c r="AB58" s="540"/>
      <c r="AC58" s="542" t="s">
        <v>127</v>
      </c>
      <c r="AD58" s="468"/>
      <c r="AE58" s="469" t="s">
        <v>127</v>
      </c>
      <c r="AF58" s="469"/>
      <c r="AG58" s="469" t="s">
        <v>127</v>
      </c>
      <c r="AH58" s="454">
        <v>120</v>
      </c>
      <c r="AI58" s="455">
        <f aca="true" t="shared" si="3" ref="AI58:AI70">COUNTIF(E58:AH58,"T")*6+COUNTIF(E58:AH58,"P")*12+COUNTIF(E58:AH58,"M")*6+COUNTIF(E58:AH58,"I")*6+COUNTIF(E58:AH58,"N")*12+COUNTIF(E58:AH58,"TI")*11+COUNTIF(E58:AH58,"MT")*12+COUNTIF(E58:AH58,"MN")*18+COUNTIF(E58:AH58,"PI")*17+COUNTIF(E58:AH58,"TN")*18+COUNTIF(E58:AH58,"NB")*6+COUNTIF(E58:AH58,"AF")*6</f>
        <v>60</v>
      </c>
      <c r="AJ58" s="456">
        <f>SUM(AI58-30)</f>
        <v>30</v>
      </c>
    </row>
    <row r="59" spans="1:36" s="14" customFormat="1" ht="21.75" customHeight="1">
      <c r="A59" s="534">
        <v>137260</v>
      </c>
      <c r="B59" s="544" t="s">
        <v>283</v>
      </c>
      <c r="C59" s="536" t="s">
        <v>284</v>
      </c>
      <c r="D59" s="537" t="s">
        <v>282</v>
      </c>
      <c r="E59" s="538" t="s">
        <v>11</v>
      </c>
      <c r="F59" s="467"/>
      <c r="G59" s="591"/>
      <c r="H59" s="555" t="s">
        <v>127</v>
      </c>
      <c r="I59" s="555"/>
      <c r="J59" s="561"/>
      <c r="K59" s="561" t="s">
        <v>127</v>
      </c>
      <c r="L59" s="555" t="s">
        <v>127</v>
      </c>
      <c r="M59" s="555"/>
      <c r="N59" s="555" t="s">
        <v>127</v>
      </c>
      <c r="O59" s="555"/>
      <c r="P59" s="555"/>
      <c r="Q59" s="561" t="s">
        <v>127</v>
      </c>
      <c r="R59" s="561" t="s">
        <v>127</v>
      </c>
      <c r="S59" s="555"/>
      <c r="T59" s="555" t="s">
        <v>127</v>
      </c>
      <c r="U59" s="555"/>
      <c r="V59" s="555" t="s">
        <v>127</v>
      </c>
      <c r="W59" s="555" t="s">
        <v>127</v>
      </c>
      <c r="X59" s="561"/>
      <c r="Y59" s="561" t="s">
        <v>127</v>
      </c>
      <c r="Z59" s="555" t="s">
        <v>127</v>
      </c>
      <c r="AA59" s="555"/>
      <c r="AB59" s="555"/>
      <c r="AC59" s="556" t="s">
        <v>127</v>
      </c>
      <c r="AD59" s="557"/>
      <c r="AE59" s="558"/>
      <c r="AF59" s="558" t="s">
        <v>127</v>
      </c>
      <c r="AG59" s="558" t="s">
        <v>127</v>
      </c>
      <c r="AH59" s="454">
        <v>120</v>
      </c>
      <c r="AI59" s="455">
        <f t="shared" si="3"/>
        <v>168</v>
      </c>
      <c r="AJ59" s="456">
        <f>SUM(AI59-114)</f>
        <v>54</v>
      </c>
    </row>
    <row r="60" spans="1:36" s="14" customFormat="1" ht="21.75" customHeight="1">
      <c r="A60" s="534">
        <v>142670</v>
      </c>
      <c r="B60" s="544" t="s">
        <v>285</v>
      </c>
      <c r="C60" s="547" t="s">
        <v>286</v>
      </c>
      <c r="D60" s="537" t="s">
        <v>282</v>
      </c>
      <c r="E60" s="538" t="s">
        <v>11</v>
      </c>
      <c r="F60" s="623" t="s">
        <v>127</v>
      </c>
      <c r="G60" s="624"/>
      <c r="H60" s="540" t="s">
        <v>127</v>
      </c>
      <c r="I60" s="540"/>
      <c r="J60" s="541" t="s">
        <v>127</v>
      </c>
      <c r="K60" s="541" t="s">
        <v>127</v>
      </c>
      <c r="L60" s="540"/>
      <c r="M60" s="540"/>
      <c r="N60" s="540" t="s">
        <v>127</v>
      </c>
      <c r="O60" s="540"/>
      <c r="P60" s="540" t="s">
        <v>127</v>
      </c>
      <c r="Q60" s="541" t="s">
        <v>127</v>
      </c>
      <c r="R60" s="541"/>
      <c r="S60" s="540" t="s">
        <v>129</v>
      </c>
      <c r="T60" s="540" t="s">
        <v>127</v>
      </c>
      <c r="U60" s="540"/>
      <c r="V60" s="559" t="s">
        <v>287</v>
      </c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60">
        <v>120</v>
      </c>
      <c r="AI60" s="455">
        <f t="shared" si="3"/>
        <v>102</v>
      </c>
      <c r="AJ60" s="456">
        <f>SUM(AI60-72)</f>
        <v>30</v>
      </c>
    </row>
    <row r="61" spans="1:36" s="14" customFormat="1" ht="21.75" customHeight="1">
      <c r="A61" s="534">
        <v>151238</v>
      </c>
      <c r="B61" s="588" t="s">
        <v>288</v>
      </c>
      <c r="C61" s="536" t="s">
        <v>289</v>
      </c>
      <c r="D61" s="537" t="s">
        <v>282</v>
      </c>
      <c r="E61" s="538" t="s">
        <v>11</v>
      </c>
      <c r="F61" s="467"/>
      <c r="G61" s="467"/>
      <c r="H61" s="552" t="s">
        <v>127</v>
      </c>
      <c r="I61" s="552"/>
      <c r="J61" s="553"/>
      <c r="K61" s="553" t="s">
        <v>127</v>
      </c>
      <c r="L61" s="552" t="s">
        <v>129</v>
      </c>
      <c r="M61" s="552"/>
      <c r="N61" s="552" t="s">
        <v>127</v>
      </c>
      <c r="O61" s="552" t="s">
        <v>127</v>
      </c>
      <c r="P61" s="552"/>
      <c r="Q61" s="553" t="s">
        <v>127</v>
      </c>
      <c r="R61" s="553" t="s">
        <v>127</v>
      </c>
      <c r="S61" s="552"/>
      <c r="T61" s="552" t="s">
        <v>127</v>
      </c>
      <c r="U61" s="552"/>
      <c r="V61" s="552"/>
      <c r="W61" s="552" t="s">
        <v>127</v>
      </c>
      <c r="X61" s="553" t="s">
        <v>127</v>
      </c>
      <c r="Y61" s="553"/>
      <c r="Z61" s="552" t="s">
        <v>127</v>
      </c>
      <c r="AA61" s="552"/>
      <c r="AB61" s="552"/>
      <c r="AC61" s="542" t="s">
        <v>127</v>
      </c>
      <c r="AD61" s="468"/>
      <c r="AE61" s="469" t="s">
        <v>127</v>
      </c>
      <c r="AF61" s="469" t="s">
        <v>127</v>
      </c>
      <c r="AG61" s="553" t="s">
        <v>127</v>
      </c>
      <c r="AH61" s="454">
        <v>120</v>
      </c>
      <c r="AI61" s="455">
        <f t="shared" si="3"/>
        <v>174</v>
      </c>
      <c r="AJ61" s="456">
        <f aca="true" t="shared" si="4" ref="AJ61:AJ69">SUM(AI61-114)</f>
        <v>60</v>
      </c>
    </row>
    <row r="62" spans="1:36" s="14" customFormat="1" ht="21.75" customHeight="1">
      <c r="A62" s="534">
        <v>129950</v>
      </c>
      <c r="B62" s="588" t="s">
        <v>290</v>
      </c>
      <c r="C62" s="536" t="s">
        <v>291</v>
      </c>
      <c r="D62" s="537" t="s">
        <v>282</v>
      </c>
      <c r="E62" s="538" t="s">
        <v>11</v>
      </c>
      <c r="F62" s="467"/>
      <c r="G62" s="467"/>
      <c r="H62" s="540" t="s">
        <v>127</v>
      </c>
      <c r="I62" s="540"/>
      <c r="J62" s="541"/>
      <c r="K62" s="541" t="s">
        <v>127</v>
      </c>
      <c r="L62" s="540"/>
      <c r="M62" s="540" t="s">
        <v>127</v>
      </c>
      <c r="N62" s="540" t="s">
        <v>127</v>
      </c>
      <c r="O62" s="540"/>
      <c r="P62" s="540" t="s">
        <v>127</v>
      </c>
      <c r="Q62" s="541" t="s">
        <v>127</v>
      </c>
      <c r="R62" s="541"/>
      <c r="S62" s="540"/>
      <c r="T62" s="540" t="s">
        <v>127</v>
      </c>
      <c r="U62" s="540"/>
      <c r="V62" s="540" t="s">
        <v>127</v>
      </c>
      <c r="W62" s="540" t="s">
        <v>127</v>
      </c>
      <c r="X62" s="541"/>
      <c r="Y62" s="541"/>
      <c r="Z62" s="540" t="s">
        <v>127</v>
      </c>
      <c r="AA62" s="540"/>
      <c r="AB62" s="540"/>
      <c r="AC62" s="542" t="s">
        <v>127</v>
      </c>
      <c r="AD62" s="468"/>
      <c r="AE62" s="469"/>
      <c r="AF62" s="469"/>
      <c r="AG62" s="469"/>
      <c r="AH62" s="454">
        <v>120</v>
      </c>
      <c r="AI62" s="455">
        <f t="shared" si="3"/>
        <v>132</v>
      </c>
      <c r="AJ62" s="456">
        <f t="shared" si="4"/>
        <v>18</v>
      </c>
    </row>
    <row r="63" spans="1:36" s="14" customFormat="1" ht="21.75" customHeight="1">
      <c r="A63" s="534">
        <v>142832</v>
      </c>
      <c r="B63" s="535" t="s">
        <v>292</v>
      </c>
      <c r="C63" s="551" t="s">
        <v>293</v>
      </c>
      <c r="D63" s="537" t="s">
        <v>282</v>
      </c>
      <c r="E63" s="538" t="s">
        <v>11</v>
      </c>
      <c r="F63" s="591"/>
      <c r="G63" s="591"/>
      <c r="H63" s="540" t="s">
        <v>127</v>
      </c>
      <c r="I63" s="540"/>
      <c r="J63" s="541"/>
      <c r="K63" s="541" t="s">
        <v>127</v>
      </c>
      <c r="L63" s="540" t="s">
        <v>10</v>
      </c>
      <c r="M63" s="540"/>
      <c r="N63" s="540" t="s">
        <v>127</v>
      </c>
      <c r="O63" s="540"/>
      <c r="P63" s="540"/>
      <c r="Q63" s="541" t="s">
        <v>127</v>
      </c>
      <c r="R63" s="541" t="s">
        <v>10</v>
      </c>
      <c r="S63" s="540"/>
      <c r="T63" s="540" t="s">
        <v>127</v>
      </c>
      <c r="U63" s="540" t="s">
        <v>127</v>
      </c>
      <c r="V63" s="540"/>
      <c r="W63" s="540" t="s">
        <v>127</v>
      </c>
      <c r="X63" s="541"/>
      <c r="Y63" s="541" t="s">
        <v>129</v>
      </c>
      <c r="Z63" s="540" t="s">
        <v>127</v>
      </c>
      <c r="AA63" s="540" t="s">
        <v>127</v>
      </c>
      <c r="AB63" s="540"/>
      <c r="AC63" s="542" t="s">
        <v>127</v>
      </c>
      <c r="AD63" s="468" t="s">
        <v>127</v>
      </c>
      <c r="AE63" s="469"/>
      <c r="AF63" s="469" t="s">
        <v>127</v>
      </c>
      <c r="AG63" s="469"/>
      <c r="AH63" s="454">
        <v>120</v>
      </c>
      <c r="AI63" s="455">
        <f t="shared" si="3"/>
        <v>162</v>
      </c>
      <c r="AJ63" s="456">
        <f t="shared" si="4"/>
        <v>48</v>
      </c>
    </row>
    <row r="64" spans="1:36" s="14" customFormat="1" ht="21.75" customHeight="1">
      <c r="A64" s="534">
        <v>151076</v>
      </c>
      <c r="B64" s="544" t="s">
        <v>294</v>
      </c>
      <c r="C64" s="536" t="s">
        <v>295</v>
      </c>
      <c r="D64" s="537" t="s">
        <v>282</v>
      </c>
      <c r="E64" s="538" t="s">
        <v>11</v>
      </c>
      <c r="F64" s="540" t="s">
        <v>10</v>
      </c>
      <c r="G64" s="540"/>
      <c r="H64" s="540" t="s">
        <v>127</v>
      </c>
      <c r="I64" s="540" t="s">
        <v>10</v>
      </c>
      <c r="J64" s="541"/>
      <c r="K64" s="541" t="s">
        <v>127</v>
      </c>
      <c r="L64" s="540" t="s">
        <v>10</v>
      </c>
      <c r="M64" s="540" t="s">
        <v>127</v>
      </c>
      <c r="N64" s="540" t="s">
        <v>127</v>
      </c>
      <c r="O64" s="540"/>
      <c r="P64" s="540"/>
      <c r="Q64" s="541" t="s">
        <v>166</v>
      </c>
      <c r="R64" s="541" t="s">
        <v>127</v>
      </c>
      <c r="S64" s="540" t="s">
        <v>127</v>
      </c>
      <c r="T64" s="540" t="s">
        <v>127</v>
      </c>
      <c r="U64" s="540"/>
      <c r="V64" s="540" t="s">
        <v>10</v>
      </c>
      <c r="W64" s="540" t="s">
        <v>127</v>
      </c>
      <c r="X64" s="541"/>
      <c r="Y64" s="541"/>
      <c r="Z64" s="540" t="s">
        <v>166</v>
      </c>
      <c r="AA64" s="540" t="s">
        <v>10</v>
      </c>
      <c r="AB64" s="540" t="s">
        <v>10</v>
      </c>
      <c r="AC64" s="542" t="s">
        <v>10</v>
      </c>
      <c r="AD64" s="468" t="s">
        <v>10</v>
      </c>
      <c r="AE64" s="469"/>
      <c r="AF64" s="469"/>
      <c r="AG64" s="469"/>
      <c r="AH64" s="454">
        <v>120</v>
      </c>
      <c r="AI64" s="455">
        <f t="shared" si="3"/>
        <v>144</v>
      </c>
      <c r="AJ64" s="456">
        <f t="shared" si="4"/>
        <v>30</v>
      </c>
    </row>
    <row r="65" spans="1:36" s="14" customFormat="1" ht="21.75" customHeight="1">
      <c r="A65" s="534">
        <v>139530</v>
      </c>
      <c r="B65" s="544" t="s">
        <v>296</v>
      </c>
      <c r="C65" s="536" t="s">
        <v>297</v>
      </c>
      <c r="D65" s="537" t="s">
        <v>282</v>
      </c>
      <c r="E65" s="538" t="s">
        <v>11</v>
      </c>
      <c r="F65" s="467"/>
      <c r="G65" s="467"/>
      <c r="H65" s="540" t="s">
        <v>127</v>
      </c>
      <c r="I65" s="540"/>
      <c r="J65" s="541"/>
      <c r="K65" s="541" t="s">
        <v>127</v>
      </c>
      <c r="L65" s="540"/>
      <c r="M65" s="540"/>
      <c r="N65" s="540" t="s">
        <v>127</v>
      </c>
      <c r="O65" s="540"/>
      <c r="P65" s="540"/>
      <c r="Q65" s="541" t="s">
        <v>127</v>
      </c>
      <c r="R65" s="541"/>
      <c r="S65" s="540"/>
      <c r="T65" s="540" t="s">
        <v>127</v>
      </c>
      <c r="U65" s="540"/>
      <c r="V65" s="540"/>
      <c r="W65" s="540" t="s">
        <v>166</v>
      </c>
      <c r="X65" s="541"/>
      <c r="Y65" s="541"/>
      <c r="Z65" s="540" t="s">
        <v>166</v>
      </c>
      <c r="AA65" s="540"/>
      <c r="AB65" s="540"/>
      <c r="AC65" s="542" t="s">
        <v>166</v>
      </c>
      <c r="AD65" s="468"/>
      <c r="AE65" s="469"/>
      <c r="AF65" s="469" t="s">
        <v>166</v>
      </c>
      <c r="AG65" s="469" t="s">
        <v>166</v>
      </c>
      <c r="AH65" s="454">
        <v>120</v>
      </c>
      <c r="AI65" s="455">
        <f t="shared" si="3"/>
        <v>60</v>
      </c>
      <c r="AJ65" s="456">
        <f t="shared" si="4"/>
        <v>-54</v>
      </c>
    </row>
    <row r="66" spans="1:36" s="14" customFormat="1" ht="21.75" customHeight="1">
      <c r="A66" s="534">
        <v>152366</v>
      </c>
      <c r="B66" s="544" t="s">
        <v>298</v>
      </c>
      <c r="C66" s="536" t="s">
        <v>299</v>
      </c>
      <c r="D66" s="537" t="s">
        <v>282</v>
      </c>
      <c r="E66" s="538" t="s">
        <v>11</v>
      </c>
      <c r="F66" s="467"/>
      <c r="G66" s="467"/>
      <c r="H66" s="540" t="s">
        <v>127</v>
      </c>
      <c r="I66" s="540"/>
      <c r="J66" s="541"/>
      <c r="K66" s="541" t="s">
        <v>127</v>
      </c>
      <c r="L66" s="540"/>
      <c r="M66" s="540"/>
      <c r="N66" s="540" t="s">
        <v>127</v>
      </c>
      <c r="O66" s="540"/>
      <c r="P66" s="540"/>
      <c r="Q66" s="541" t="s">
        <v>166</v>
      </c>
      <c r="R66" s="541"/>
      <c r="S66" s="540" t="s">
        <v>127</v>
      </c>
      <c r="T66" s="540" t="s">
        <v>127</v>
      </c>
      <c r="U66" s="540"/>
      <c r="V66" s="540"/>
      <c r="W66" s="540" t="s">
        <v>166</v>
      </c>
      <c r="X66" s="541"/>
      <c r="Y66" s="541"/>
      <c r="Z66" s="540" t="s">
        <v>127</v>
      </c>
      <c r="AA66" s="540"/>
      <c r="AB66" s="540"/>
      <c r="AC66" s="542" t="s">
        <v>127</v>
      </c>
      <c r="AD66" s="468"/>
      <c r="AE66" s="469"/>
      <c r="AF66" s="469" t="s">
        <v>127</v>
      </c>
      <c r="AG66" s="469"/>
      <c r="AH66" s="454">
        <v>120</v>
      </c>
      <c r="AI66" s="455">
        <f t="shared" si="3"/>
        <v>96</v>
      </c>
      <c r="AJ66" s="456">
        <f t="shared" si="4"/>
        <v>-18</v>
      </c>
    </row>
    <row r="67" spans="1:36" s="14" customFormat="1" ht="21.75" customHeight="1">
      <c r="A67" s="534">
        <v>121800</v>
      </c>
      <c r="B67" s="544" t="s">
        <v>300</v>
      </c>
      <c r="C67" s="536" t="s">
        <v>301</v>
      </c>
      <c r="D67" s="537" t="s">
        <v>282</v>
      </c>
      <c r="E67" s="538" t="s">
        <v>11</v>
      </c>
      <c r="F67" s="467"/>
      <c r="G67" s="467" t="s">
        <v>127</v>
      </c>
      <c r="H67" s="540" t="s">
        <v>127</v>
      </c>
      <c r="I67" s="540"/>
      <c r="J67" s="541"/>
      <c r="K67" s="541" t="s">
        <v>127</v>
      </c>
      <c r="L67" s="540"/>
      <c r="M67" s="540"/>
      <c r="N67" s="540" t="s">
        <v>127</v>
      </c>
      <c r="O67" s="540" t="s">
        <v>127</v>
      </c>
      <c r="P67" s="540"/>
      <c r="Q67" s="541" t="s">
        <v>127</v>
      </c>
      <c r="R67" s="541"/>
      <c r="S67" s="540" t="s">
        <v>127</v>
      </c>
      <c r="T67" s="540" t="s">
        <v>127</v>
      </c>
      <c r="U67" s="540"/>
      <c r="V67" s="540"/>
      <c r="W67" s="540" t="s">
        <v>127</v>
      </c>
      <c r="X67" s="541" t="s">
        <v>127</v>
      </c>
      <c r="Y67" s="541"/>
      <c r="Z67" s="540" t="s">
        <v>127</v>
      </c>
      <c r="AA67" s="540" t="s">
        <v>10</v>
      </c>
      <c r="AB67" s="540" t="s">
        <v>129</v>
      </c>
      <c r="AC67" s="542" t="s">
        <v>127</v>
      </c>
      <c r="AD67" s="468"/>
      <c r="AE67" s="469"/>
      <c r="AF67" s="469" t="s">
        <v>127</v>
      </c>
      <c r="AG67" s="469"/>
      <c r="AH67" s="454">
        <v>120</v>
      </c>
      <c r="AI67" s="455">
        <f t="shared" si="3"/>
        <v>168</v>
      </c>
      <c r="AJ67" s="456">
        <f t="shared" si="4"/>
        <v>54</v>
      </c>
    </row>
    <row r="68" spans="1:36" s="14" customFormat="1" ht="21.75" customHeight="1">
      <c r="A68" s="534">
        <v>103551</v>
      </c>
      <c r="B68" s="588" t="s">
        <v>302</v>
      </c>
      <c r="C68" s="536" t="s">
        <v>303</v>
      </c>
      <c r="D68" s="537" t="s">
        <v>282</v>
      </c>
      <c r="E68" s="538" t="s">
        <v>11</v>
      </c>
      <c r="F68" s="467" t="s">
        <v>127</v>
      </c>
      <c r="G68" s="467" t="s">
        <v>127</v>
      </c>
      <c r="H68" s="540" t="s">
        <v>127</v>
      </c>
      <c r="I68" s="540" t="s">
        <v>127</v>
      </c>
      <c r="J68" s="541" t="s">
        <v>127</v>
      </c>
      <c r="K68" s="541" t="s">
        <v>127</v>
      </c>
      <c r="L68" s="540"/>
      <c r="M68" s="540"/>
      <c r="N68" s="540" t="s">
        <v>127</v>
      </c>
      <c r="O68" s="540"/>
      <c r="P68" s="540"/>
      <c r="Q68" s="541" t="s">
        <v>127</v>
      </c>
      <c r="R68" s="541"/>
      <c r="S68" s="540" t="s">
        <v>166</v>
      </c>
      <c r="T68" s="540" t="s">
        <v>166</v>
      </c>
      <c r="U68" s="540"/>
      <c r="V68" s="540"/>
      <c r="W68" s="540" t="s">
        <v>127</v>
      </c>
      <c r="X68" s="541"/>
      <c r="Y68" s="541"/>
      <c r="Z68" s="540" t="s">
        <v>127</v>
      </c>
      <c r="AA68" s="540"/>
      <c r="AB68" s="540"/>
      <c r="AC68" s="542" t="s">
        <v>127</v>
      </c>
      <c r="AD68" s="468"/>
      <c r="AE68" s="469"/>
      <c r="AF68" s="469" t="s">
        <v>127</v>
      </c>
      <c r="AG68" s="469"/>
      <c r="AH68" s="454">
        <v>120</v>
      </c>
      <c r="AI68" s="455">
        <f t="shared" si="3"/>
        <v>144</v>
      </c>
      <c r="AJ68" s="456">
        <f t="shared" si="4"/>
        <v>30</v>
      </c>
    </row>
    <row r="69" spans="1:36" s="14" customFormat="1" ht="21.75" customHeight="1">
      <c r="A69" s="534">
        <v>150738</v>
      </c>
      <c r="B69" s="544" t="s">
        <v>304</v>
      </c>
      <c r="C69" s="536" t="s">
        <v>305</v>
      </c>
      <c r="D69" s="537" t="s">
        <v>282</v>
      </c>
      <c r="E69" s="538" t="s">
        <v>11</v>
      </c>
      <c r="F69" s="467" t="s">
        <v>129</v>
      </c>
      <c r="G69" s="467"/>
      <c r="H69" s="540" t="s">
        <v>127</v>
      </c>
      <c r="I69" s="540" t="s">
        <v>129</v>
      </c>
      <c r="J69" s="541"/>
      <c r="K69" s="541" t="s">
        <v>127</v>
      </c>
      <c r="L69" s="540"/>
      <c r="M69" s="540"/>
      <c r="N69" s="540" t="s">
        <v>127</v>
      </c>
      <c r="O69" s="540"/>
      <c r="P69" s="540" t="s">
        <v>129</v>
      </c>
      <c r="Q69" s="541" t="s">
        <v>127</v>
      </c>
      <c r="R69" s="541"/>
      <c r="S69" s="540"/>
      <c r="T69" s="540" t="s">
        <v>127</v>
      </c>
      <c r="U69" s="540"/>
      <c r="V69" s="540" t="s">
        <v>129</v>
      </c>
      <c r="W69" s="540" t="s">
        <v>127</v>
      </c>
      <c r="X69" s="541" t="s">
        <v>129</v>
      </c>
      <c r="Y69" s="541"/>
      <c r="Z69" s="540" t="s">
        <v>127</v>
      </c>
      <c r="AA69" s="540" t="s">
        <v>129</v>
      </c>
      <c r="AB69" s="540"/>
      <c r="AC69" s="542" t="s">
        <v>127</v>
      </c>
      <c r="AD69" s="468" t="s">
        <v>129</v>
      </c>
      <c r="AE69" s="469"/>
      <c r="AF69" s="469" t="s">
        <v>127</v>
      </c>
      <c r="AG69" s="469" t="s">
        <v>129</v>
      </c>
      <c r="AH69" s="454">
        <v>120</v>
      </c>
      <c r="AI69" s="455">
        <f t="shared" si="3"/>
        <v>156</v>
      </c>
      <c r="AJ69" s="456">
        <f t="shared" si="4"/>
        <v>42</v>
      </c>
    </row>
    <row r="70" spans="1:36" s="13" customFormat="1" ht="21.75" customHeight="1">
      <c r="A70" s="534">
        <v>151149</v>
      </c>
      <c r="B70" s="544" t="s">
        <v>306</v>
      </c>
      <c r="C70" s="536" t="s">
        <v>307</v>
      </c>
      <c r="D70" s="537" t="s">
        <v>282</v>
      </c>
      <c r="E70" s="538" t="s">
        <v>11</v>
      </c>
      <c r="F70" s="625" t="s">
        <v>308</v>
      </c>
      <c r="G70" s="626"/>
      <c r="H70" s="626"/>
      <c r="I70" s="626"/>
      <c r="J70" s="626"/>
      <c r="K70" s="626"/>
      <c r="L70" s="626"/>
      <c r="M70" s="626"/>
      <c r="N70" s="626"/>
      <c r="O70" s="626"/>
      <c r="P70" s="626"/>
      <c r="Q70" s="626"/>
      <c r="R70" s="626"/>
      <c r="S70" s="626"/>
      <c r="T70" s="626"/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7"/>
      <c r="AH70" s="454">
        <v>120</v>
      </c>
      <c r="AI70" s="455">
        <f t="shared" si="3"/>
        <v>0</v>
      </c>
      <c r="AJ70" s="456">
        <f>SUM(AI70-114)</f>
        <v>-114</v>
      </c>
    </row>
    <row r="71" spans="1:36" s="14" customFormat="1" ht="21.75" customHeight="1" thickBot="1">
      <c r="A71" s="600"/>
      <c r="B71" s="628"/>
      <c r="C71" s="629"/>
      <c r="D71" s="569">
        <v>13</v>
      </c>
      <c r="E71" s="570"/>
      <c r="F71" s="602"/>
      <c r="G71" s="602"/>
      <c r="H71" s="607">
        <v>16</v>
      </c>
      <c r="I71" s="607"/>
      <c r="J71" s="605"/>
      <c r="K71" s="605">
        <v>16</v>
      </c>
      <c r="L71" s="607"/>
      <c r="M71" s="603"/>
      <c r="N71" s="603">
        <v>16</v>
      </c>
      <c r="O71" s="607"/>
      <c r="P71" s="607"/>
      <c r="Q71" s="605">
        <v>16</v>
      </c>
      <c r="R71" s="605"/>
      <c r="S71" s="607"/>
      <c r="T71" s="603">
        <v>15</v>
      </c>
      <c r="U71" s="603"/>
      <c r="V71" s="607"/>
      <c r="W71" s="607">
        <v>16</v>
      </c>
      <c r="X71" s="605"/>
      <c r="Y71" s="605"/>
      <c r="Z71" s="607">
        <v>16</v>
      </c>
      <c r="AA71" s="603"/>
      <c r="AB71" s="603"/>
      <c r="AC71" s="607">
        <v>16</v>
      </c>
      <c r="AD71" s="630"/>
      <c r="AE71" s="609"/>
      <c r="AF71" s="609">
        <v>16</v>
      </c>
      <c r="AG71" s="631"/>
      <c r="AH71" s="632"/>
      <c r="AI71" s="498"/>
      <c r="AJ71" s="633"/>
    </row>
    <row r="72" spans="1:36" s="14" customFormat="1" ht="13.5" customHeight="1">
      <c r="A72" s="612"/>
      <c r="B72" s="634"/>
      <c r="C72" s="635"/>
      <c r="D72" s="578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1"/>
      <c r="AJ72" s="582"/>
    </row>
    <row r="73" spans="1:36" s="14" customFormat="1" ht="13.5" customHeight="1">
      <c r="A73" s="612"/>
      <c r="B73" s="634"/>
      <c r="C73" s="635"/>
      <c r="D73" s="578"/>
      <c r="E73" s="580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0"/>
      <c r="W73" s="580"/>
      <c r="X73" s="580"/>
      <c r="Y73" s="580"/>
      <c r="Z73" s="580"/>
      <c r="AA73" s="580"/>
      <c r="AB73" s="580"/>
      <c r="AC73" s="580"/>
      <c r="AD73" s="580"/>
      <c r="AE73" s="580"/>
      <c r="AF73" s="580"/>
      <c r="AG73" s="580"/>
      <c r="AH73" s="580"/>
      <c r="AI73" s="581"/>
      <c r="AJ73" s="582"/>
    </row>
    <row r="74" spans="1:36" s="14" customFormat="1" ht="13.5" customHeight="1">
      <c r="A74" s="612"/>
      <c r="B74" s="634"/>
      <c r="C74" s="635"/>
      <c r="D74" s="578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580"/>
      <c r="T74" s="580"/>
      <c r="U74" s="580"/>
      <c r="V74" s="580"/>
      <c r="W74" s="580"/>
      <c r="X74" s="580"/>
      <c r="Y74" s="580"/>
      <c r="Z74" s="580"/>
      <c r="AA74" s="580"/>
      <c r="AB74" s="580"/>
      <c r="AC74" s="580"/>
      <c r="AD74" s="580"/>
      <c r="AE74" s="580"/>
      <c r="AF74" s="580"/>
      <c r="AG74" s="580"/>
      <c r="AH74" s="580"/>
      <c r="AI74" s="581"/>
      <c r="AJ74" s="582"/>
    </row>
    <row r="75" spans="1:36" s="14" customFormat="1" ht="13.5" customHeight="1">
      <c r="A75" s="612"/>
      <c r="B75" s="634"/>
      <c r="C75" s="635"/>
      <c r="D75" s="578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580"/>
      <c r="AG75" s="580"/>
      <c r="AH75" s="580"/>
      <c r="AI75" s="581"/>
      <c r="AJ75" s="582"/>
    </row>
    <row r="76" spans="1:36" s="14" customFormat="1" ht="13.5" customHeight="1">
      <c r="A76" s="612"/>
      <c r="B76" s="634"/>
      <c r="C76" s="635"/>
      <c r="D76" s="578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580"/>
      <c r="X76" s="580"/>
      <c r="Y76" s="580"/>
      <c r="Z76" s="580"/>
      <c r="AA76" s="580"/>
      <c r="AB76" s="580"/>
      <c r="AC76" s="580"/>
      <c r="AD76" s="580"/>
      <c r="AE76" s="580"/>
      <c r="AF76" s="580"/>
      <c r="AG76" s="580"/>
      <c r="AH76" s="580"/>
      <c r="AI76" s="581"/>
      <c r="AJ76" s="582"/>
    </row>
    <row r="77" spans="1:36" s="14" customFormat="1" ht="13.5" customHeight="1">
      <c r="A77" s="612"/>
      <c r="B77" s="634"/>
      <c r="C77" s="635"/>
      <c r="D77" s="578"/>
      <c r="E77" s="580"/>
      <c r="F77" s="580"/>
      <c r="G77" s="580"/>
      <c r="H77" s="580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580"/>
      <c r="U77" s="580"/>
      <c r="V77" s="580"/>
      <c r="W77" s="580"/>
      <c r="X77" s="580"/>
      <c r="Y77" s="580"/>
      <c r="Z77" s="580"/>
      <c r="AA77" s="580"/>
      <c r="AB77" s="580"/>
      <c r="AC77" s="580"/>
      <c r="AD77" s="580"/>
      <c r="AE77" s="580"/>
      <c r="AF77" s="580"/>
      <c r="AG77" s="580"/>
      <c r="AH77" s="580"/>
      <c r="AI77" s="581"/>
      <c r="AJ77" s="582"/>
    </row>
    <row r="78" spans="1:36" s="14" customFormat="1" ht="13.5" customHeight="1">
      <c r="A78" s="612"/>
      <c r="B78" s="634"/>
      <c r="C78" s="635"/>
      <c r="D78" s="578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580"/>
      <c r="AG78" s="580"/>
      <c r="AH78" s="580"/>
      <c r="AI78" s="581"/>
      <c r="AJ78" s="582"/>
    </row>
    <row r="79" spans="1:36" s="14" customFormat="1" ht="13.5" customHeight="1">
      <c r="A79" s="612"/>
      <c r="B79" s="634"/>
      <c r="C79" s="635"/>
      <c r="D79" s="578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580"/>
      <c r="AA79" s="580"/>
      <c r="AB79" s="580"/>
      <c r="AC79" s="580"/>
      <c r="AD79" s="580"/>
      <c r="AE79" s="580"/>
      <c r="AF79" s="580"/>
      <c r="AG79" s="580"/>
      <c r="AH79" s="580"/>
      <c r="AI79" s="581"/>
      <c r="AJ79" s="582"/>
    </row>
    <row r="80" spans="1:36" s="14" customFormat="1" ht="13.5" customHeight="1">
      <c r="A80" s="612"/>
      <c r="B80" s="634"/>
      <c r="C80" s="635"/>
      <c r="D80" s="578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0"/>
      <c r="W80" s="580"/>
      <c r="X80" s="580"/>
      <c r="Y80" s="580"/>
      <c r="Z80" s="580"/>
      <c r="AA80" s="580"/>
      <c r="AB80" s="580"/>
      <c r="AC80" s="580"/>
      <c r="AD80" s="580"/>
      <c r="AE80" s="580"/>
      <c r="AF80" s="580"/>
      <c r="AG80" s="580"/>
      <c r="AH80" s="580"/>
      <c r="AI80" s="581"/>
      <c r="AJ80" s="582"/>
    </row>
    <row r="81" spans="1:36" s="14" customFormat="1" ht="13.5" customHeight="1">
      <c r="A81" s="612"/>
      <c r="B81" s="634"/>
      <c r="C81" s="635"/>
      <c r="D81" s="578"/>
      <c r="E81" s="580"/>
      <c r="F81" s="580"/>
      <c r="G81" s="580"/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0"/>
      <c r="S81" s="580"/>
      <c r="T81" s="580"/>
      <c r="U81" s="580"/>
      <c r="V81" s="580"/>
      <c r="W81" s="580"/>
      <c r="X81" s="580"/>
      <c r="Y81" s="580"/>
      <c r="Z81" s="580"/>
      <c r="AA81" s="580"/>
      <c r="AB81" s="580"/>
      <c r="AC81" s="580"/>
      <c r="AD81" s="580"/>
      <c r="AE81" s="580"/>
      <c r="AF81" s="580"/>
      <c r="AG81" s="580"/>
      <c r="AH81" s="580"/>
      <c r="AI81" s="581"/>
      <c r="AJ81" s="582"/>
    </row>
    <row r="82" spans="1:36" s="14" customFormat="1" ht="13.5" customHeight="1">
      <c r="A82" s="612"/>
      <c r="B82" s="634"/>
      <c r="C82" s="635"/>
      <c r="D82" s="578"/>
      <c r="E82" s="580"/>
      <c r="F82" s="580"/>
      <c r="G82" s="580"/>
      <c r="H82" s="580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580"/>
      <c r="U82" s="580"/>
      <c r="V82" s="580"/>
      <c r="W82" s="580"/>
      <c r="X82" s="580"/>
      <c r="Y82" s="580"/>
      <c r="Z82" s="580"/>
      <c r="AA82" s="580"/>
      <c r="AB82" s="580"/>
      <c r="AC82" s="580"/>
      <c r="AD82" s="580"/>
      <c r="AE82" s="580"/>
      <c r="AF82" s="580"/>
      <c r="AG82" s="580"/>
      <c r="AH82" s="580"/>
      <c r="AI82" s="581"/>
      <c r="AJ82" s="582"/>
    </row>
    <row r="83" spans="1:36" s="14" customFormat="1" ht="13.5" customHeight="1">
      <c r="A83" s="612"/>
      <c r="B83" s="634"/>
      <c r="C83" s="635"/>
      <c r="D83" s="578"/>
      <c r="E83" s="580"/>
      <c r="F83" s="580"/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1"/>
      <c r="AJ83" s="582"/>
    </row>
    <row r="84" spans="1:36" s="14" customFormat="1" ht="13.5" customHeight="1">
      <c r="A84" s="612"/>
      <c r="B84" s="634"/>
      <c r="C84" s="635"/>
      <c r="D84" s="578"/>
      <c r="E84" s="580"/>
      <c r="F84" s="580"/>
      <c r="G84" s="580"/>
      <c r="H84" s="580"/>
      <c r="I84" s="580"/>
      <c r="J84" s="580"/>
      <c r="K84" s="580"/>
      <c r="L84" s="580"/>
      <c r="M84" s="580"/>
      <c r="N84" s="580"/>
      <c r="O84" s="580"/>
      <c r="P84" s="580"/>
      <c r="Q84" s="580"/>
      <c r="R84" s="580"/>
      <c r="S84" s="580"/>
      <c r="T84" s="580"/>
      <c r="U84" s="580"/>
      <c r="V84" s="580"/>
      <c r="W84" s="580"/>
      <c r="X84" s="580"/>
      <c r="Y84" s="580"/>
      <c r="Z84" s="580"/>
      <c r="AA84" s="580"/>
      <c r="AB84" s="580"/>
      <c r="AC84" s="580"/>
      <c r="AD84" s="580"/>
      <c r="AE84" s="580"/>
      <c r="AF84" s="580"/>
      <c r="AG84" s="580"/>
      <c r="AH84" s="580"/>
      <c r="AI84" s="581"/>
      <c r="AJ84" s="582"/>
    </row>
    <row r="85" spans="1:36" s="14" customFormat="1" ht="13.5" customHeight="1" thickBot="1">
      <c r="A85" s="612"/>
      <c r="B85" s="634"/>
      <c r="C85" s="635"/>
      <c r="D85" s="578"/>
      <c r="E85" s="580"/>
      <c r="F85" s="617"/>
      <c r="G85" s="617"/>
      <c r="H85" s="617"/>
      <c r="I85" s="617"/>
      <c r="J85" s="617"/>
      <c r="K85" s="617"/>
      <c r="L85" s="617"/>
      <c r="M85" s="617"/>
      <c r="N85" s="617"/>
      <c r="O85" s="617"/>
      <c r="P85" s="617"/>
      <c r="Q85" s="617"/>
      <c r="R85" s="617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  <c r="AC85" s="617"/>
      <c r="AD85" s="617"/>
      <c r="AE85" s="617"/>
      <c r="AF85" s="617"/>
      <c r="AG85" s="617"/>
      <c r="AH85" s="617"/>
      <c r="AI85" s="618"/>
      <c r="AJ85" s="619"/>
    </row>
    <row r="86" spans="1:36" s="14" customFormat="1" ht="21.75" customHeight="1" thickBot="1">
      <c r="A86" s="583" t="s">
        <v>0</v>
      </c>
      <c r="B86" s="584" t="s">
        <v>1</v>
      </c>
      <c r="C86" s="584" t="s">
        <v>14</v>
      </c>
      <c r="D86" s="585" t="s">
        <v>2</v>
      </c>
      <c r="E86" s="586" t="s">
        <v>3</v>
      </c>
      <c r="F86" s="437">
        <v>1</v>
      </c>
      <c r="G86" s="437">
        <v>2</v>
      </c>
      <c r="H86" s="437">
        <v>3</v>
      </c>
      <c r="I86" s="437">
        <v>4</v>
      </c>
      <c r="J86" s="437">
        <v>5</v>
      </c>
      <c r="K86" s="437">
        <v>6</v>
      </c>
      <c r="L86" s="437">
        <v>7</v>
      </c>
      <c r="M86" s="437">
        <v>8</v>
      </c>
      <c r="N86" s="437">
        <v>9</v>
      </c>
      <c r="O86" s="437">
        <v>10</v>
      </c>
      <c r="P86" s="437">
        <v>11</v>
      </c>
      <c r="Q86" s="437">
        <v>12</v>
      </c>
      <c r="R86" s="437">
        <v>13</v>
      </c>
      <c r="S86" s="437">
        <v>14</v>
      </c>
      <c r="T86" s="437">
        <v>15</v>
      </c>
      <c r="U86" s="437">
        <v>16</v>
      </c>
      <c r="V86" s="437">
        <v>17</v>
      </c>
      <c r="W86" s="437">
        <v>18</v>
      </c>
      <c r="X86" s="437">
        <v>19</v>
      </c>
      <c r="Y86" s="437">
        <v>20</v>
      </c>
      <c r="Z86" s="437">
        <v>21</v>
      </c>
      <c r="AA86" s="437">
        <v>22</v>
      </c>
      <c r="AB86" s="437">
        <v>23</v>
      </c>
      <c r="AC86" s="437">
        <v>24</v>
      </c>
      <c r="AD86" s="437">
        <v>25</v>
      </c>
      <c r="AE86" s="437">
        <v>26</v>
      </c>
      <c r="AF86" s="437">
        <v>27</v>
      </c>
      <c r="AG86" s="437">
        <v>28</v>
      </c>
      <c r="AH86" s="438" t="s">
        <v>4</v>
      </c>
      <c r="AI86" s="439" t="s">
        <v>5</v>
      </c>
      <c r="AJ86" s="440" t="s">
        <v>6</v>
      </c>
    </row>
    <row r="87" spans="1:36" s="14" customFormat="1" ht="21.75" customHeight="1">
      <c r="A87" s="531"/>
      <c r="B87" s="532" t="s">
        <v>218</v>
      </c>
      <c r="C87" s="532" t="s">
        <v>190</v>
      </c>
      <c r="D87" s="533" t="s">
        <v>219</v>
      </c>
      <c r="E87" s="586"/>
      <c r="F87" s="444" t="s">
        <v>10</v>
      </c>
      <c r="G87" s="444" t="s">
        <v>7</v>
      </c>
      <c r="H87" s="445" t="s">
        <v>7</v>
      </c>
      <c r="I87" s="445" t="s">
        <v>8</v>
      </c>
      <c r="J87" s="445" t="s">
        <v>8</v>
      </c>
      <c r="K87" s="445" t="s">
        <v>9</v>
      </c>
      <c r="L87" s="445" t="s">
        <v>8</v>
      </c>
      <c r="M87" s="445" t="s">
        <v>10</v>
      </c>
      <c r="N87" s="445" t="s">
        <v>7</v>
      </c>
      <c r="O87" s="445" t="s">
        <v>7</v>
      </c>
      <c r="P87" s="445" t="s">
        <v>8</v>
      </c>
      <c r="Q87" s="445" t="s">
        <v>8</v>
      </c>
      <c r="R87" s="445" t="s">
        <v>9</v>
      </c>
      <c r="S87" s="445" t="s">
        <v>8</v>
      </c>
      <c r="T87" s="445" t="s">
        <v>10</v>
      </c>
      <c r="U87" s="445" t="s">
        <v>7</v>
      </c>
      <c r="V87" s="445" t="s">
        <v>7</v>
      </c>
      <c r="W87" s="445" t="s">
        <v>8</v>
      </c>
      <c r="X87" s="445" t="s">
        <v>8</v>
      </c>
      <c r="Y87" s="445" t="s">
        <v>9</v>
      </c>
      <c r="Z87" s="445" t="s">
        <v>8</v>
      </c>
      <c r="AA87" s="445" t="s">
        <v>10</v>
      </c>
      <c r="AB87" s="445" t="s">
        <v>7</v>
      </c>
      <c r="AC87" s="444" t="s">
        <v>7</v>
      </c>
      <c r="AD87" s="444" t="s">
        <v>8</v>
      </c>
      <c r="AE87" s="444" t="s">
        <v>8</v>
      </c>
      <c r="AF87" s="444" t="s">
        <v>9</v>
      </c>
      <c r="AG87" s="444" t="s">
        <v>8</v>
      </c>
      <c r="AH87" s="438"/>
      <c r="AI87" s="439"/>
      <c r="AJ87" s="440"/>
    </row>
    <row r="88" spans="1:36" s="14" customFormat="1" ht="21.75" customHeight="1">
      <c r="A88" s="636">
        <v>151343</v>
      </c>
      <c r="B88" s="637" t="s">
        <v>309</v>
      </c>
      <c r="C88" s="638" t="s">
        <v>310</v>
      </c>
      <c r="D88" s="639" t="s">
        <v>311</v>
      </c>
      <c r="E88" s="640" t="s">
        <v>312</v>
      </c>
      <c r="F88" s="467" t="s">
        <v>130</v>
      </c>
      <c r="G88" s="539"/>
      <c r="H88" s="540"/>
      <c r="I88" s="540"/>
      <c r="J88" s="541" t="s">
        <v>130</v>
      </c>
      <c r="K88" s="541"/>
      <c r="L88" s="540"/>
      <c r="M88" s="540"/>
      <c r="N88" s="540" t="s">
        <v>130</v>
      </c>
      <c r="O88" s="540"/>
      <c r="P88" s="540" t="s">
        <v>130</v>
      </c>
      <c r="Q88" s="541"/>
      <c r="R88" s="541" t="s">
        <v>130</v>
      </c>
      <c r="S88" s="540"/>
      <c r="T88" s="540" t="s">
        <v>130</v>
      </c>
      <c r="U88" s="540"/>
      <c r="V88" s="540" t="s">
        <v>130</v>
      </c>
      <c r="W88" s="540"/>
      <c r="X88" s="541" t="s">
        <v>130</v>
      </c>
      <c r="Y88" s="541"/>
      <c r="Z88" s="540" t="s">
        <v>130</v>
      </c>
      <c r="AA88" s="540"/>
      <c r="AB88" s="540"/>
      <c r="AC88" s="542"/>
      <c r="AD88" s="468" t="s">
        <v>130</v>
      </c>
      <c r="AE88" s="469"/>
      <c r="AF88" s="469"/>
      <c r="AG88" s="469"/>
      <c r="AH88" s="454">
        <v>120</v>
      </c>
      <c r="AI88" s="455">
        <f aca="true" t="shared" si="5" ref="AI88:AI103">COUNTIF(E88:AH88,"T")*6+COUNTIF(E88:AH88,"P")*12+COUNTIF(E88:AH88,"M")*6+COUNTIF(E88:AH88,"I")*6+COUNTIF(E88:AH88,"N")*12+COUNTIF(E88:AH88,"TI")*11+COUNTIF(E88:AH88,"MT")*12+COUNTIF(E88:AH88,"MN")*18+COUNTIF(E88:AH88,"PI")*17+COUNTIF(E88:AH88,"TN")*18+COUNTIF(E88:AH88,"NB")*6+COUNTIF(E88:AH88,"AF")*6</f>
        <v>120</v>
      </c>
      <c r="AJ88" s="456">
        <f aca="true" t="shared" si="6" ref="AJ88:AJ96">SUM(AI88-114)</f>
        <v>6</v>
      </c>
    </row>
    <row r="89" spans="1:36" s="14" customFormat="1" ht="21.75" customHeight="1">
      <c r="A89" s="641">
        <v>128384</v>
      </c>
      <c r="B89" s="637" t="s">
        <v>313</v>
      </c>
      <c r="C89" s="638" t="s">
        <v>314</v>
      </c>
      <c r="D89" s="639" t="s">
        <v>315</v>
      </c>
      <c r="E89" s="640" t="s">
        <v>312</v>
      </c>
      <c r="F89" s="467" t="s">
        <v>130</v>
      </c>
      <c r="G89" s="467" t="s">
        <v>130</v>
      </c>
      <c r="H89" s="468"/>
      <c r="I89" s="468" t="s">
        <v>130</v>
      </c>
      <c r="J89" s="469" t="s">
        <v>166</v>
      </c>
      <c r="K89" s="469"/>
      <c r="L89" s="468"/>
      <c r="M89" s="467" t="s">
        <v>130</v>
      </c>
      <c r="N89" s="467" t="s">
        <v>209</v>
      </c>
      <c r="O89" s="468" t="s">
        <v>130</v>
      </c>
      <c r="P89" s="468"/>
      <c r="Q89" s="469"/>
      <c r="R89" s="469"/>
      <c r="S89" s="468" t="s">
        <v>166</v>
      </c>
      <c r="T89" s="467"/>
      <c r="U89" s="467" t="s">
        <v>209</v>
      </c>
      <c r="V89" s="468"/>
      <c r="W89" s="468" t="s">
        <v>130</v>
      </c>
      <c r="X89" s="469"/>
      <c r="Y89" s="469" t="s">
        <v>130</v>
      </c>
      <c r="Z89" s="468"/>
      <c r="AA89" s="467" t="s">
        <v>209</v>
      </c>
      <c r="AB89" s="467"/>
      <c r="AC89" s="468" t="s">
        <v>130</v>
      </c>
      <c r="AD89" s="468"/>
      <c r="AE89" s="469" t="s">
        <v>130</v>
      </c>
      <c r="AF89" s="469"/>
      <c r="AG89" s="469" t="s">
        <v>209</v>
      </c>
      <c r="AH89" s="454">
        <v>120</v>
      </c>
      <c r="AI89" s="455">
        <f t="shared" si="5"/>
        <v>132</v>
      </c>
      <c r="AJ89" s="456">
        <f t="shared" si="6"/>
        <v>18</v>
      </c>
    </row>
    <row r="90" spans="1:36" s="14" customFormat="1" ht="21.75" customHeight="1">
      <c r="A90" s="641">
        <v>142778</v>
      </c>
      <c r="B90" s="642" t="s">
        <v>316</v>
      </c>
      <c r="C90" s="643" t="s">
        <v>317</v>
      </c>
      <c r="D90" s="639" t="s">
        <v>311</v>
      </c>
      <c r="E90" s="640" t="s">
        <v>312</v>
      </c>
      <c r="F90" s="467"/>
      <c r="G90" s="467"/>
      <c r="H90" s="468" t="s">
        <v>130</v>
      </c>
      <c r="I90" s="468"/>
      <c r="J90" s="469" t="s">
        <v>130</v>
      </c>
      <c r="K90" s="469"/>
      <c r="L90" s="468" t="s">
        <v>130</v>
      </c>
      <c r="M90" s="467"/>
      <c r="N90" s="467"/>
      <c r="O90" s="468" t="s">
        <v>10</v>
      </c>
      <c r="P90" s="468" t="s">
        <v>130</v>
      </c>
      <c r="Q90" s="469" t="s">
        <v>127</v>
      </c>
      <c r="R90" s="469"/>
      <c r="S90" s="468"/>
      <c r="T90" s="467" t="s">
        <v>130</v>
      </c>
      <c r="U90" s="467" t="s">
        <v>10</v>
      </c>
      <c r="V90" s="557" t="s">
        <v>318</v>
      </c>
      <c r="W90" s="557"/>
      <c r="X90" s="558" t="s">
        <v>318</v>
      </c>
      <c r="Y90" s="558"/>
      <c r="Z90" s="557"/>
      <c r="AA90" s="591"/>
      <c r="AB90" s="591" t="s">
        <v>130</v>
      </c>
      <c r="AC90" s="557"/>
      <c r="AD90" s="557" t="s">
        <v>130</v>
      </c>
      <c r="AE90" s="558"/>
      <c r="AF90" s="558" t="s">
        <v>130</v>
      </c>
      <c r="AG90" s="558"/>
      <c r="AH90" s="454">
        <v>120</v>
      </c>
      <c r="AI90" s="455">
        <f t="shared" si="5"/>
        <v>156</v>
      </c>
      <c r="AJ90" s="456">
        <f t="shared" si="6"/>
        <v>42</v>
      </c>
    </row>
    <row r="91" spans="1:36" s="14" customFormat="1" ht="21.75" customHeight="1">
      <c r="A91" s="636">
        <v>150754</v>
      </c>
      <c r="B91" s="642" t="s">
        <v>319</v>
      </c>
      <c r="C91" s="643" t="s">
        <v>320</v>
      </c>
      <c r="D91" s="639" t="s">
        <v>315</v>
      </c>
      <c r="E91" s="644" t="s">
        <v>312</v>
      </c>
      <c r="F91" s="645" t="s">
        <v>321</v>
      </c>
      <c r="G91" s="645"/>
      <c r="H91" s="645"/>
      <c r="I91" s="645"/>
      <c r="J91" s="645"/>
      <c r="K91" s="645"/>
      <c r="L91" s="645"/>
      <c r="M91" s="645"/>
      <c r="N91" s="645"/>
      <c r="O91" s="645"/>
      <c r="P91" s="645"/>
      <c r="Q91" s="645"/>
      <c r="R91" s="645"/>
      <c r="S91" s="645"/>
      <c r="T91" s="645"/>
      <c r="U91" s="645"/>
      <c r="V91" s="645"/>
      <c r="W91" s="645"/>
      <c r="X91" s="645"/>
      <c r="Y91" s="645"/>
      <c r="Z91" s="645"/>
      <c r="AA91" s="645"/>
      <c r="AB91" s="645"/>
      <c r="AC91" s="645"/>
      <c r="AD91" s="645"/>
      <c r="AE91" s="645"/>
      <c r="AF91" s="645"/>
      <c r="AG91" s="645"/>
      <c r="AH91" s="560">
        <v>120</v>
      </c>
      <c r="AI91" s="455">
        <f t="shared" si="5"/>
        <v>0</v>
      </c>
      <c r="AJ91" s="456">
        <f t="shared" si="6"/>
        <v>-114</v>
      </c>
    </row>
    <row r="92" spans="1:36" s="14" customFormat="1" ht="21.75" customHeight="1">
      <c r="A92" s="636">
        <v>113603</v>
      </c>
      <c r="B92" s="642" t="s">
        <v>322</v>
      </c>
      <c r="C92" s="646" t="s">
        <v>323</v>
      </c>
      <c r="D92" s="639" t="s">
        <v>311</v>
      </c>
      <c r="E92" s="640" t="s">
        <v>312</v>
      </c>
      <c r="F92" s="467"/>
      <c r="G92" s="467"/>
      <c r="H92" s="468"/>
      <c r="I92" s="468"/>
      <c r="J92" s="469" t="s">
        <v>130</v>
      </c>
      <c r="K92" s="469"/>
      <c r="L92" s="468" t="s">
        <v>130</v>
      </c>
      <c r="M92" s="467"/>
      <c r="N92" s="467" t="s">
        <v>130</v>
      </c>
      <c r="O92" s="468"/>
      <c r="P92" s="468"/>
      <c r="Q92" s="469"/>
      <c r="R92" s="469" t="s">
        <v>166</v>
      </c>
      <c r="S92" s="468"/>
      <c r="T92" s="467" t="s">
        <v>166</v>
      </c>
      <c r="U92" s="467"/>
      <c r="V92" s="468" t="s">
        <v>166</v>
      </c>
      <c r="W92" s="468"/>
      <c r="X92" s="469"/>
      <c r="Y92" s="469"/>
      <c r="Z92" s="468" t="s">
        <v>166</v>
      </c>
      <c r="AA92" s="467"/>
      <c r="AB92" s="467" t="s">
        <v>166</v>
      </c>
      <c r="AC92" s="468"/>
      <c r="AD92" s="468" t="s">
        <v>130</v>
      </c>
      <c r="AE92" s="469"/>
      <c r="AF92" s="469" t="s">
        <v>130</v>
      </c>
      <c r="AG92" s="469"/>
      <c r="AH92" s="454">
        <v>120</v>
      </c>
      <c r="AI92" s="455">
        <f t="shared" si="5"/>
        <v>60</v>
      </c>
      <c r="AJ92" s="456">
        <f t="shared" si="6"/>
        <v>-54</v>
      </c>
    </row>
    <row r="93" spans="1:36" s="14" customFormat="1" ht="21.75" customHeight="1">
      <c r="A93" s="641">
        <v>125210</v>
      </c>
      <c r="B93" s="637" t="s">
        <v>324</v>
      </c>
      <c r="C93" s="647" t="s">
        <v>325</v>
      </c>
      <c r="D93" s="639" t="s">
        <v>315</v>
      </c>
      <c r="E93" s="640" t="s">
        <v>312</v>
      </c>
      <c r="F93" s="591"/>
      <c r="G93" s="591" t="s">
        <v>130</v>
      </c>
      <c r="H93" s="557" t="s">
        <v>130</v>
      </c>
      <c r="I93" s="557" t="s">
        <v>130</v>
      </c>
      <c r="J93" s="558" t="s">
        <v>130</v>
      </c>
      <c r="K93" s="558"/>
      <c r="L93" s="557"/>
      <c r="M93" s="591" t="s">
        <v>130</v>
      </c>
      <c r="N93" s="591"/>
      <c r="O93" s="557"/>
      <c r="P93" s="557"/>
      <c r="Q93" s="558"/>
      <c r="R93" s="558"/>
      <c r="S93" s="468"/>
      <c r="T93" s="467"/>
      <c r="U93" s="467"/>
      <c r="V93" s="468"/>
      <c r="W93" s="468" t="s">
        <v>130</v>
      </c>
      <c r="X93" s="469"/>
      <c r="Y93" s="469" t="s">
        <v>130</v>
      </c>
      <c r="Z93" s="468"/>
      <c r="AA93" s="467"/>
      <c r="AB93" s="467"/>
      <c r="AC93" s="468" t="s">
        <v>130</v>
      </c>
      <c r="AD93" s="468"/>
      <c r="AE93" s="469" t="s">
        <v>130</v>
      </c>
      <c r="AF93" s="469"/>
      <c r="AG93" s="469"/>
      <c r="AH93" s="454">
        <v>120</v>
      </c>
      <c r="AI93" s="455">
        <f t="shared" si="5"/>
        <v>108</v>
      </c>
      <c r="AJ93" s="456">
        <f t="shared" si="6"/>
        <v>-6</v>
      </c>
    </row>
    <row r="94" spans="1:36" s="14" customFormat="1" ht="21.75" customHeight="1">
      <c r="A94" s="534">
        <v>137367</v>
      </c>
      <c r="B94" s="535" t="s">
        <v>326</v>
      </c>
      <c r="C94" s="590" t="s">
        <v>327</v>
      </c>
      <c r="D94" s="537" t="s">
        <v>222</v>
      </c>
      <c r="E94" s="538" t="s">
        <v>312</v>
      </c>
      <c r="F94" s="540" t="s">
        <v>130</v>
      </c>
      <c r="G94" s="540" t="s">
        <v>130</v>
      </c>
      <c r="H94" s="540"/>
      <c r="I94" s="540" t="s">
        <v>130</v>
      </c>
      <c r="J94" s="541"/>
      <c r="K94" s="541" t="s">
        <v>130</v>
      </c>
      <c r="L94" s="540" t="s">
        <v>209</v>
      </c>
      <c r="M94" s="540" t="s">
        <v>130</v>
      </c>
      <c r="N94" s="540" t="s">
        <v>130</v>
      </c>
      <c r="O94" s="540"/>
      <c r="P94" s="540" t="s">
        <v>130</v>
      </c>
      <c r="Q94" s="541" t="s">
        <v>130</v>
      </c>
      <c r="R94" s="541"/>
      <c r="S94" s="542"/>
      <c r="T94" s="467" t="s">
        <v>127</v>
      </c>
      <c r="U94" s="467" t="s">
        <v>130</v>
      </c>
      <c r="V94" s="468" t="s">
        <v>130</v>
      </c>
      <c r="W94" s="468"/>
      <c r="X94" s="469"/>
      <c r="Y94" s="469" t="s">
        <v>130</v>
      </c>
      <c r="Z94" s="468"/>
      <c r="AA94" s="467" t="s">
        <v>130</v>
      </c>
      <c r="AB94" s="467"/>
      <c r="AC94" s="468"/>
      <c r="AD94" s="468" t="s">
        <v>130</v>
      </c>
      <c r="AE94" s="469"/>
      <c r="AF94" s="469" t="s">
        <v>127</v>
      </c>
      <c r="AG94" s="469" t="s">
        <v>130</v>
      </c>
      <c r="AH94" s="454">
        <v>120</v>
      </c>
      <c r="AI94" s="455">
        <f t="shared" si="5"/>
        <v>198</v>
      </c>
      <c r="AJ94" s="456">
        <f t="shared" si="6"/>
        <v>84</v>
      </c>
    </row>
    <row r="95" spans="1:36" s="14" customFormat="1" ht="21.75" customHeight="1">
      <c r="A95" s="534">
        <v>150827</v>
      </c>
      <c r="B95" s="535" t="s">
        <v>328</v>
      </c>
      <c r="C95" s="590" t="s">
        <v>329</v>
      </c>
      <c r="D95" s="537" t="s">
        <v>222</v>
      </c>
      <c r="E95" s="538" t="s">
        <v>312</v>
      </c>
      <c r="F95" s="540" t="s">
        <v>130</v>
      </c>
      <c r="G95" s="540"/>
      <c r="H95" s="540" t="s">
        <v>130</v>
      </c>
      <c r="I95" s="552"/>
      <c r="J95" s="553"/>
      <c r="K95" s="553"/>
      <c r="L95" s="552" t="s">
        <v>130</v>
      </c>
      <c r="M95" s="552"/>
      <c r="N95" s="648" t="s">
        <v>130</v>
      </c>
      <c r="O95" s="468"/>
      <c r="P95" s="468" t="s">
        <v>130</v>
      </c>
      <c r="Q95" s="469"/>
      <c r="R95" s="469" t="s">
        <v>130</v>
      </c>
      <c r="S95" s="468"/>
      <c r="T95" s="467" t="s">
        <v>130</v>
      </c>
      <c r="U95" s="467"/>
      <c r="V95" s="468"/>
      <c r="W95" s="468"/>
      <c r="X95" s="469" t="s">
        <v>130</v>
      </c>
      <c r="Y95" s="469"/>
      <c r="Z95" s="468" t="s">
        <v>130</v>
      </c>
      <c r="AA95" s="467"/>
      <c r="AB95" s="467" t="s">
        <v>130</v>
      </c>
      <c r="AC95" s="468"/>
      <c r="AD95" s="468"/>
      <c r="AE95" s="469"/>
      <c r="AF95" s="469" t="s">
        <v>130</v>
      </c>
      <c r="AG95" s="469"/>
      <c r="AH95" s="454">
        <v>120</v>
      </c>
      <c r="AI95" s="455">
        <f t="shared" si="5"/>
        <v>132</v>
      </c>
      <c r="AJ95" s="456">
        <f t="shared" si="6"/>
        <v>18</v>
      </c>
    </row>
    <row r="96" spans="1:36" s="14" customFormat="1" ht="21.75" customHeight="1">
      <c r="A96" s="534">
        <v>121932</v>
      </c>
      <c r="B96" s="588" t="s">
        <v>330</v>
      </c>
      <c r="C96" s="536" t="s">
        <v>331</v>
      </c>
      <c r="D96" s="537" t="s">
        <v>222</v>
      </c>
      <c r="E96" s="538" t="s">
        <v>312</v>
      </c>
      <c r="F96" s="540" t="s">
        <v>130</v>
      </c>
      <c r="G96" s="540"/>
      <c r="H96" s="540"/>
      <c r="I96" s="540" t="s">
        <v>130</v>
      </c>
      <c r="J96" s="541"/>
      <c r="K96" s="541"/>
      <c r="L96" s="540"/>
      <c r="M96" s="540"/>
      <c r="N96" s="648"/>
      <c r="O96" s="468" t="s">
        <v>130</v>
      </c>
      <c r="P96" s="468"/>
      <c r="Q96" s="469" t="s">
        <v>130</v>
      </c>
      <c r="R96" s="469" t="s">
        <v>130</v>
      </c>
      <c r="S96" s="468"/>
      <c r="T96" s="467"/>
      <c r="U96" s="467" t="s">
        <v>130</v>
      </c>
      <c r="V96" s="468"/>
      <c r="W96" s="468"/>
      <c r="X96" s="469" t="s">
        <v>130</v>
      </c>
      <c r="Y96" s="469"/>
      <c r="Z96" s="468"/>
      <c r="AA96" s="467" t="s">
        <v>130</v>
      </c>
      <c r="AB96" s="467"/>
      <c r="AC96" s="468"/>
      <c r="AD96" s="468" t="s">
        <v>130</v>
      </c>
      <c r="AE96" s="469"/>
      <c r="AF96" s="469"/>
      <c r="AG96" s="469" t="s">
        <v>130</v>
      </c>
      <c r="AH96" s="454">
        <v>120</v>
      </c>
      <c r="AI96" s="455">
        <f t="shared" si="5"/>
        <v>120</v>
      </c>
      <c r="AJ96" s="456">
        <f t="shared" si="6"/>
        <v>6</v>
      </c>
    </row>
    <row r="97" spans="1:36" s="14" customFormat="1" ht="21.75" customHeight="1">
      <c r="A97" s="534">
        <v>142824</v>
      </c>
      <c r="B97" s="544" t="s">
        <v>332</v>
      </c>
      <c r="C97" s="536" t="s">
        <v>333</v>
      </c>
      <c r="D97" s="537" t="s">
        <v>222</v>
      </c>
      <c r="E97" s="538" t="s">
        <v>312</v>
      </c>
      <c r="F97" s="540" t="s">
        <v>130</v>
      </c>
      <c r="G97" s="540"/>
      <c r="H97" s="540"/>
      <c r="I97" s="540" t="s">
        <v>130</v>
      </c>
      <c r="J97" s="541" t="s">
        <v>209</v>
      </c>
      <c r="K97" s="541" t="s">
        <v>209</v>
      </c>
      <c r="L97" s="540" t="s">
        <v>130</v>
      </c>
      <c r="M97" s="540"/>
      <c r="N97" s="648"/>
      <c r="O97" s="468" t="s">
        <v>130</v>
      </c>
      <c r="P97" s="468"/>
      <c r="Q97" s="469"/>
      <c r="R97" s="469" t="s">
        <v>318</v>
      </c>
      <c r="S97" s="468" t="s">
        <v>130</v>
      </c>
      <c r="T97" s="467" t="s">
        <v>130</v>
      </c>
      <c r="U97" s="467"/>
      <c r="V97" s="468"/>
      <c r="W97" s="468" t="s">
        <v>130</v>
      </c>
      <c r="X97" s="469" t="s">
        <v>130</v>
      </c>
      <c r="Y97" s="469" t="s">
        <v>334</v>
      </c>
      <c r="Z97" s="468"/>
      <c r="AA97" s="467" t="s">
        <v>130</v>
      </c>
      <c r="AB97" s="467"/>
      <c r="AC97" s="468" t="s">
        <v>209</v>
      </c>
      <c r="AD97" s="482" t="s">
        <v>335</v>
      </c>
      <c r="AE97" s="483"/>
      <c r="AF97" s="483"/>
      <c r="AG97" s="484"/>
      <c r="AH97" s="454">
        <v>120</v>
      </c>
      <c r="AI97" s="455">
        <f t="shared" si="5"/>
        <v>155</v>
      </c>
      <c r="AJ97" s="456">
        <f>SUM(AI97-108)</f>
        <v>47</v>
      </c>
    </row>
    <row r="98" spans="1:36" s="14" customFormat="1" ht="21.75" customHeight="1">
      <c r="A98" s="534">
        <v>151068</v>
      </c>
      <c r="B98" s="544" t="s">
        <v>336</v>
      </c>
      <c r="C98" s="536" t="s">
        <v>337</v>
      </c>
      <c r="D98" s="537" t="s">
        <v>222</v>
      </c>
      <c r="E98" s="538" t="s">
        <v>312</v>
      </c>
      <c r="F98" s="540" t="s">
        <v>130</v>
      </c>
      <c r="G98" s="540"/>
      <c r="H98" s="540"/>
      <c r="I98" s="540" t="s">
        <v>130</v>
      </c>
      <c r="J98" s="541"/>
      <c r="K98" s="541"/>
      <c r="L98" s="540" t="s">
        <v>130</v>
      </c>
      <c r="M98" s="540"/>
      <c r="N98" s="648"/>
      <c r="O98" s="468" t="s">
        <v>130</v>
      </c>
      <c r="P98" s="468"/>
      <c r="Q98" s="469" t="s">
        <v>130</v>
      </c>
      <c r="R98" s="469" t="s">
        <v>130</v>
      </c>
      <c r="S98" s="468"/>
      <c r="T98" s="467"/>
      <c r="U98" s="467" t="s">
        <v>130</v>
      </c>
      <c r="V98" s="468"/>
      <c r="W98" s="468" t="s">
        <v>209</v>
      </c>
      <c r="X98" s="469" t="s">
        <v>130</v>
      </c>
      <c r="Y98" s="469"/>
      <c r="Z98" s="468"/>
      <c r="AA98" s="467" t="s">
        <v>130</v>
      </c>
      <c r="AB98" s="467"/>
      <c r="AC98" s="468" t="s">
        <v>130</v>
      </c>
      <c r="AD98" s="468"/>
      <c r="AE98" s="469"/>
      <c r="AF98" s="469"/>
      <c r="AG98" s="469"/>
      <c r="AH98" s="454">
        <v>120</v>
      </c>
      <c r="AI98" s="455">
        <f t="shared" si="5"/>
        <v>126</v>
      </c>
      <c r="AJ98" s="456">
        <f aca="true" t="shared" si="7" ref="AJ98:AJ103">SUM(AI98-114)</f>
        <v>12</v>
      </c>
    </row>
    <row r="99" spans="1:36" s="14" customFormat="1" ht="21.75" customHeight="1">
      <c r="A99" s="534">
        <v>150762</v>
      </c>
      <c r="B99" s="535" t="s">
        <v>338</v>
      </c>
      <c r="C99" s="590" t="s">
        <v>339</v>
      </c>
      <c r="D99" s="537" t="s">
        <v>222</v>
      </c>
      <c r="E99" s="538" t="s">
        <v>312</v>
      </c>
      <c r="F99" s="540" t="s">
        <v>130</v>
      </c>
      <c r="G99" s="540"/>
      <c r="H99" s="540" t="s">
        <v>130</v>
      </c>
      <c r="I99" s="540" t="s">
        <v>130</v>
      </c>
      <c r="J99" s="541" t="s">
        <v>130</v>
      </c>
      <c r="K99" s="541"/>
      <c r="L99" s="540" t="s">
        <v>166</v>
      </c>
      <c r="M99" s="540"/>
      <c r="N99" s="648"/>
      <c r="O99" s="468" t="s">
        <v>130</v>
      </c>
      <c r="P99" s="468"/>
      <c r="Q99" s="469"/>
      <c r="R99" s="469" t="s">
        <v>130</v>
      </c>
      <c r="S99" s="468"/>
      <c r="T99" s="467" t="s">
        <v>209</v>
      </c>
      <c r="U99" s="467" t="s">
        <v>130</v>
      </c>
      <c r="V99" s="468" t="s">
        <v>130</v>
      </c>
      <c r="W99" s="468"/>
      <c r="X99" s="469" t="s">
        <v>130</v>
      </c>
      <c r="Y99" s="469"/>
      <c r="Z99" s="468"/>
      <c r="AA99" s="467" t="s">
        <v>130</v>
      </c>
      <c r="AB99" s="467" t="s">
        <v>209</v>
      </c>
      <c r="AC99" s="468"/>
      <c r="AD99" s="468" t="s">
        <v>130</v>
      </c>
      <c r="AE99" s="469" t="s">
        <v>130</v>
      </c>
      <c r="AF99" s="469"/>
      <c r="AG99" s="469"/>
      <c r="AH99" s="454">
        <v>120</v>
      </c>
      <c r="AI99" s="455">
        <f t="shared" si="5"/>
        <v>156</v>
      </c>
      <c r="AJ99" s="456">
        <f t="shared" si="7"/>
        <v>42</v>
      </c>
    </row>
    <row r="100" spans="1:36" s="14" customFormat="1" ht="21.75" customHeight="1">
      <c r="A100" s="534">
        <v>150924</v>
      </c>
      <c r="B100" s="588" t="s">
        <v>340</v>
      </c>
      <c r="C100" s="536" t="s">
        <v>341</v>
      </c>
      <c r="D100" s="537" t="s">
        <v>222</v>
      </c>
      <c r="E100" s="538" t="s">
        <v>312</v>
      </c>
      <c r="F100" s="540" t="s">
        <v>130</v>
      </c>
      <c r="G100" s="540"/>
      <c r="H100" s="540"/>
      <c r="I100" s="540" t="s">
        <v>130</v>
      </c>
      <c r="J100" s="541"/>
      <c r="K100" s="541"/>
      <c r="L100" s="540" t="s">
        <v>130</v>
      </c>
      <c r="M100" s="540"/>
      <c r="N100" s="648" t="s">
        <v>130</v>
      </c>
      <c r="O100" s="468"/>
      <c r="P100" s="468"/>
      <c r="Q100" s="469"/>
      <c r="R100" s="469" t="s">
        <v>130</v>
      </c>
      <c r="S100" s="468"/>
      <c r="T100" s="467"/>
      <c r="U100" s="467" t="s">
        <v>130</v>
      </c>
      <c r="V100" s="468"/>
      <c r="W100" s="468"/>
      <c r="X100" s="469" t="s">
        <v>130</v>
      </c>
      <c r="Y100" s="469"/>
      <c r="Z100" s="468"/>
      <c r="AA100" s="467" t="s">
        <v>130</v>
      </c>
      <c r="AB100" s="467"/>
      <c r="AC100" s="468"/>
      <c r="AD100" s="468" t="s">
        <v>130</v>
      </c>
      <c r="AE100" s="469"/>
      <c r="AF100" s="469"/>
      <c r="AG100" s="469" t="s">
        <v>130</v>
      </c>
      <c r="AH100" s="454">
        <v>120</v>
      </c>
      <c r="AI100" s="455">
        <f t="shared" si="5"/>
        <v>120</v>
      </c>
      <c r="AJ100" s="456">
        <f t="shared" si="7"/>
        <v>6</v>
      </c>
    </row>
    <row r="101" spans="1:36" s="14" customFormat="1" ht="21.75" customHeight="1">
      <c r="A101" s="534">
        <v>151246</v>
      </c>
      <c r="B101" s="588" t="s">
        <v>342</v>
      </c>
      <c r="C101" s="536" t="s">
        <v>343</v>
      </c>
      <c r="D101" s="537" t="s">
        <v>222</v>
      </c>
      <c r="E101" s="538" t="s">
        <v>312</v>
      </c>
      <c r="F101" s="540" t="s">
        <v>130</v>
      </c>
      <c r="G101" s="540"/>
      <c r="H101" s="540"/>
      <c r="I101" s="540" t="s">
        <v>130</v>
      </c>
      <c r="J101" s="541" t="s">
        <v>130</v>
      </c>
      <c r="K101" s="541" t="s">
        <v>130</v>
      </c>
      <c r="L101" s="540" t="s">
        <v>130</v>
      </c>
      <c r="M101" s="540" t="s">
        <v>130</v>
      </c>
      <c r="N101" s="648"/>
      <c r="O101" s="468" t="s">
        <v>130</v>
      </c>
      <c r="P101" s="468" t="s">
        <v>209</v>
      </c>
      <c r="Q101" s="469" t="s">
        <v>130</v>
      </c>
      <c r="R101" s="469"/>
      <c r="S101" s="468" t="s">
        <v>130</v>
      </c>
      <c r="T101" s="467"/>
      <c r="U101" s="467" t="s">
        <v>130</v>
      </c>
      <c r="V101" s="468"/>
      <c r="W101" s="468"/>
      <c r="X101" s="469" t="s">
        <v>130</v>
      </c>
      <c r="Y101" s="469"/>
      <c r="Z101" s="468" t="s">
        <v>130</v>
      </c>
      <c r="AA101" s="467"/>
      <c r="AB101" s="467" t="s">
        <v>130</v>
      </c>
      <c r="AC101" s="468"/>
      <c r="AD101" s="468" t="s">
        <v>130</v>
      </c>
      <c r="AE101" s="469" t="s">
        <v>130</v>
      </c>
      <c r="AF101" s="469"/>
      <c r="AG101" s="469" t="s">
        <v>130</v>
      </c>
      <c r="AH101" s="454">
        <v>120</v>
      </c>
      <c r="AI101" s="455">
        <f t="shared" si="5"/>
        <v>198</v>
      </c>
      <c r="AJ101" s="456">
        <f t="shared" si="7"/>
        <v>84</v>
      </c>
    </row>
    <row r="102" spans="1:36" s="14" customFormat="1" ht="21.75" customHeight="1">
      <c r="A102" s="534">
        <v>137332</v>
      </c>
      <c r="B102" s="588" t="s">
        <v>344</v>
      </c>
      <c r="C102" s="536" t="s">
        <v>345</v>
      </c>
      <c r="D102" s="537" t="s">
        <v>222</v>
      </c>
      <c r="E102" s="538" t="s">
        <v>312</v>
      </c>
      <c r="F102" s="540" t="s">
        <v>130</v>
      </c>
      <c r="G102" s="540"/>
      <c r="H102" s="540"/>
      <c r="I102" s="540" t="s">
        <v>130</v>
      </c>
      <c r="J102" s="541"/>
      <c r="K102" s="541" t="s">
        <v>209</v>
      </c>
      <c r="L102" s="540" t="s">
        <v>166</v>
      </c>
      <c r="M102" s="540"/>
      <c r="N102" s="648"/>
      <c r="O102" s="468" t="s">
        <v>166</v>
      </c>
      <c r="P102" s="468"/>
      <c r="Q102" s="469" t="s">
        <v>130</v>
      </c>
      <c r="R102" s="469" t="s">
        <v>209</v>
      </c>
      <c r="S102" s="468"/>
      <c r="T102" s="467"/>
      <c r="U102" s="467" t="s">
        <v>130</v>
      </c>
      <c r="V102" s="468"/>
      <c r="W102" s="468"/>
      <c r="X102" s="469" t="s">
        <v>130</v>
      </c>
      <c r="Y102" s="469" t="s">
        <v>130</v>
      </c>
      <c r="Z102" s="468"/>
      <c r="AA102" s="467" t="s">
        <v>130</v>
      </c>
      <c r="AB102" s="467"/>
      <c r="AC102" s="468"/>
      <c r="AD102" s="468" t="s">
        <v>130</v>
      </c>
      <c r="AE102" s="469"/>
      <c r="AF102" s="469" t="s">
        <v>209</v>
      </c>
      <c r="AG102" s="469" t="s">
        <v>166</v>
      </c>
      <c r="AH102" s="454">
        <v>120</v>
      </c>
      <c r="AI102" s="455">
        <f t="shared" si="5"/>
        <v>114</v>
      </c>
      <c r="AJ102" s="456">
        <f t="shared" si="7"/>
        <v>0</v>
      </c>
    </row>
    <row r="103" spans="1:36" s="14" customFormat="1" ht="21.75" customHeight="1">
      <c r="A103" s="534">
        <v>150916</v>
      </c>
      <c r="B103" s="588" t="s">
        <v>346</v>
      </c>
      <c r="C103" s="536" t="s">
        <v>347</v>
      </c>
      <c r="D103" s="537" t="s">
        <v>222</v>
      </c>
      <c r="E103" s="538" t="s">
        <v>312</v>
      </c>
      <c r="F103" s="540" t="s">
        <v>166</v>
      </c>
      <c r="G103" s="540"/>
      <c r="H103" s="540"/>
      <c r="I103" s="540" t="s">
        <v>130</v>
      </c>
      <c r="J103" s="541"/>
      <c r="K103" s="541"/>
      <c r="L103" s="540" t="s">
        <v>130</v>
      </c>
      <c r="M103" s="540"/>
      <c r="N103" s="648"/>
      <c r="O103" s="468" t="s">
        <v>130</v>
      </c>
      <c r="P103" s="468"/>
      <c r="Q103" s="469"/>
      <c r="R103" s="469" t="s">
        <v>130</v>
      </c>
      <c r="S103" s="468" t="s">
        <v>130</v>
      </c>
      <c r="T103" s="467"/>
      <c r="U103" s="467" t="s">
        <v>130</v>
      </c>
      <c r="V103" s="468" t="s">
        <v>130</v>
      </c>
      <c r="W103" s="468"/>
      <c r="X103" s="469" t="s">
        <v>130</v>
      </c>
      <c r="Y103" s="469"/>
      <c r="Z103" s="468"/>
      <c r="AA103" s="467" t="s">
        <v>130</v>
      </c>
      <c r="AB103" s="467"/>
      <c r="AC103" s="468"/>
      <c r="AD103" s="468" t="s">
        <v>130</v>
      </c>
      <c r="AE103" s="469"/>
      <c r="AF103" s="469"/>
      <c r="AG103" s="469" t="s">
        <v>130</v>
      </c>
      <c r="AH103" s="454">
        <v>120</v>
      </c>
      <c r="AI103" s="455">
        <f t="shared" si="5"/>
        <v>132</v>
      </c>
      <c r="AJ103" s="456">
        <f t="shared" si="7"/>
        <v>18</v>
      </c>
    </row>
    <row r="104" spans="1:36" s="14" customFormat="1" ht="21.75" customHeight="1">
      <c r="A104" s="534"/>
      <c r="B104" s="588"/>
      <c r="C104" s="649"/>
      <c r="D104" s="537">
        <v>10</v>
      </c>
      <c r="E104" s="538"/>
      <c r="F104" s="467">
        <v>15</v>
      </c>
      <c r="G104" s="467"/>
      <c r="H104" s="468"/>
      <c r="I104" s="468">
        <v>15</v>
      </c>
      <c r="J104" s="469"/>
      <c r="K104" s="469"/>
      <c r="L104" s="468">
        <v>15</v>
      </c>
      <c r="M104" s="467"/>
      <c r="N104" s="467"/>
      <c r="O104" s="468">
        <v>15</v>
      </c>
      <c r="P104" s="468"/>
      <c r="Q104" s="469"/>
      <c r="R104" s="469">
        <v>15</v>
      </c>
      <c r="S104" s="468"/>
      <c r="T104" s="467"/>
      <c r="U104" s="467">
        <v>15</v>
      </c>
      <c r="V104" s="468"/>
      <c r="W104" s="468"/>
      <c r="X104" s="469">
        <v>15</v>
      </c>
      <c r="Y104" s="469"/>
      <c r="Z104" s="468"/>
      <c r="AA104" s="467">
        <v>15</v>
      </c>
      <c r="AB104" s="467"/>
      <c r="AC104" s="468"/>
      <c r="AD104" s="650">
        <v>15</v>
      </c>
      <c r="AE104" s="651"/>
      <c r="AF104" s="651"/>
      <c r="AG104" s="651">
        <v>15</v>
      </c>
      <c r="AH104" s="454"/>
      <c r="AI104" s="455"/>
      <c r="AJ104" s="456"/>
    </row>
    <row r="105" spans="1:36" s="14" customFormat="1" ht="21.75" customHeight="1">
      <c r="A105" s="652">
        <v>151661</v>
      </c>
      <c r="B105" s="535" t="s">
        <v>348</v>
      </c>
      <c r="C105" s="545" t="s">
        <v>349</v>
      </c>
      <c r="D105" s="537" t="s">
        <v>350</v>
      </c>
      <c r="E105" s="538" t="s">
        <v>351</v>
      </c>
      <c r="F105" s="467" t="s">
        <v>130</v>
      </c>
      <c r="G105" s="467" t="s">
        <v>130</v>
      </c>
      <c r="H105" s="467" t="s">
        <v>130</v>
      </c>
      <c r="I105" s="467"/>
      <c r="J105" s="469" t="s">
        <v>130</v>
      </c>
      <c r="K105" s="469" t="s">
        <v>130</v>
      </c>
      <c r="L105" s="467" t="s">
        <v>130</v>
      </c>
      <c r="M105" s="467" t="s">
        <v>209</v>
      </c>
      <c r="N105" s="467" t="s">
        <v>209</v>
      </c>
      <c r="O105" s="467" t="s">
        <v>209</v>
      </c>
      <c r="P105" s="467"/>
      <c r="Q105" s="469" t="s">
        <v>130</v>
      </c>
      <c r="R105" s="469" t="s">
        <v>130</v>
      </c>
      <c r="S105" s="467" t="s">
        <v>130</v>
      </c>
      <c r="T105" s="467" t="s">
        <v>209</v>
      </c>
      <c r="U105" s="467" t="s">
        <v>130</v>
      </c>
      <c r="V105" s="467" t="s">
        <v>130</v>
      </c>
      <c r="W105" s="467"/>
      <c r="X105" s="469" t="s">
        <v>130</v>
      </c>
      <c r="Y105" s="469"/>
      <c r="Z105" s="467" t="s">
        <v>130</v>
      </c>
      <c r="AA105" s="467" t="s">
        <v>209</v>
      </c>
      <c r="AB105" s="467" t="s">
        <v>130</v>
      </c>
      <c r="AC105" s="467" t="s">
        <v>209</v>
      </c>
      <c r="AD105" s="467"/>
      <c r="AE105" s="651" t="s">
        <v>209</v>
      </c>
      <c r="AF105" s="651"/>
      <c r="AG105" s="651"/>
      <c r="AH105" s="454">
        <v>120</v>
      </c>
      <c r="AI105" s="455">
        <f>COUNTIF(E105:AH105,"T")*6+COUNTIF(E105:AH105,"P")*12+COUNTIF(E105:AH105,"M")*6+COUNTIF(E105:AH105,"I")*6+COUNTIF(E105:AH105,"N")*12+COUNTIF(E105:AH105,"TI")*11+COUNTIF(E105:AH105,"MT")*12+COUNTIF(E105:AH105,"MN")*18+COUNTIF(E105:AH105,"PI")*17+COUNTIF(E105:AH105,"TN")*18+COUNTIF(E105:AH105,"NB")*6+COUNTIF(E105:AH105,"AF")*6</f>
        <v>210</v>
      </c>
      <c r="AJ105" s="456">
        <f>SUM(AI105-114)</f>
        <v>96</v>
      </c>
    </row>
    <row r="106" spans="1:36" s="14" customFormat="1" ht="21.75" customHeight="1">
      <c r="A106" s="652">
        <v>153303</v>
      </c>
      <c r="B106" s="544" t="s">
        <v>352</v>
      </c>
      <c r="C106" s="547">
        <v>1121221</v>
      </c>
      <c r="D106" s="537" t="s">
        <v>350</v>
      </c>
      <c r="E106" s="538" t="s">
        <v>351</v>
      </c>
      <c r="F106" s="467" t="s">
        <v>209</v>
      </c>
      <c r="G106" s="467" t="s">
        <v>209</v>
      </c>
      <c r="H106" s="467" t="s">
        <v>209</v>
      </c>
      <c r="I106" s="467" t="s">
        <v>130</v>
      </c>
      <c r="J106" s="469" t="s">
        <v>209</v>
      </c>
      <c r="K106" s="469"/>
      <c r="L106" s="467" t="s">
        <v>209</v>
      </c>
      <c r="M106" s="467" t="s">
        <v>209</v>
      </c>
      <c r="N106" s="467" t="s">
        <v>209</v>
      </c>
      <c r="O106" s="467" t="s">
        <v>130</v>
      </c>
      <c r="P106" s="467"/>
      <c r="Q106" s="469"/>
      <c r="R106" s="469" t="s">
        <v>209</v>
      </c>
      <c r="S106" s="467" t="s">
        <v>209</v>
      </c>
      <c r="T106" s="467" t="s">
        <v>209</v>
      </c>
      <c r="U106" s="467"/>
      <c r="V106" s="467" t="s">
        <v>209</v>
      </c>
      <c r="W106" s="467" t="s">
        <v>209</v>
      </c>
      <c r="X106" s="469"/>
      <c r="Y106" s="469" t="s">
        <v>209</v>
      </c>
      <c r="Z106" s="467" t="s">
        <v>130</v>
      </c>
      <c r="AA106" s="467"/>
      <c r="AB106" s="467" t="s">
        <v>130</v>
      </c>
      <c r="AC106" s="467" t="s">
        <v>209</v>
      </c>
      <c r="AD106" s="467" t="s">
        <v>130</v>
      </c>
      <c r="AE106" s="651" t="s">
        <v>209</v>
      </c>
      <c r="AF106" s="651"/>
      <c r="AG106" s="651"/>
      <c r="AH106" s="454">
        <v>120</v>
      </c>
      <c r="AI106" s="455">
        <f>COUNTIF(E106:AH106,"T")*6+COUNTIF(E106:AH106,"P")*12+COUNTIF(E106:AH106,"M")*6+COUNTIF(E106:AH106,"I")*6+COUNTIF(E106:AH106,"N")*12+COUNTIF(E106:AH106,"TI")*11+COUNTIF(E106:AH106,"MT")*12+COUNTIF(E106:AH106,"MN")*18+COUNTIF(E106:AH106,"PI")*17+COUNTIF(E106:AH106,"TN")*18+COUNTIF(E106:AH106,"NB")*6+COUNTIF(E106:AH106,"AF")*6</f>
        <v>150</v>
      </c>
      <c r="AJ106" s="456">
        <f>SUM(AI106-114)</f>
        <v>36</v>
      </c>
    </row>
    <row r="107" spans="1:36" s="14" customFormat="1" ht="21.75" customHeight="1" thickBot="1">
      <c r="A107" s="599">
        <v>126047</v>
      </c>
      <c r="B107" s="653" t="s">
        <v>353</v>
      </c>
      <c r="C107" s="568" t="s">
        <v>354</v>
      </c>
      <c r="D107" s="569" t="s">
        <v>350</v>
      </c>
      <c r="E107" s="570" t="s">
        <v>351</v>
      </c>
      <c r="F107" s="654" t="s">
        <v>355</v>
      </c>
      <c r="G107" s="655"/>
      <c r="H107" s="655"/>
      <c r="I107" s="655"/>
      <c r="J107" s="655"/>
      <c r="K107" s="655"/>
      <c r="L107" s="655"/>
      <c r="M107" s="655"/>
      <c r="N107" s="655"/>
      <c r="O107" s="655"/>
      <c r="P107" s="655"/>
      <c r="Q107" s="655"/>
      <c r="R107" s="655"/>
      <c r="S107" s="655"/>
      <c r="T107" s="655"/>
      <c r="U107" s="655"/>
      <c r="V107" s="655"/>
      <c r="W107" s="655"/>
      <c r="X107" s="655"/>
      <c r="Y107" s="655"/>
      <c r="Z107" s="655"/>
      <c r="AA107" s="655"/>
      <c r="AB107" s="655"/>
      <c r="AC107" s="655"/>
      <c r="AD107" s="655"/>
      <c r="AE107" s="655"/>
      <c r="AF107" s="655"/>
      <c r="AG107" s="656"/>
      <c r="AH107" s="632"/>
      <c r="AI107" s="498"/>
      <c r="AJ107" s="574"/>
    </row>
    <row r="108" spans="1:35" s="14" customFormat="1" ht="13.5" customHeight="1">
      <c r="A108" s="612"/>
      <c r="B108" s="657"/>
      <c r="C108" s="577"/>
      <c r="D108" s="578"/>
      <c r="E108" s="579"/>
      <c r="F108" s="658"/>
      <c r="G108" s="658"/>
      <c r="H108" s="658"/>
      <c r="I108" s="658"/>
      <c r="J108" s="658"/>
      <c r="K108" s="658"/>
      <c r="L108" s="658"/>
      <c r="M108" s="658"/>
      <c r="N108" s="658"/>
      <c r="O108" s="658"/>
      <c r="P108" s="658"/>
      <c r="Q108" s="658"/>
      <c r="R108" s="658"/>
      <c r="S108" s="658"/>
      <c r="T108" s="658"/>
      <c r="U108" s="658"/>
      <c r="V108" s="658"/>
      <c r="W108" s="658"/>
      <c r="X108" s="658"/>
      <c r="Y108" s="658"/>
      <c r="Z108" s="658"/>
      <c r="AA108" s="658"/>
      <c r="AB108" s="658"/>
      <c r="AC108" s="658"/>
      <c r="AD108" s="658"/>
      <c r="AE108" s="658"/>
      <c r="AF108" s="658"/>
      <c r="AG108" s="658"/>
      <c r="AH108" s="581"/>
      <c r="AI108" s="582"/>
    </row>
    <row r="109" spans="1:35" s="14" customFormat="1" ht="13.5" customHeight="1">
      <c r="A109" s="612"/>
      <c r="B109" s="657"/>
      <c r="C109" s="577"/>
      <c r="D109" s="578"/>
      <c r="E109" s="579"/>
      <c r="F109" s="658"/>
      <c r="G109" s="658"/>
      <c r="H109" s="658"/>
      <c r="I109" s="658"/>
      <c r="J109" s="658"/>
      <c r="K109" s="658"/>
      <c r="L109" s="658"/>
      <c r="M109" s="658"/>
      <c r="N109" s="658"/>
      <c r="O109" s="658"/>
      <c r="P109" s="658"/>
      <c r="Q109" s="658"/>
      <c r="R109" s="658"/>
      <c r="S109" s="658"/>
      <c r="T109" s="658"/>
      <c r="U109" s="658"/>
      <c r="V109" s="658"/>
      <c r="W109" s="658"/>
      <c r="X109" s="658"/>
      <c r="Y109" s="658"/>
      <c r="Z109" s="658"/>
      <c r="AA109" s="658"/>
      <c r="AB109" s="658"/>
      <c r="AC109" s="658"/>
      <c r="AD109" s="658"/>
      <c r="AE109" s="658"/>
      <c r="AF109" s="658"/>
      <c r="AG109" s="658"/>
      <c r="AH109" s="581"/>
      <c r="AI109" s="582"/>
    </row>
    <row r="110" spans="1:36" s="14" customFormat="1" ht="13.5" customHeight="1">
      <c r="A110" s="612"/>
      <c r="B110" s="657"/>
      <c r="C110" s="577"/>
      <c r="D110" s="578"/>
      <c r="E110" s="579"/>
      <c r="F110" s="658"/>
      <c r="G110" s="658"/>
      <c r="H110" s="658"/>
      <c r="I110" s="658"/>
      <c r="J110" s="658"/>
      <c r="K110" s="658"/>
      <c r="L110" s="658"/>
      <c r="M110" s="658"/>
      <c r="N110" s="658"/>
      <c r="O110" s="658"/>
      <c r="P110" s="658"/>
      <c r="Q110" s="658"/>
      <c r="R110" s="658"/>
      <c r="S110" s="658"/>
      <c r="T110" s="658"/>
      <c r="U110" s="658"/>
      <c r="V110" s="658"/>
      <c r="W110" s="658"/>
      <c r="X110" s="658"/>
      <c r="Y110" s="658"/>
      <c r="Z110" s="658"/>
      <c r="AA110" s="658"/>
      <c r="AB110" s="658"/>
      <c r="AC110" s="658"/>
      <c r="AD110" s="658"/>
      <c r="AE110" s="658"/>
      <c r="AF110" s="658"/>
      <c r="AG110" s="658"/>
      <c r="AH110" s="580"/>
      <c r="AI110" s="581"/>
      <c r="AJ110" s="582"/>
    </row>
    <row r="111" spans="1:36" s="14" customFormat="1" ht="13.5" customHeight="1">
      <c r="A111" s="612"/>
      <c r="B111" s="657"/>
      <c r="C111" s="577"/>
      <c r="D111" s="578"/>
      <c r="E111" s="579"/>
      <c r="F111" s="658"/>
      <c r="G111" s="658"/>
      <c r="H111" s="658"/>
      <c r="I111" s="658"/>
      <c r="J111" s="658"/>
      <c r="K111" s="658"/>
      <c r="L111" s="658"/>
      <c r="M111" s="658"/>
      <c r="N111" s="658"/>
      <c r="O111" s="658"/>
      <c r="P111" s="658"/>
      <c r="Q111" s="658"/>
      <c r="R111" s="658"/>
      <c r="S111" s="658"/>
      <c r="T111" s="658"/>
      <c r="U111" s="658"/>
      <c r="V111" s="658"/>
      <c r="W111" s="658"/>
      <c r="X111" s="658"/>
      <c r="Y111" s="658"/>
      <c r="Z111" s="658"/>
      <c r="AA111" s="658"/>
      <c r="AB111" s="658"/>
      <c r="AC111" s="658"/>
      <c r="AD111" s="658"/>
      <c r="AE111" s="658"/>
      <c r="AF111" s="658"/>
      <c r="AG111" s="658"/>
      <c r="AH111" s="580"/>
      <c r="AI111" s="581"/>
      <c r="AJ111" s="582"/>
    </row>
    <row r="112" spans="1:36" s="14" customFormat="1" ht="13.5" customHeight="1" thickBot="1">
      <c r="A112" s="612"/>
      <c r="B112" s="657"/>
      <c r="C112" s="577"/>
      <c r="D112" s="578"/>
      <c r="E112" s="579"/>
      <c r="F112" s="659"/>
      <c r="G112" s="659"/>
      <c r="H112" s="659"/>
      <c r="I112" s="659"/>
      <c r="J112" s="659"/>
      <c r="K112" s="659"/>
      <c r="L112" s="659"/>
      <c r="M112" s="659"/>
      <c r="N112" s="659"/>
      <c r="O112" s="659"/>
      <c r="P112" s="659"/>
      <c r="Q112" s="659"/>
      <c r="R112" s="659"/>
      <c r="S112" s="659"/>
      <c r="T112" s="659"/>
      <c r="U112" s="659"/>
      <c r="V112" s="659"/>
      <c r="W112" s="659"/>
      <c r="X112" s="659"/>
      <c r="Y112" s="659"/>
      <c r="Z112" s="659"/>
      <c r="AA112" s="659"/>
      <c r="AB112" s="659"/>
      <c r="AC112" s="659"/>
      <c r="AD112" s="659"/>
      <c r="AE112" s="659"/>
      <c r="AF112" s="659"/>
      <c r="AG112" s="659"/>
      <c r="AH112" s="617"/>
      <c r="AI112" s="618"/>
      <c r="AJ112" s="619"/>
    </row>
    <row r="113" spans="1:36" s="14" customFormat="1" ht="21.75" customHeight="1" thickBot="1">
      <c r="A113" s="583" t="s">
        <v>0</v>
      </c>
      <c r="B113" s="584" t="s">
        <v>1</v>
      </c>
      <c r="C113" s="584" t="s">
        <v>14</v>
      </c>
      <c r="D113" s="585" t="s">
        <v>2</v>
      </c>
      <c r="E113" s="586" t="s">
        <v>3</v>
      </c>
      <c r="F113" s="437">
        <v>1</v>
      </c>
      <c r="G113" s="437">
        <v>2</v>
      </c>
      <c r="H113" s="437">
        <v>3</v>
      </c>
      <c r="I113" s="437">
        <v>4</v>
      </c>
      <c r="J113" s="437">
        <v>5</v>
      </c>
      <c r="K113" s="437">
        <v>6</v>
      </c>
      <c r="L113" s="437">
        <v>7</v>
      </c>
      <c r="M113" s="437">
        <v>8</v>
      </c>
      <c r="N113" s="437">
        <v>9</v>
      </c>
      <c r="O113" s="437">
        <v>10</v>
      </c>
      <c r="P113" s="437">
        <v>11</v>
      </c>
      <c r="Q113" s="437">
        <v>12</v>
      </c>
      <c r="R113" s="437">
        <v>13</v>
      </c>
      <c r="S113" s="437">
        <v>14</v>
      </c>
      <c r="T113" s="437">
        <v>15</v>
      </c>
      <c r="U113" s="437">
        <v>16</v>
      </c>
      <c r="V113" s="437">
        <v>17</v>
      </c>
      <c r="W113" s="437">
        <v>18</v>
      </c>
      <c r="X113" s="437">
        <v>19</v>
      </c>
      <c r="Y113" s="437">
        <v>20</v>
      </c>
      <c r="Z113" s="437">
        <v>21</v>
      </c>
      <c r="AA113" s="437">
        <v>22</v>
      </c>
      <c r="AB113" s="437">
        <v>23</v>
      </c>
      <c r="AC113" s="437">
        <v>24</v>
      </c>
      <c r="AD113" s="437">
        <v>25</v>
      </c>
      <c r="AE113" s="437">
        <v>26</v>
      </c>
      <c r="AF113" s="437">
        <v>27</v>
      </c>
      <c r="AG113" s="437">
        <v>28</v>
      </c>
      <c r="AH113" s="438" t="s">
        <v>4</v>
      </c>
      <c r="AI113" s="439" t="s">
        <v>5</v>
      </c>
      <c r="AJ113" s="440" t="s">
        <v>6</v>
      </c>
    </row>
    <row r="114" spans="1:36" s="14" customFormat="1" ht="21.75" customHeight="1">
      <c r="A114" s="531"/>
      <c r="B114" s="532" t="s">
        <v>218</v>
      </c>
      <c r="C114" s="532" t="s">
        <v>190</v>
      </c>
      <c r="D114" s="533" t="s">
        <v>219</v>
      </c>
      <c r="E114" s="586"/>
      <c r="F114" s="444" t="s">
        <v>10</v>
      </c>
      <c r="G114" s="444" t="s">
        <v>7</v>
      </c>
      <c r="H114" s="445" t="s">
        <v>7</v>
      </c>
      <c r="I114" s="445" t="s">
        <v>8</v>
      </c>
      <c r="J114" s="445" t="s">
        <v>8</v>
      </c>
      <c r="K114" s="445" t="s">
        <v>9</v>
      </c>
      <c r="L114" s="445" t="s">
        <v>8</v>
      </c>
      <c r="M114" s="445" t="s">
        <v>10</v>
      </c>
      <c r="N114" s="445" t="s">
        <v>7</v>
      </c>
      <c r="O114" s="445" t="s">
        <v>7</v>
      </c>
      <c r="P114" s="445" t="s">
        <v>8</v>
      </c>
      <c r="Q114" s="445" t="s">
        <v>8</v>
      </c>
      <c r="R114" s="445" t="s">
        <v>9</v>
      </c>
      <c r="S114" s="445" t="s">
        <v>8</v>
      </c>
      <c r="T114" s="445" t="s">
        <v>10</v>
      </c>
      <c r="U114" s="445" t="s">
        <v>7</v>
      </c>
      <c r="V114" s="445" t="s">
        <v>7</v>
      </c>
      <c r="W114" s="445" t="s">
        <v>8</v>
      </c>
      <c r="X114" s="445" t="s">
        <v>8</v>
      </c>
      <c r="Y114" s="445" t="s">
        <v>9</v>
      </c>
      <c r="Z114" s="445" t="s">
        <v>8</v>
      </c>
      <c r="AA114" s="445" t="s">
        <v>10</v>
      </c>
      <c r="AB114" s="445" t="s">
        <v>7</v>
      </c>
      <c r="AC114" s="444" t="s">
        <v>7</v>
      </c>
      <c r="AD114" s="444" t="s">
        <v>8</v>
      </c>
      <c r="AE114" s="444" t="s">
        <v>8</v>
      </c>
      <c r="AF114" s="444" t="s">
        <v>9</v>
      </c>
      <c r="AG114" s="444" t="s">
        <v>8</v>
      </c>
      <c r="AH114" s="438"/>
      <c r="AI114" s="439"/>
      <c r="AJ114" s="440"/>
    </row>
    <row r="115" spans="1:36" s="14" customFormat="1" ht="21.75" customHeight="1">
      <c r="A115" s="636">
        <v>151343</v>
      </c>
      <c r="B115" s="637" t="s">
        <v>309</v>
      </c>
      <c r="C115" s="638" t="s">
        <v>310</v>
      </c>
      <c r="D115" s="639" t="s">
        <v>311</v>
      </c>
      <c r="E115" s="640" t="s">
        <v>312</v>
      </c>
      <c r="F115" s="467" t="s">
        <v>130</v>
      </c>
      <c r="G115" s="539"/>
      <c r="H115" s="540"/>
      <c r="I115" s="540"/>
      <c r="J115" s="541" t="s">
        <v>130</v>
      </c>
      <c r="K115" s="541"/>
      <c r="L115" s="540"/>
      <c r="M115" s="540"/>
      <c r="N115" s="540" t="s">
        <v>130</v>
      </c>
      <c r="O115" s="540"/>
      <c r="P115" s="540" t="s">
        <v>130</v>
      </c>
      <c r="Q115" s="541"/>
      <c r="R115" s="541" t="s">
        <v>130</v>
      </c>
      <c r="S115" s="540"/>
      <c r="T115" s="540" t="s">
        <v>130</v>
      </c>
      <c r="U115" s="540"/>
      <c r="V115" s="540" t="s">
        <v>130</v>
      </c>
      <c r="W115" s="540"/>
      <c r="X115" s="541" t="s">
        <v>130</v>
      </c>
      <c r="Y115" s="541"/>
      <c r="Z115" s="540" t="s">
        <v>130</v>
      </c>
      <c r="AA115" s="540"/>
      <c r="AB115" s="540"/>
      <c r="AC115" s="542"/>
      <c r="AD115" s="468" t="s">
        <v>130</v>
      </c>
      <c r="AE115" s="469"/>
      <c r="AF115" s="469"/>
      <c r="AG115" s="469"/>
      <c r="AH115" s="454">
        <v>120</v>
      </c>
      <c r="AI115" s="455">
        <f aca="true" t="shared" si="8" ref="AI115:AI130">COUNTIF(E115:AH115,"T")*6+COUNTIF(E115:AH115,"P")*12+COUNTIF(E115:AH115,"M")*6+COUNTIF(E115:AH115,"I")*6+COUNTIF(E115:AH115,"N")*12+COUNTIF(E115:AH115,"TI")*11+COUNTIF(E115:AH115,"MT")*12+COUNTIF(E115:AH115,"MN")*18+COUNTIF(E115:AH115,"PI")*17+COUNTIF(E115:AH115,"TN")*18+COUNTIF(E115:AH115,"NB")*6+COUNTIF(E115:AH115,"AF")*6</f>
        <v>120</v>
      </c>
      <c r="AJ115" s="456">
        <f aca="true" t="shared" si="9" ref="AJ115:AJ120">SUM(AI115-114)</f>
        <v>6</v>
      </c>
    </row>
    <row r="116" spans="1:36" s="14" customFormat="1" ht="21.75" customHeight="1">
      <c r="A116" s="641">
        <v>128384</v>
      </c>
      <c r="B116" s="637" t="s">
        <v>313</v>
      </c>
      <c r="C116" s="638" t="s">
        <v>314</v>
      </c>
      <c r="D116" s="639" t="s">
        <v>315</v>
      </c>
      <c r="E116" s="640" t="s">
        <v>312</v>
      </c>
      <c r="F116" s="467" t="s">
        <v>130</v>
      </c>
      <c r="G116" s="467" t="s">
        <v>130</v>
      </c>
      <c r="H116" s="468"/>
      <c r="I116" s="468" t="s">
        <v>130</v>
      </c>
      <c r="J116" s="469" t="s">
        <v>166</v>
      </c>
      <c r="K116" s="469"/>
      <c r="L116" s="468"/>
      <c r="M116" s="467" t="s">
        <v>130</v>
      </c>
      <c r="N116" s="467" t="s">
        <v>209</v>
      </c>
      <c r="O116" s="468" t="s">
        <v>130</v>
      </c>
      <c r="P116" s="468"/>
      <c r="Q116" s="469"/>
      <c r="R116" s="469"/>
      <c r="S116" s="468" t="s">
        <v>166</v>
      </c>
      <c r="T116" s="467"/>
      <c r="U116" s="467" t="s">
        <v>209</v>
      </c>
      <c r="V116" s="468"/>
      <c r="W116" s="468" t="s">
        <v>130</v>
      </c>
      <c r="X116" s="469"/>
      <c r="Y116" s="469" t="s">
        <v>130</v>
      </c>
      <c r="Z116" s="468"/>
      <c r="AA116" s="467" t="s">
        <v>209</v>
      </c>
      <c r="AB116" s="467"/>
      <c r="AC116" s="468" t="s">
        <v>130</v>
      </c>
      <c r="AD116" s="468"/>
      <c r="AE116" s="469" t="s">
        <v>130</v>
      </c>
      <c r="AF116" s="469"/>
      <c r="AG116" s="469" t="s">
        <v>209</v>
      </c>
      <c r="AH116" s="454">
        <v>120</v>
      </c>
      <c r="AI116" s="455">
        <f t="shared" si="8"/>
        <v>132</v>
      </c>
      <c r="AJ116" s="456">
        <f t="shared" si="9"/>
        <v>18</v>
      </c>
    </row>
    <row r="117" spans="1:36" s="14" customFormat="1" ht="21.75" customHeight="1">
      <c r="A117" s="641">
        <v>142778</v>
      </c>
      <c r="B117" s="642" t="s">
        <v>316</v>
      </c>
      <c r="C117" s="643" t="s">
        <v>317</v>
      </c>
      <c r="D117" s="639" t="s">
        <v>311</v>
      </c>
      <c r="E117" s="640" t="s">
        <v>312</v>
      </c>
      <c r="F117" s="467"/>
      <c r="G117" s="467"/>
      <c r="H117" s="468" t="s">
        <v>130</v>
      </c>
      <c r="I117" s="468"/>
      <c r="J117" s="469" t="s">
        <v>130</v>
      </c>
      <c r="K117" s="469"/>
      <c r="L117" s="468" t="s">
        <v>130</v>
      </c>
      <c r="M117" s="467"/>
      <c r="N117" s="467"/>
      <c r="O117" s="468" t="s">
        <v>10</v>
      </c>
      <c r="P117" s="468" t="s">
        <v>130</v>
      </c>
      <c r="Q117" s="469" t="s">
        <v>127</v>
      </c>
      <c r="R117" s="469"/>
      <c r="S117" s="468"/>
      <c r="T117" s="467" t="s">
        <v>130</v>
      </c>
      <c r="U117" s="467" t="s">
        <v>10</v>
      </c>
      <c r="V117" s="557" t="s">
        <v>318</v>
      </c>
      <c r="W117" s="557"/>
      <c r="X117" s="558" t="s">
        <v>318</v>
      </c>
      <c r="Y117" s="558"/>
      <c r="Z117" s="557"/>
      <c r="AA117" s="591"/>
      <c r="AB117" s="591" t="s">
        <v>130</v>
      </c>
      <c r="AC117" s="557"/>
      <c r="AD117" s="557" t="s">
        <v>130</v>
      </c>
      <c r="AE117" s="558"/>
      <c r="AF117" s="558" t="s">
        <v>130</v>
      </c>
      <c r="AG117" s="558"/>
      <c r="AH117" s="454">
        <v>120</v>
      </c>
      <c r="AI117" s="455">
        <f t="shared" si="8"/>
        <v>156</v>
      </c>
      <c r="AJ117" s="456">
        <f t="shared" si="9"/>
        <v>42</v>
      </c>
    </row>
    <row r="118" spans="1:36" s="14" customFormat="1" ht="21.75" customHeight="1">
      <c r="A118" s="636">
        <v>150754</v>
      </c>
      <c r="B118" s="642" t="s">
        <v>319</v>
      </c>
      <c r="C118" s="643" t="s">
        <v>320</v>
      </c>
      <c r="D118" s="639" t="s">
        <v>315</v>
      </c>
      <c r="E118" s="640" t="s">
        <v>312</v>
      </c>
      <c r="F118" s="645" t="s">
        <v>321</v>
      </c>
      <c r="G118" s="645"/>
      <c r="H118" s="645"/>
      <c r="I118" s="645"/>
      <c r="J118" s="645"/>
      <c r="K118" s="645"/>
      <c r="L118" s="645"/>
      <c r="M118" s="645"/>
      <c r="N118" s="645"/>
      <c r="O118" s="645"/>
      <c r="P118" s="645"/>
      <c r="Q118" s="645"/>
      <c r="R118" s="645"/>
      <c r="S118" s="645"/>
      <c r="T118" s="645"/>
      <c r="U118" s="645"/>
      <c r="V118" s="645"/>
      <c r="W118" s="645"/>
      <c r="X118" s="645"/>
      <c r="Y118" s="645"/>
      <c r="Z118" s="645"/>
      <c r="AA118" s="645"/>
      <c r="AB118" s="645"/>
      <c r="AC118" s="645"/>
      <c r="AD118" s="645"/>
      <c r="AE118" s="645"/>
      <c r="AF118" s="645"/>
      <c r="AG118" s="645"/>
      <c r="AH118" s="454">
        <v>120</v>
      </c>
      <c r="AI118" s="455">
        <f t="shared" si="8"/>
        <v>0</v>
      </c>
      <c r="AJ118" s="456">
        <f t="shared" si="9"/>
        <v>-114</v>
      </c>
    </row>
    <row r="119" spans="1:36" s="14" customFormat="1" ht="21.75" customHeight="1">
      <c r="A119" s="636">
        <v>113603</v>
      </c>
      <c r="B119" s="642" t="s">
        <v>322</v>
      </c>
      <c r="C119" s="646" t="s">
        <v>323</v>
      </c>
      <c r="D119" s="639" t="s">
        <v>311</v>
      </c>
      <c r="E119" s="640" t="s">
        <v>312</v>
      </c>
      <c r="F119" s="467"/>
      <c r="G119" s="467"/>
      <c r="H119" s="468"/>
      <c r="I119" s="468"/>
      <c r="J119" s="469" t="s">
        <v>130</v>
      </c>
      <c r="K119" s="469"/>
      <c r="L119" s="468" t="s">
        <v>130</v>
      </c>
      <c r="M119" s="467"/>
      <c r="N119" s="467" t="s">
        <v>130</v>
      </c>
      <c r="O119" s="468"/>
      <c r="P119" s="468"/>
      <c r="Q119" s="469"/>
      <c r="R119" s="469" t="s">
        <v>166</v>
      </c>
      <c r="S119" s="468"/>
      <c r="T119" s="467" t="s">
        <v>166</v>
      </c>
      <c r="U119" s="467"/>
      <c r="V119" s="468" t="s">
        <v>166</v>
      </c>
      <c r="W119" s="468"/>
      <c r="X119" s="469"/>
      <c r="Y119" s="469"/>
      <c r="Z119" s="468" t="s">
        <v>166</v>
      </c>
      <c r="AA119" s="467"/>
      <c r="AB119" s="467" t="s">
        <v>166</v>
      </c>
      <c r="AC119" s="468"/>
      <c r="AD119" s="468" t="s">
        <v>130</v>
      </c>
      <c r="AE119" s="469"/>
      <c r="AF119" s="469" t="s">
        <v>130</v>
      </c>
      <c r="AG119" s="469"/>
      <c r="AH119" s="454">
        <v>120</v>
      </c>
      <c r="AI119" s="455">
        <f t="shared" si="8"/>
        <v>60</v>
      </c>
      <c r="AJ119" s="456">
        <f t="shared" si="9"/>
        <v>-54</v>
      </c>
    </row>
    <row r="120" spans="1:36" s="14" customFormat="1" ht="21.75" customHeight="1">
      <c r="A120" s="641">
        <v>125210</v>
      </c>
      <c r="B120" s="637" t="s">
        <v>324</v>
      </c>
      <c r="C120" s="647" t="s">
        <v>356</v>
      </c>
      <c r="D120" s="639" t="s">
        <v>315</v>
      </c>
      <c r="E120" s="640" t="s">
        <v>312</v>
      </c>
      <c r="F120" s="591"/>
      <c r="G120" s="591" t="s">
        <v>130</v>
      </c>
      <c r="H120" s="557" t="s">
        <v>130</v>
      </c>
      <c r="I120" s="557" t="s">
        <v>130</v>
      </c>
      <c r="J120" s="558" t="s">
        <v>130</v>
      </c>
      <c r="K120" s="558"/>
      <c r="L120" s="557"/>
      <c r="M120" s="591" t="s">
        <v>130</v>
      </c>
      <c r="N120" s="591"/>
      <c r="O120" s="557"/>
      <c r="P120" s="557"/>
      <c r="Q120" s="558"/>
      <c r="R120" s="558"/>
      <c r="S120" s="468"/>
      <c r="T120" s="467"/>
      <c r="U120" s="467"/>
      <c r="V120" s="468"/>
      <c r="W120" s="468" t="s">
        <v>130</v>
      </c>
      <c r="X120" s="469"/>
      <c r="Y120" s="469" t="s">
        <v>130</v>
      </c>
      <c r="Z120" s="468"/>
      <c r="AA120" s="467"/>
      <c r="AB120" s="467"/>
      <c r="AC120" s="468" t="s">
        <v>130</v>
      </c>
      <c r="AD120" s="468"/>
      <c r="AE120" s="469" t="s">
        <v>130</v>
      </c>
      <c r="AF120" s="469"/>
      <c r="AG120" s="469"/>
      <c r="AH120" s="454">
        <v>120</v>
      </c>
      <c r="AI120" s="455">
        <f t="shared" si="8"/>
        <v>108</v>
      </c>
      <c r="AJ120" s="456">
        <f t="shared" si="9"/>
        <v>-6</v>
      </c>
    </row>
    <row r="121" spans="1:36" s="14" customFormat="1" ht="21.75" customHeight="1">
      <c r="A121" s="652">
        <v>150746</v>
      </c>
      <c r="B121" s="660" t="s">
        <v>357</v>
      </c>
      <c r="C121" s="536" t="s">
        <v>358</v>
      </c>
      <c r="D121" s="537" t="s">
        <v>255</v>
      </c>
      <c r="E121" s="538" t="s">
        <v>312</v>
      </c>
      <c r="F121" s="540"/>
      <c r="G121" s="540" t="s">
        <v>130</v>
      </c>
      <c r="H121" s="540" t="s">
        <v>130</v>
      </c>
      <c r="I121" s="540"/>
      <c r="J121" s="541" t="s">
        <v>130</v>
      </c>
      <c r="K121" s="541" t="s">
        <v>130</v>
      </c>
      <c r="L121" s="540"/>
      <c r="M121" s="540"/>
      <c r="N121" s="648"/>
      <c r="O121" s="468" t="s">
        <v>130</v>
      </c>
      <c r="P121" s="468" t="s">
        <v>130</v>
      </c>
      <c r="Q121" s="469" t="s">
        <v>130</v>
      </c>
      <c r="R121" s="469"/>
      <c r="S121" s="468"/>
      <c r="T121" s="467"/>
      <c r="U121" s="467"/>
      <c r="V121" s="468"/>
      <c r="W121" s="468" t="s">
        <v>130</v>
      </c>
      <c r="X121" s="469"/>
      <c r="Y121" s="469" t="s">
        <v>130</v>
      </c>
      <c r="Z121" s="468"/>
      <c r="AA121" s="467"/>
      <c r="AB121" s="467"/>
      <c r="AC121" s="468" t="s">
        <v>130</v>
      </c>
      <c r="AD121" s="468"/>
      <c r="AE121" s="661" t="s">
        <v>359</v>
      </c>
      <c r="AF121" s="662"/>
      <c r="AG121" s="663"/>
      <c r="AH121" s="454">
        <v>120</v>
      </c>
      <c r="AI121" s="455">
        <f t="shared" si="8"/>
        <v>120</v>
      </c>
      <c r="AJ121" s="456">
        <f>SUM(AI121-114)</f>
        <v>6</v>
      </c>
    </row>
    <row r="122" spans="1:36" s="14" customFormat="1" ht="21.75" customHeight="1">
      <c r="A122" s="534">
        <v>151017</v>
      </c>
      <c r="B122" s="535" t="s">
        <v>360</v>
      </c>
      <c r="C122" s="536" t="s">
        <v>361</v>
      </c>
      <c r="D122" s="537" t="s">
        <v>255</v>
      </c>
      <c r="E122" s="538" t="s">
        <v>312</v>
      </c>
      <c r="F122" s="467"/>
      <c r="G122" s="540" t="s">
        <v>130</v>
      </c>
      <c r="H122" s="540" t="s">
        <v>130</v>
      </c>
      <c r="I122" s="540" t="s">
        <v>130</v>
      </c>
      <c r="J122" s="541" t="s">
        <v>130</v>
      </c>
      <c r="K122" s="541"/>
      <c r="L122" s="540" t="s">
        <v>130</v>
      </c>
      <c r="M122" s="540" t="s">
        <v>130</v>
      </c>
      <c r="N122" s="648"/>
      <c r="O122" s="468" t="s">
        <v>10</v>
      </c>
      <c r="P122" s="468" t="s">
        <v>130</v>
      </c>
      <c r="Q122" s="469"/>
      <c r="R122" s="469"/>
      <c r="S122" s="468" t="s">
        <v>130</v>
      </c>
      <c r="T122" s="467" t="s">
        <v>130</v>
      </c>
      <c r="U122" s="467"/>
      <c r="V122" s="468" t="s">
        <v>130</v>
      </c>
      <c r="W122" s="468" t="s">
        <v>10</v>
      </c>
      <c r="X122" s="469"/>
      <c r="Y122" s="469" t="s">
        <v>130</v>
      </c>
      <c r="Z122" s="468" t="s">
        <v>130</v>
      </c>
      <c r="AA122" s="467" t="s">
        <v>130</v>
      </c>
      <c r="AB122" s="467" t="s">
        <v>209</v>
      </c>
      <c r="AC122" s="468" t="s">
        <v>130</v>
      </c>
      <c r="AD122" s="468"/>
      <c r="AE122" s="469" t="s">
        <v>130</v>
      </c>
      <c r="AF122" s="469"/>
      <c r="AG122" s="469"/>
      <c r="AH122" s="454">
        <v>120</v>
      </c>
      <c r="AI122" s="455">
        <f t="shared" si="8"/>
        <v>198</v>
      </c>
      <c r="AJ122" s="456">
        <f>SUM(AI122-114)</f>
        <v>84</v>
      </c>
    </row>
    <row r="123" spans="1:36" s="14" customFormat="1" ht="21.75" customHeight="1">
      <c r="A123" s="534">
        <v>106291</v>
      </c>
      <c r="B123" s="535" t="s">
        <v>362</v>
      </c>
      <c r="C123" s="536" t="s">
        <v>363</v>
      </c>
      <c r="D123" s="537" t="s">
        <v>255</v>
      </c>
      <c r="E123" s="538" t="s">
        <v>312</v>
      </c>
      <c r="F123" s="467"/>
      <c r="G123" s="540" t="s">
        <v>130</v>
      </c>
      <c r="H123" s="540"/>
      <c r="I123" s="540" t="s">
        <v>209</v>
      </c>
      <c r="J123" s="541"/>
      <c r="K123" s="541"/>
      <c r="L123" s="540"/>
      <c r="M123" s="540" t="s">
        <v>130</v>
      </c>
      <c r="N123" s="648" t="s">
        <v>130</v>
      </c>
      <c r="O123" s="468"/>
      <c r="P123" s="468" t="s">
        <v>130</v>
      </c>
      <c r="Q123" s="469" t="s">
        <v>130</v>
      </c>
      <c r="R123" s="469"/>
      <c r="S123" s="468" t="s">
        <v>166</v>
      </c>
      <c r="T123" s="467"/>
      <c r="U123" s="467"/>
      <c r="V123" s="482" t="s">
        <v>244</v>
      </c>
      <c r="W123" s="483"/>
      <c r="X123" s="483"/>
      <c r="Y123" s="483"/>
      <c r="Z123" s="483"/>
      <c r="AA123" s="483"/>
      <c r="AB123" s="483"/>
      <c r="AC123" s="483"/>
      <c r="AD123" s="483"/>
      <c r="AE123" s="483"/>
      <c r="AF123" s="483"/>
      <c r="AG123" s="484"/>
      <c r="AH123" s="454">
        <v>120</v>
      </c>
      <c r="AI123" s="455">
        <f t="shared" si="8"/>
        <v>66</v>
      </c>
      <c r="AJ123" s="456">
        <f>SUM(AI123-72)</f>
        <v>-6</v>
      </c>
    </row>
    <row r="124" spans="1:36" s="14" customFormat="1" ht="21.75" customHeight="1">
      <c r="A124" s="534">
        <v>151220</v>
      </c>
      <c r="B124" s="535" t="s">
        <v>364</v>
      </c>
      <c r="C124" s="536" t="s">
        <v>365</v>
      </c>
      <c r="D124" s="537" t="s">
        <v>255</v>
      </c>
      <c r="E124" s="538" t="s">
        <v>312</v>
      </c>
      <c r="F124" s="467"/>
      <c r="G124" s="540" t="s">
        <v>130</v>
      </c>
      <c r="H124" s="540"/>
      <c r="I124" s="540" t="s">
        <v>209</v>
      </c>
      <c r="J124" s="541" t="s">
        <v>166</v>
      </c>
      <c r="K124" s="541"/>
      <c r="L124" s="540"/>
      <c r="M124" s="540" t="s">
        <v>166</v>
      </c>
      <c r="N124" s="648" t="s">
        <v>166</v>
      </c>
      <c r="O124" s="468"/>
      <c r="P124" s="468" t="s">
        <v>166</v>
      </c>
      <c r="Q124" s="469"/>
      <c r="R124" s="469"/>
      <c r="S124" s="468" t="s">
        <v>130</v>
      </c>
      <c r="T124" s="467" t="s">
        <v>130</v>
      </c>
      <c r="U124" s="467" t="s">
        <v>161</v>
      </c>
      <c r="V124" s="468" t="s">
        <v>161</v>
      </c>
      <c r="W124" s="468" t="s">
        <v>129</v>
      </c>
      <c r="X124" s="469"/>
      <c r="Y124" s="469" t="s">
        <v>130</v>
      </c>
      <c r="Z124" s="468"/>
      <c r="AA124" s="467"/>
      <c r="AB124" s="467" t="s">
        <v>130</v>
      </c>
      <c r="AC124" s="468"/>
      <c r="AD124" s="468"/>
      <c r="AE124" s="469" t="s">
        <v>130</v>
      </c>
      <c r="AF124" s="469"/>
      <c r="AG124" s="469"/>
      <c r="AH124" s="454">
        <v>120</v>
      </c>
      <c r="AI124" s="455">
        <f t="shared" si="8"/>
        <v>120</v>
      </c>
      <c r="AJ124" s="456">
        <f>SUM(AI124-114)</f>
        <v>6</v>
      </c>
    </row>
    <row r="125" spans="1:36" s="14" customFormat="1" ht="21.75" customHeight="1">
      <c r="A125" s="534">
        <v>151505</v>
      </c>
      <c r="B125" s="535" t="s">
        <v>366</v>
      </c>
      <c r="C125" s="536" t="s">
        <v>367</v>
      </c>
      <c r="D125" s="537" t="s">
        <v>255</v>
      </c>
      <c r="E125" s="538" t="s">
        <v>312</v>
      </c>
      <c r="F125" s="467"/>
      <c r="G125" s="540" t="s">
        <v>130</v>
      </c>
      <c r="H125" s="540"/>
      <c r="I125" s="540"/>
      <c r="J125" s="541" t="s">
        <v>130</v>
      </c>
      <c r="K125" s="541" t="s">
        <v>130</v>
      </c>
      <c r="L125" s="540"/>
      <c r="M125" s="540" t="s">
        <v>130</v>
      </c>
      <c r="N125" s="648"/>
      <c r="O125" s="468"/>
      <c r="P125" s="468" t="s">
        <v>130</v>
      </c>
      <c r="Q125" s="469"/>
      <c r="R125" s="469"/>
      <c r="S125" s="468" t="s">
        <v>130</v>
      </c>
      <c r="T125" s="467"/>
      <c r="U125" s="467"/>
      <c r="V125" s="468"/>
      <c r="W125" s="468"/>
      <c r="X125" s="469" t="s">
        <v>130</v>
      </c>
      <c r="Y125" s="469" t="s">
        <v>130</v>
      </c>
      <c r="Z125" s="468"/>
      <c r="AA125" s="467" t="s">
        <v>130</v>
      </c>
      <c r="AB125" s="467"/>
      <c r="AC125" s="468"/>
      <c r="AD125" s="468"/>
      <c r="AE125" s="469" t="s">
        <v>130</v>
      </c>
      <c r="AF125" s="469" t="s">
        <v>130</v>
      </c>
      <c r="AG125" s="469"/>
      <c r="AH125" s="454">
        <v>120</v>
      </c>
      <c r="AI125" s="455">
        <f t="shared" si="8"/>
        <v>132</v>
      </c>
      <c r="AJ125" s="456">
        <f>SUM(AI125-114)</f>
        <v>18</v>
      </c>
    </row>
    <row r="126" spans="1:36" s="14" customFormat="1" ht="21.75" customHeight="1">
      <c r="A126" s="534">
        <v>136867</v>
      </c>
      <c r="B126" s="535" t="s">
        <v>368</v>
      </c>
      <c r="C126" s="536" t="s">
        <v>369</v>
      </c>
      <c r="D126" s="537" t="s">
        <v>255</v>
      </c>
      <c r="E126" s="538" t="s">
        <v>312</v>
      </c>
      <c r="F126" s="467"/>
      <c r="G126" s="540" t="s">
        <v>130</v>
      </c>
      <c r="H126" s="540"/>
      <c r="I126" s="540"/>
      <c r="J126" s="541" t="s">
        <v>130</v>
      </c>
      <c r="K126" s="541"/>
      <c r="L126" s="540"/>
      <c r="M126" s="540" t="s">
        <v>166</v>
      </c>
      <c r="N126" s="648"/>
      <c r="O126" s="468"/>
      <c r="P126" s="468" t="s">
        <v>166</v>
      </c>
      <c r="Q126" s="469" t="s">
        <v>166</v>
      </c>
      <c r="R126" s="469"/>
      <c r="S126" s="468" t="s">
        <v>130</v>
      </c>
      <c r="T126" s="467"/>
      <c r="U126" s="467"/>
      <c r="V126" s="468" t="s">
        <v>166</v>
      </c>
      <c r="W126" s="468"/>
      <c r="X126" s="469"/>
      <c r="Y126" s="469" t="s">
        <v>166</v>
      </c>
      <c r="Z126" s="468" t="s">
        <v>127</v>
      </c>
      <c r="AA126" s="467"/>
      <c r="AB126" s="467" t="s">
        <v>130</v>
      </c>
      <c r="AC126" s="468"/>
      <c r="AD126" s="468" t="s">
        <v>209</v>
      </c>
      <c r="AE126" s="469" t="s">
        <v>130</v>
      </c>
      <c r="AF126" s="469"/>
      <c r="AG126" s="469" t="s">
        <v>130</v>
      </c>
      <c r="AH126" s="454">
        <v>120</v>
      </c>
      <c r="AI126" s="455">
        <f t="shared" si="8"/>
        <v>90</v>
      </c>
      <c r="AJ126" s="456">
        <f>SUM(AI126-114)</f>
        <v>-24</v>
      </c>
    </row>
    <row r="127" spans="1:36" s="14" customFormat="1" ht="21.75" customHeight="1">
      <c r="A127" s="534">
        <v>126306</v>
      </c>
      <c r="B127" s="535" t="s">
        <v>370</v>
      </c>
      <c r="C127" s="664" t="s">
        <v>371</v>
      </c>
      <c r="D127" s="537" t="s">
        <v>255</v>
      </c>
      <c r="E127" s="538" t="s">
        <v>312</v>
      </c>
      <c r="F127" s="665"/>
      <c r="G127" s="540" t="s">
        <v>130</v>
      </c>
      <c r="H127" s="540"/>
      <c r="I127" s="540"/>
      <c r="J127" s="541"/>
      <c r="K127" s="541" t="s">
        <v>130</v>
      </c>
      <c r="L127" s="540"/>
      <c r="M127" s="540" t="s">
        <v>130</v>
      </c>
      <c r="N127" s="648"/>
      <c r="O127" s="468"/>
      <c r="P127" s="468" t="s">
        <v>130</v>
      </c>
      <c r="Q127" s="469"/>
      <c r="R127" s="469"/>
      <c r="S127" s="468" t="s">
        <v>130</v>
      </c>
      <c r="T127" s="467"/>
      <c r="U127" s="467"/>
      <c r="V127" s="468" t="s">
        <v>130</v>
      </c>
      <c r="W127" s="468" t="s">
        <v>130</v>
      </c>
      <c r="X127" s="469"/>
      <c r="Y127" s="469" t="s">
        <v>130</v>
      </c>
      <c r="Z127" s="468"/>
      <c r="AA127" s="467"/>
      <c r="AB127" s="467" t="s">
        <v>130</v>
      </c>
      <c r="AC127" s="468"/>
      <c r="AD127" s="468"/>
      <c r="AE127" s="469"/>
      <c r="AF127" s="469"/>
      <c r="AG127" s="469" t="s">
        <v>130</v>
      </c>
      <c r="AH127" s="454">
        <v>120</v>
      </c>
      <c r="AI127" s="455">
        <f t="shared" si="8"/>
        <v>120</v>
      </c>
      <c r="AJ127" s="456">
        <f>SUM(AI127-114)</f>
        <v>6</v>
      </c>
    </row>
    <row r="128" spans="1:36" s="14" customFormat="1" ht="21.75" customHeight="1">
      <c r="A128" s="534">
        <v>137146</v>
      </c>
      <c r="B128" s="535" t="s">
        <v>372</v>
      </c>
      <c r="C128" s="536" t="s">
        <v>373</v>
      </c>
      <c r="D128" s="537" t="s">
        <v>255</v>
      </c>
      <c r="E128" s="538" t="s">
        <v>312</v>
      </c>
      <c r="F128" s="625" t="s">
        <v>308</v>
      </c>
      <c r="G128" s="626"/>
      <c r="H128" s="626"/>
      <c r="I128" s="626"/>
      <c r="J128" s="626"/>
      <c r="K128" s="626"/>
      <c r="L128" s="626"/>
      <c r="M128" s="626"/>
      <c r="N128" s="626"/>
      <c r="O128" s="627"/>
      <c r="P128" s="468" t="s">
        <v>166</v>
      </c>
      <c r="Q128" s="469"/>
      <c r="R128" s="469"/>
      <c r="S128" s="468" t="s">
        <v>166</v>
      </c>
      <c r="T128" s="467"/>
      <c r="U128" s="467"/>
      <c r="V128" s="468" t="s">
        <v>166</v>
      </c>
      <c r="W128" s="468"/>
      <c r="X128" s="469"/>
      <c r="Y128" s="469" t="s">
        <v>166</v>
      </c>
      <c r="Z128" s="468"/>
      <c r="AA128" s="467"/>
      <c r="AB128" s="467" t="s">
        <v>166</v>
      </c>
      <c r="AC128" s="468"/>
      <c r="AD128" s="468"/>
      <c r="AE128" s="469" t="s">
        <v>130</v>
      </c>
      <c r="AF128" s="558" t="s">
        <v>130</v>
      </c>
      <c r="AG128" s="558" t="s">
        <v>130</v>
      </c>
      <c r="AH128" s="454">
        <v>120</v>
      </c>
      <c r="AI128" s="455">
        <f t="shared" si="8"/>
        <v>36</v>
      </c>
      <c r="AJ128" s="456">
        <f>SUM(AI128-66)</f>
        <v>-30</v>
      </c>
    </row>
    <row r="129" spans="1:36" s="14" customFormat="1" ht="21.75" customHeight="1">
      <c r="A129" s="534">
        <v>150819</v>
      </c>
      <c r="B129" s="544" t="s">
        <v>374</v>
      </c>
      <c r="C129" s="536" t="s">
        <v>375</v>
      </c>
      <c r="D129" s="537" t="s">
        <v>255</v>
      </c>
      <c r="E129" s="538" t="s">
        <v>312</v>
      </c>
      <c r="F129" s="467"/>
      <c r="G129" s="666" t="s">
        <v>209</v>
      </c>
      <c r="H129" s="666"/>
      <c r="I129" s="666"/>
      <c r="J129" s="667"/>
      <c r="K129" s="667" t="s">
        <v>130</v>
      </c>
      <c r="L129" s="666" t="s">
        <v>209</v>
      </c>
      <c r="M129" s="666" t="s">
        <v>130</v>
      </c>
      <c r="N129" s="668"/>
      <c r="O129" s="557" t="s">
        <v>130</v>
      </c>
      <c r="P129" s="468"/>
      <c r="Q129" s="469"/>
      <c r="R129" s="469"/>
      <c r="S129" s="468" t="s">
        <v>130</v>
      </c>
      <c r="T129" s="467" t="s">
        <v>130</v>
      </c>
      <c r="U129" s="467" t="s">
        <v>209</v>
      </c>
      <c r="V129" s="468" t="s">
        <v>130</v>
      </c>
      <c r="W129" s="468" t="s">
        <v>130</v>
      </c>
      <c r="X129" s="469"/>
      <c r="Y129" s="469"/>
      <c r="Z129" s="468"/>
      <c r="AA129" s="467" t="s">
        <v>130</v>
      </c>
      <c r="AB129" s="467"/>
      <c r="AC129" s="468" t="s">
        <v>130</v>
      </c>
      <c r="AD129" s="468" t="s">
        <v>209</v>
      </c>
      <c r="AE129" s="469"/>
      <c r="AF129" s="651" t="s">
        <v>130</v>
      </c>
      <c r="AG129" s="651" t="s">
        <v>318</v>
      </c>
      <c r="AH129" s="454">
        <v>120</v>
      </c>
      <c r="AI129" s="455">
        <f t="shared" si="8"/>
        <v>162</v>
      </c>
      <c r="AJ129" s="456">
        <f>SUM(AI129-114)</f>
        <v>48</v>
      </c>
    </row>
    <row r="130" spans="1:36" s="14" customFormat="1" ht="21.75" customHeight="1">
      <c r="A130" s="534">
        <v>150878</v>
      </c>
      <c r="B130" s="544" t="s">
        <v>376</v>
      </c>
      <c r="C130" s="536" t="s">
        <v>377</v>
      </c>
      <c r="D130" s="537" t="s">
        <v>255</v>
      </c>
      <c r="E130" s="538" t="s">
        <v>312</v>
      </c>
      <c r="F130" s="539"/>
      <c r="G130" s="559" t="s">
        <v>203</v>
      </c>
      <c r="H130" s="559"/>
      <c r="I130" s="559"/>
      <c r="J130" s="559"/>
      <c r="K130" s="559"/>
      <c r="L130" s="559"/>
      <c r="M130" s="559"/>
      <c r="N130" s="559"/>
      <c r="O130" s="559"/>
      <c r="P130" s="559"/>
      <c r="Q130" s="559"/>
      <c r="R130" s="559"/>
      <c r="S130" s="559"/>
      <c r="T130" s="559"/>
      <c r="U130" s="559"/>
      <c r="V130" s="559"/>
      <c r="W130" s="559"/>
      <c r="X130" s="559"/>
      <c r="Y130" s="559"/>
      <c r="Z130" s="559"/>
      <c r="AA130" s="648"/>
      <c r="AB130" s="467" t="s">
        <v>130</v>
      </c>
      <c r="AC130" s="468"/>
      <c r="AD130" s="468"/>
      <c r="AE130" s="469" t="s">
        <v>130</v>
      </c>
      <c r="AF130" s="651" t="s">
        <v>209</v>
      </c>
      <c r="AG130" s="651" t="s">
        <v>130</v>
      </c>
      <c r="AH130" s="454">
        <v>120</v>
      </c>
      <c r="AI130" s="455">
        <f t="shared" si="8"/>
        <v>42</v>
      </c>
      <c r="AJ130" s="456">
        <f>SUM(AI130-24)</f>
        <v>18</v>
      </c>
    </row>
    <row r="131" spans="1:36" s="14" customFormat="1" ht="21.75" customHeight="1">
      <c r="A131" s="534"/>
      <c r="B131" s="544"/>
      <c r="C131" s="536"/>
      <c r="D131" s="537">
        <v>10</v>
      </c>
      <c r="E131" s="538"/>
      <c r="F131" s="467"/>
      <c r="G131" s="467">
        <v>15</v>
      </c>
      <c r="H131" s="468"/>
      <c r="I131" s="468"/>
      <c r="J131" s="469">
        <v>15</v>
      </c>
      <c r="K131" s="469"/>
      <c r="L131" s="468"/>
      <c r="M131" s="467">
        <v>15</v>
      </c>
      <c r="N131" s="467"/>
      <c r="O131" s="468"/>
      <c r="P131" s="468">
        <v>15</v>
      </c>
      <c r="Q131" s="469"/>
      <c r="R131" s="469"/>
      <c r="S131" s="468">
        <v>15</v>
      </c>
      <c r="T131" s="467"/>
      <c r="U131" s="467"/>
      <c r="V131" s="468">
        <v>15</v>
      </c>
      <c r="W131" s="468"/>
      <c r="X131" s="469"/>
      <c r="Y131" s="469">
        <v>15</v>
      </c>
      <c r="Z131" s="468"/>
      <c r="AA131" s="467"/>
      <c r="AB131" s="467">
        <v>15</v>
      </c>
      <c r="AC131" s="468"/>
      <c r="AD131" s="650"/>
      <c r="AE131" s="651">
        <v>15</v>
      </c>
      <c r="AF131" s="651"/>
      <c r="AG131" s="651"/>
      <c r="AH131" s="454"/>
      <c r="AI131" s="455"/>
      <c r="AJ131" s="456"/>
    </row>
    <row r="132" spans="1:36" s="14" customFormat="1" ht="21.75" customHeight="1">
      <c r="A132" s="652">
        <v>151661</v>
      </c>
      <c r="B132" s="535" t="s">
        <v>348</v>
      </c>
      <c r="C132" s="545" t="s">
        <v>349</v>
      </c>
      <c r="D132" s="537" t="s">
        <v>350</v>
      </c>
      <c r="E132" s="538" t="s">
        <v>351</v>
      </c>
      <c r="F132" s="467" t="s">
        <v>130</v>
      </c>
      <c r="G132" s="467" t="s">
        <v>130</v>
      </c>
      <c r="H132" s="467" t="s">
        <v>130</v>
      </c>
      <c r="I132" s="467"/>
      <c r="J132" s="469" t="s">
        <v>130</v>
      </c>
      <c r="K132" s="469" t="s">
        <v>130</v>
      </c>
      <c r="L132" s="467" t="s">
        <v>130</v>
      </c>
      <c r="M132" s="467" t="s">
        <v>209</v>
      </c>
      <c r="N132" s="467" t="s">
        <v>209</v>
      </c>
      <c r="O132" s="467" t="s">
        <v>209</v>
      </c>
      <c r="P132" s="467"/>
      <c r="Q132" s="469" t="s">
        <v>130</v>
      </c>
      <c r="R132" s="469" t="s">
        <v>130</v>
      </c>
      <c r="S132" s="467" t="s">
        <v>130</v>
      </c>
      <c r="T132" s="467" t="s">
        <v>209</v>
      </c>
      <c r="U132" s="467" t="s">
        <v>130</v>
      </c>
      <c r="V132" s="467" t="s">
        <v>130</v>
      </c>
      <c r="W132" s="467"/>
      <c r="X132" s="469" t="s">
        <v>130</v>
      </c>
      <c r="Y132" s="469"/>
      <c r="Z132" s="467" t="s">
        <v>130</v>
      </c>
      <c r="AA132" s="467" t="s">
        <v>209</v>
      </c>
      <c r="AB132" s="467" t="s">
        <v>130</v>
      </c>
      <c r="AC132" s="467" t="s">
        <v>209</v>
      </c>
      <c r="AD132" s="467"/>
      <c r="AE132" s="651" t="s">
        <v>209</v>
      </c>
      <c r="AF132" s="651"/>
      <c r="AG132" s="651"/>
      <c r="AH132" s="454">
        <v>120</v>
      </c>
      <c r="AI132" s="455">
        <f>COUNTIF(E132:AH132,"T")*6+COUNTIF(E132:AH132,"P")*12+COUNTIF(E132:AH132,"M")*6+COUNTIF(E132:AH132,"I")*6+COUNTIF(E132:AH132,"N")*12+COUNTIF(E132:AH132,"TI")*11+COUNTIF(E132:AH132,"MT")*12+COUNTIF(E132:AH132,"MN")*18+COUNTIF(E132:AH132,"PI")*17+COUNTIF(E132:AH132,"TN")*18+COUNTIF(E132:AH132,"NB")*6+COUNTIF(E132:AH132,"AF")*6</f>
        <v>210</v>
      </c>
      <c r="AJ132" s="456">
        <f>SUM(AI132-114)</f>
        <v>96</v>
      </c>
    </row>
    <row r="133" spans="1:36" s="14" customFormat="1" ht="21.75" customHeight="1">
      <c r="A133" s="652">
        <v>153303</v>
      </c>
      <c r="B133" s="544" t="s">
        <v>352</v>
      </c>
      <c r="C133" s="547">
        <v>1121221</v>
      </c>
      <c r="D133" s="537" t="s">
        <v>350</v>
      </c>
      <c r="E133" s="538" t="s">
        <v>351</v>
      </c>
      <c r="F133" s="467" t="s">
        <v>209</v>
      </c>
      <c r="G133" s="467" t="s">
        <v>209</v>
      </c>
      <c r="H133" s="467" t="s">
        <v>209</v>
      </c>
      <c r="I133" s="467" t="s">
        <v>130</v>
      </c>
      <c r="J133" s="469" t="s">
        <v>209</v>
      </c>
      <c r="K133" s="469"/>
      <c r="L133" s="467" t="s">
        <v>209</v>
      </c>
      <c r="M133" s="467" t="s">
        <v>209</v>
      </c>
      <c r="N133" s="467" t="s">
        <v>209</v>
      </c>
      <c r="O133" s="467" t="s">
        <v>130</v>
      </c>
      <c r="P133" s="467"/>
      <c r="Q133" s="469"/>
      <c r="R133" s="469" t="s">
        <v>209</v>
      </c>
      <c r="S133" s="467" t="s">
        <v>209</v>
      </c>
      <c r="T133" s="467" t="s">
        <v>209</v>
      </c>
      <c r="U133" s="467"/>
      <c r="V133" s="467" t="s">
        <v>209</v>
      </c>
      <c r="W133" s="467" t="s">
        <v>209</v>
      </c>
      <c r="X133" s="469"/>
      <c r="Y133" s="469" t="s">
        <v>209</v>
      </c>
      <c r="Z133" s="467" t="s">
        <v>130</v>
      </c>
      <c r="AA133" s="467"/>
      <c r="AB133" s="467" t="s">
        <v>130</v>
      </c>
      <c r="AC133" s="467" t="s">
        <v>209</v>
      </c>
      <c r="AD133" s="467" t="s">
        <v>130</v>
      </c>
      <c r="AE133" s="651" t="s">
        <v>209</v>
      </c>
      <c r="AF133" s="651"/>
      <c r="AG133" s="651"/>
      <c r="AH133" s="454">
        <v>120</v>
      </c>
      <c r="AI133" s="455">
        <f>COUNTIF(E133:AH133,"T")*6+COUNTIF(E133:AH133,"P")*12+COUNTIF(E133:AH133,"M")*6+COUNTIF(E133:AH133,"I")*6+COUNTIF(E133:AH133,"N")*12+COUNTIF(E133:AH133,"TI")*11+COUNTIF(E133:AH133,"MT")*12+COUNTIF(E133:AH133,"MN")*18+COUNTIF(E133:AH133,"PI")*17+COUNTIF(E133:AH133,"TN")*18+COUNTIF(E133:AH133,"NB")*6+COUNTIF(E133:AH133,"AF")*6</f>
        <v>150</v>
      </c>
      <c r="AJ133" s="456">
        <f>SUM(AI133-114)</f>
        <v>36</v>
      </c>
    </row>
    <row r="134" spans="1:36" s="14" customFormat="1" ht="21.75" customHeight="1" thickBot="1">
      <c r="A134" s="599">
        <v>126047</v>
      </c>
      <c r="B134" s="653" t="s">
        <v>353</v>
      </c>
      <c r="C134" s="568" t="s">
        <v>354</v>
      </c>
      <c r="D134" s="569" t="s">
        <v>350</v>
      </c>
      <c r="E134" s="570" t="s">
        <v>351</v>
      </c>
      <c r="F134" s="654" t="s">
        <v>355</v>
      </c>
      <c r="G134" s="655"/>
      <c r="H134" s="655"/>
      <c r="I134" s="655"/>
      <c r="J134" s="655"/>
      <c r="K134" s="655"/>
      <c r="L134" s="655"/>
      <c r="M134" s="655"/>
      <c r="N134" s="655"/>
      <c r="O134" s="655"/>
      <c r="P134" s="655"/>
      <c r="Q134" s="655"/>
      <c r="R134" s="655"/>
      <c r="S134" s="655"/>
      <c r="T134" s="655"/>
      <c r="U134" s="655"/>
      <c r="V134" s="655"/>
      <c r="W134" s="655"/>
      <c r="X134" s="655"/>
      <c r="Y134" s="655"/>
      <c r="Z134" s="655"/>
      <c r="AA134" s="655"/>
      <c r="AB134" s="655"/>
      <c r="AC134" s="655"/>
      <c r="AD134" s="655"/>
      <c r="AE134" s="655"/>
      <c r="AF134" s="655"/>
      <c r="AG134" s="656"/>
      <c r="AH134" s="632"/>
      <c r="AI134" s="498"/>
      <c r="AJ134" s="574"/>
    </row>
    <row r="135" spans="1:36" s="14" customFormat="1" ht="13.5" customHeight="1">
      <c r="A135" s="612"/>
      <c r="B135" s="657"/>
      <c r="C135" s="577"/>
      <c r="D135" s="578"/>
      <c r="E135" s="579"/>
      <c r="F135" s="658"/>
      <c r="G135" s="658"/>
      <c r="H135" s="658"/>
      <c r="I135" s="658"/>
      <c r="J135" s="658"/>
      <c r="K135" s="658"/>
      <c r="L135" s="658"/>
      <c r="M135" s="658"/>
      <c r="N135" s="658"/>
      <c r="O135" s="658"/>
      <c r="P135" s="658"/>
      <c r="Q135" s="658"/>
      <c r="R135" s="658"/>
      <c r="S135" s="658"/>
      <c r="T135" s="658"/>
      <c r="U135" s="658"/>
      <c r="V135" s="658"/>
      <c r="W135" s="658"/>
      <c r="X135" s="658"/>
      <c r="Y135" s="658"/>
      <c r="Z135" s="658"/>
      <c r="AA135" s="658"/>
      <c r="AB135" s="658"/>
      <c r="AC135" s="658"/>
      <c r="AD135" s="658"/>
      <c r="AE135" s="658"/>
      <c r="AF135" s="658"/>
      <c r="AG135" s="658"/>
      <c r="AH135" s="580"/>
      <c r="AI135" s="581"/>
      <c r="AJ135" s="582"/>
    </row>
    <row r="136" spans="1:36" s="14" customFormat="1" ht="13.5" customHeight="1">
      <c r="A136" s="612"/>
      <c r="B136" s="657"/>
      <c r="C136" s="577"/>
      <c r="D136" s="578"/>
      <c r="E136" s="579"/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8"/>
      <c r="S136" s="658"/>
      <c r="T136" s="658"/>
      <c r="U136" s="658"/>
      <c r="V136" s="658"/>
      <c r="W136" s="658"/>
      <c r="X136" s="658"/>
      <c r="Y136" s="658"/>
      <c r="Z136" s="658"/>
      <c r="AA136" s="658"/>
      <c r="AB136" s="658"/>
      <c r="AC136" s="658"/>
      <c r="AD136" s="658"/>
      <c r="AE136" s="658"/>
      <c r="AF136" s="658"/>
      <c r="AG136" s="658"/>
      <c r="AH136" s="580"/>
      <c r="AI136" s="581"/>
      <c r="AJ136" s="582"/>
    </row>
    <row r="137" spans="1:36" s="14" customFormat="1" ht="13.5" customHeight="1">
      <c r="A137" s="612"/>
      <c r="B137" s="657"/>
      <c r="C137" s="577"/>
      <c r="D137" s="578"/>
      <c r="E137" s="579"/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8"/>
      <c r="S137" s="658"/>
      <c r="T137" s="658"/>
      <c r="U137" s="658"/>
      <c r="V137" s="658"/>
      <c r="W137" s="658"/>
      <c r="X137" s="658"/>
      <c r="Y137" s="658"/>
      <c r="Z137" s="658"/>
      <c r="AA137" s="658"/>
      <c r="AB137" s="658"/>
      <c r="AC137" s="658"/>
      <c r="AD137" s="658"/>
      <c r="AE137" s="658"/>
      <c r="AF137" s="658"/>
      <c r="AG137" s="658"/>
      <c r="AH137" s="580"/>
      <c r="AI137" s="581"/>
      <c r="AJ137" s="582"/>
    </row>
    <row r="138" spans="1:36" s="14" customFormat="1" ht="13.5" customHeight="1">
      <c r="A138" s="612"/>
      <c r="B138" s="657"/>
      <c r="C138" s="577"/>
      <c r="D138" s="578"/>
      <c r="E138" s="579"/>
      <c r="F138" s="658"/>
      <c r="G138" s="658"/>
      <c r="H138" s="658"/>
      <c r="I138" s="658"/>
      <c r="J138" s="658"/>
      <c r="K138" s="658"/>
      <c r="L138" s="658"/>
      <c r="M138" s="658"/>
      <c r="N138" s="658"/>
      <c r="O138" s="658"/>
      <c r="P138" s="658"/>
      <c r="Q138" s="658"/>
      <c r="R138" s="658"/>
      <c r="S138" s="658"/>
      <c r="T138" s="658"/>
      <c r="U138" s="658"/>
      <c r="V138" s="658"/>
      <c r="W138" s="658"/>
      <c r="X138" s="658"/>
      <c r="Y138" s="658"/>
      <c r="Z138" s="658"/>
      <c r="AA138" s="658"/>
      <c r="AB138" s="658"/>
      <c r="AC138" s="658"/>
      <c r="AD138" s="658"/>
      <c r="AE138" s="658"/>
      <c r="AF138" s="658"/>
      <c r="AG138" s="658"/>
      <c r="AH138" s="580"/>
      <c r="AI138" s="581"/>
      <c r="AJ138" s="582"/>
    </row>
    <row r="139" spans="1:36" s="14" customFormat="1" ht="13.5" customHeight="1" thickBot="1">
      <c r="A139" s="612"/>
      <c r="B139" s="657"/>
      <c r="C139" s="577"/>
      <c r="D139" s="578"/>
      <c r="E139" s="579"/>
      <c r="F139" s="659"/>
      <c r="G139" s="659"/>
      <c r="H139" s="659"/>
      <c r="I139" s="659"/>
      <c r="J139" s="659"/>
      <c r="K139" s="659"/>
      <c r="L139" s="659"/>
      <c r="M139" s="659"/>
      <c r="N139" s="659"/>
      <c r="O139" s="659"/>
      <c r="P139" s="659"/>
      <c r="Q139" s="659"/>
      <c r="R139" s="659"/>
      <c r="S139" s="659"/>
      <c r="T139" s="659"/>
      <c r="U139" s="659"/>
      <c r="V139" s="659"/>
      <c r="W139" s="659"/>
      <c r="X139" s="659"/>
      <c r="Y139" s="659"/>
      <c r="Z139" s="659"/>
      <c r="AA139" s="659"/>
      <c r="AB139" s="659"/>
      <c r="AC139" s="659"/>
      <c r="AD139" s="659"/>
      <c r="AE139" s="659"/>
      <c r="AF139" s="659"/>
      <c r="AG139" s="659"/>
      <c r="AH139" s="617"/>
      <c r="AI139" s="618"/>
      <c r="AJ139" s="619"/>
    </row>
    <row r="140" spans="1:36" s="14" customFormat="1" ht="21.75" customHeight="1" thickBot="1">
      <c r="A140" s="583" t="s">
        <v>0</v>
      </c>
      <c r="B140" s="584" t="s">
        <v>1</v>
      </c>
      <c r="C140" s="584" t="s">
        <v>14</v>
      </c>
      <c r="D140" s="585" t="s">
        <v>2</v>
      </c>
      <c r="E140" s="586" t="s">
        <v>3</v>
      </c>
      <c r="F140" s="437">
        <v>1</v>
      </c>
      <c r="G140" s="437">
        <v>2</v>
      </c>
      <c r="H140" s="437">
        <v>3</v>
      </c>
      <c r="I140" s="437">
        <v>4</v>
      </c>
      <c r="J140" s="437">
        <v>5</v>
      </c>
      <c r="K140" s="437">
        <v>6</v>
      </c>
      <c r="L140" s="437">
        <v>7</v>
      </c>
      <c r="M140" s="437">
        <v>8</v>
      </c>
      <c r="N140" s="437">
        <v>9</v>
      </c>
      <c r="O140" s="437">
        <v>10</v>
      </c>
      <c r="P140" s="437">
        <v>11</v>
      </c>
      <c r="Q140" s="437">
        <v>12</v>
      </c>
      <c r="R140" s="437">
        <v>13</v>
      </c>
      <c r="S140" s="437">
        <v>14</v>
      </c>
      <c r="T140" s="437">
        <v>15</v>
      </c>
      <c r="U140" s="437">
        <v>16</v>
      </c>
      <c r="V140" s="437">
        <v>17</v>
      </c>
      <c r="W140" s="437">
        <v>18</v>
      </c>
      <c r="X140" s="437">
        <v>19</v>
      </c>
      <c r="Y140" s="437">
        <v>20</v>
      </c>
      <c r="Z140" s="437">
        <v>21</v>
      </c>
      <c r="AA140" s="437">
        <v>22</v>
      </c>
      <c r="AB140" s="437">
        <v>23</v>
      </c>
      <c r="AC140" s="437">
        <v>24</v>
      </c>
      <c r="AD140" s="437">
        <v>25</v>
      </c>
      <c r="AE140" s="437">
        <v>26</v>
      </c>
      <c r="AF140" s="437">
        <v>27</v>
      </c>
      <c r="AG140" s="437">
        <v>28</v>
      </c>
      <c r="AH140" s="438" t="s">
        <v>4</v>
      </c>
      <c r="AI140" s="439" t="s">
        <v>5</v>
      </c>
      <c r="AJ140" s="440" t="s">
        <v>6</v>
      </c>
    </row>
    <row r="141" spans="1:36" s="14" customFormat="1" ht="21.75" customHeight="1">
      <c r="A141" s="531"/>
      <c r="B141" s="532" t="s">
        <v>218</v>
      </c>
      <c r="C141" s="532" t="s">
        <v>190</v>
      </c>
      <c r="D141" s="533" t="s">
        <v>219</v>
      </c>
      <c r="E141" s="586"/>
      <c r="F141" s="444" t="s">
        <v>10</v>
      </c>
      <c r="G141" s="444" t="s">
        <v>7</v>
      </c>
      <c r="H141" s="445" t="s">
        <v>7</v>
      </c>
      <c r="I141" s="445" t="s">
        <v>8</v>
      </c>
      <c r="J141" s="445" t="s">
        <v>8</v>
      </c>
      <c r="K141" s="445" t="s">
        <v>9</v>
      </c>
      <c r="L141" s="445" t="s">
        <v>8</v>
      </c>
      <c r="M141" s="445" t="s">
        <v>10</v>
      </c>
      <c r="N141" s="445" t="s">
        <v>7</v>
      </c>
      <c r="O141" s="445" t="s">
        <v>7</v>
      </c>
      <c r="P141" s="445" t="s">
        <v>8</v>
      </c>
      <c r="Q141" s="445" t="s">
        <v>8</v>
      </c>
      <c r="R141" s="445" t="s">
        <v>9</v>
      </c>
      <c r="S141" s="445" t="s">
        <v>8</v>
      </c>
      <c r="T141" s="445" t="s">
        <v>10</v>
      </c>
      <c r="U141" s="445" t="s">
        <v>7</v>
      </c>
      <c r="V141" s="445" t="s">
        <v>7</v>
      </c>
      <c r="W141" s="445" t="s">
        <v>8</v>
      </c>
      <c r="X141" s="445" t="s">
        <v>8</v>
      </c>
      <c r="Y141" s="445" t="s">
        <v>9</v>
      </c>
      <c r="Z141" s="445" t="s">
        <v>8</v>
      </c>
      <c r="AA141" s="445" t="s">
        <v>10</v>
      </c>
      <c r="AB141" s="445" t="s">
        <v>7</v>
      </c>
      <c r="AC141" s="444" t="s">
        <v>7</v>
      </c>
      <c r="AD141" s="444" t="s">
        <v>8</v>
      </c>
      <c r="AE141" s="444" t="s">
        <v>8</v>
      </c>
      <c r="AF141" s="444" t="s">
        <v>9</v>
      </c>
      <c r="AG141" s="444" t="s">
        <v>8</v>
      </c>
      <c r="AH141" s="438"/>
      <c r="AI141" s="439"/>
      <c r="AJ141" s="440"/>
    </row>
    <row r="142" spans="1:36" s="14" customFormat="1" ht="21.75" customHeight="1">
      <c r="A142" s="636">
        <v>151343</v>
      </c>
      <c r="B142" s="637" t="s">
        <v>309</v>
      </c>
      <c r="C142" s="638" t="s">
        <v>310</v>
      </c>
      <c r="D142" s="639" t="s">
        <v>311</v>
      </c>
      <c r="E142" s="640" t="s">
        <v>312</v>
      </c>
      <c r="F142" s="467" t="s">
        <v>130</v>
      </c>
      <c r="G142" s="539"/>
      <c r="H142" s="540"/>
      <c r="I142" s="540"/>
      <c r="J142" s="541" t="s">
        <v>130</v>
      </c>
      <c r="K142" s="541"/>
      <c r="L142" s="540"/>
      <c r="M142" s="540"/>
      <c r="N142" s="540" t="s">
        <v>130</v>
      </c>
      <c r="O142" s="540"/>
      <c r="P142" s="540" t="s">
        <v>130</v>
      </c>
      <c r="Q142" s="541"/>
      <c r="R142" s="541" t="s">
        <v>130</v>
      </c>
      <c r="S142" s="540"/>
      <c r="T142" s="540" t="s">
        <v>130</v>
      </c>
      <c r="U142" s="540"/>
      <c r="V142" s="540" t="s">
        <v>130</v>
      </c>
      <c r="W142" s="540"/>
      <c r="X142" s="541" t="s">
        <v>130</v>
      </c>
      <c r="Y142" s="541"/>
      <c r="Z142" s="540" t="s">
        <v>130</v>
      </c>
      <c r="AA142" s="540"/>
      <c r="AB142" s="540"/>
      <c r="AC142" s="542"/>
      <c r="AD142" s="468" t="s">
        <v>130</v>
      </c>
      <c r="AE142" s="469"/>
      <c r="AF142" s="469"/>
      <c r="AG142" s="469"/>
      <c r="AH142" s="454">
        <v>120</v>
      </c>
      <c r="AI142" s="455">
        <f aca="true" t="shared" si="10" ref="AI142:AI158">COUNTIF(E142:AH142,"T")*6+COUNTIF(E142:AH142,"P")*12+COUNTIF(E142:AH142,"M")*6+COUNTIF(E142:AH142,"I")*6+COUNTIF(E142:AH142,"N")*12+COUNTIF(E142:AH142,"TI")*11+COUNTIF(E142:AH142,"MT")*12+COUNTIF(E142:AH142,"MN")*18+COUNTIF(E142:AH142,"PI")*17+COUNTIF(E142:AH142,"TN")*18+COUNTIF(E142:AH142,"NB")*6+COUNTIF(E142:AH142,"AF")*6</f>
        <v>120</v>
      </c>
      <c r="AJ142" s="456">
        <f>SUM(AI142-114)</f>
        <v>6</v>
      </c>
    </row>
    <row r="143" spans="1:36" s="14" customFormat="1" ht="21.75" customHeight="1">
      <c r="A143" s="641">
        <v>128384</v>
      </c>
      <c r="B143" s="637" t="s">
        <v>313</v>
      </c>
      <c r="C143" s="638" t="s">
        <v>314</v>
      </c>
      <c r="D143" s="639" t="s">
        <v>315</v>
      </c>
      <c r="E143" s="640" t="s">
        <v>312</v>
      </c>
      <c r="F143" s="467" t="s">
        <v>130</v>
      </c>
      <c r="G143" s="467" t="s">
        <v>130</v>
      </c>
      <c r="H143" s="468"/>
      <c r="I143" s="468" t="s">
        <v>130</v>
      </c>
      <c r="J143" s="469" t="s">
        <v>166</v>
      </c>
      <c r="K143" s="469"/>
      <c r="L143" s="468"/>
      <c r="M143" s="467" t="s">
        <v>130</v>
      </c>
      <c r="N143" s="467" t="s">
        <v>209</v>
      </c>
      <c r="O143" s="468" t="s">
        <v>130</v>
      </c>
      <c r="P143" s="468"/>
      <c r="Q143" s="469"/>
      <c r="R143" s="469"/>
      <c r="S143" s="468" t="s">
        <v>166</v>
      </c>
      <c r="T143" s="467"/>
      <c r="U143" s="467" t="s">
        <v>209</v>
      </c>
      <c r="V143" s="468"/>
      <c r="W143" s="468" t="s">
        <v>130</v>
      </c>
      <c r="X143" s="469"/>
      <c r="Y143" s="469" t="s">
        <v>130</v>
      </c>
      <c r="Z143" s="468"/>
      <c r="AA143" s="467" t="s">
        <v>209</v>
      </c>
      <c r="AB143" s="467"/>
      <c r="AC143" s="468" t="s">
        <v>130</v>
      </c>
      <c r="AD143" s="468"/>
      <c r="AE143" s="469" t="s">
        <v>130</v>
      </c>
      <c r="AF143" s="469"/>
      <c r="AG143" s="469" t="s">
        <v>209</v>
      </c>
      <c r="AH143" s="454">
        <v>120</v>
      </c>
      <c r="AI143" s="455">
        <f t="shared" si="10"/>
        <v>132</v>
      </c>
      <c r="AJ143" s="456">
        <f aca="true" t="shared" si="11" ref="AJ143:AJ161">SUM(AI143-114)</f>
        <v>18</v>
      </c>
    </row>
    <row r="144" spans="1:36" s="14" customFormat="1" ht="21.75" customHeight="1">
      <c r="A144" s="641">
        <v>142778</v>
      </c>
      <c r="B144" s="642" t="s">
        <v>316</v>
      </c>
      <c r="C144" s="643" t="s">
        <v>317</v>
      </c>
      <c r="D144" s="639" t="s">
        <v>311</v>
      </c>
      <c r="E144" s="640" t="s">
        <v>312</v>
      </c>
      <c r="F144" s="467"/>
      <c r="G144" s="467"/>
      <c r="H144" s="468" t="s">
        <v>130</v>
      </c>
      <c r="I144" s="468"/>
      <c r="J144" s="469" t="s">
        <v>130</v>
      </c>
      <c r="K144" s="469"/>
      <c r="L144" s="468" t="s">
        <v>130</v>
      </c>
      <c r="M144" s="467"/>
      <c r="N144" s="467"/>
      <c r="O144" s="468" t="s">
        <v>10</v>
      </c>
      <c r="P144" s="468" t="s">
        <v>130</v>
      </c>
      <c r="Q144" s="469" t="s">
        <v>127</v>
      </c>
      <c r="R144" s="469"/>
      <c r="S144" s="468"/>
      <c r="T144" s="467" t="s">
        <v>130</v>
      </c>
      <c r="U144" s="467" t="s">
        <v>10</v>
      </c>
      <c r="V144" s="557" t="s">
        <v>318</v>
      </c>
      <c r="W144" s="557"/>
      <c r="X144" s="558" t="s">
        <v>318</v>
      </c>
      <c r="Y144" s="558"/>
      <c r="Z144" s="557"/>
      <c r="AA144" s="591"/>
      <c r="AB144" s="591" t="s">
        <v>130</v>
      </c>
      <c r="AC144" s="557"/>
      <c r="AD144" s="557" t="s">
        <v>130</v>
      </c>
      <c r="AE144" s="558"/>
      <c r="AF144" s="558" t="s">
        <v>130</v>
      </c>
      <c r="AG144" s="558"/>
      <c r="AH144" s="454">
        <v>120</v>
      </c>
      <c r="AI144" s="455">
        <f t="shared" si="10"/>
        <v>156</v>
      </c>
      <c r="AJ144" s="456">
        <f t="shared" si="11"/>
        <v>42</v>
      </c>
    </row>
    <row r="145" spans="1:36" s="14" customFormat="1" ht="21.75" customHeight="1">
      <c r="A145" s="636">
        <v>150754</v>
      </c>
      <c r="B145" s="642" t="s">
        <v>319</v>
      </c>
      <c r="C145" s="643" t="s">
        <v>320</v>
      </c>
      <c r="D145" s="639" t="s">
        <v>315</v>
      </c>
      <c r="E145" s="640" t="s">
        <v>312</v>
      </c>
      <c r="F145" s="645" t="s">
        <v>321</v>
      </c>
      <c r="G145" s="645"/>
      <c r="H145" s="645"/>
      <c r="I145" s="645"/>
      <c r="J145" s="645"/>
      <c r="K145" s="645"/>
      <c r="L145" s="645"/>
      <c r="M145" s="645"/>
      <c r="N145" s="645"/>
      <c r="O145" s="645"/>
      <c r="P145" s="645"/>
      <c r="Q145" s="645"/>
      <c r="R145" s="645"/>
      <c r="S145" s="645"/>
      <c r="T145" s="645"/>
      <c r="U145" s="645"/>
      <c r="V145" s="645"/>
      <c r="W145" s="645"/>
      <c r="X145" s="645"/>
      <c r="Y145" s="645"/>
      <c r="Z145" s="645"/>
      <c r="AA145" s="645"/>
      <c r="AB145" s="645"/>
      <c r="AC145" s="645"/>
      <c r="AD145" s="645"/>
      <c r="AE145" s="645"/>
      <c r="AF145" s="645"/>
      <c r="AG145" s="645"/>
      <c r="AH145" s="454">
        <v>120</v>
      </c>
      <c r="AI145" s="455">
        <f t="shared" si="10"/>
        <v>0</v>
      </c>
      <c r="AJ145" s="456">
        <f t="shared" si="11"/>
        <v>-114</v>
      </c>
    </row>
    <row r="146" spans="1:36" s="14" customFormat="1" ht="21.75" customHeight="1">
      <c r="A146" s="636">
        <v>113603</v>
      </c>
      <c r="B146" s="642" t="s">
        <v>322</v>
      </c>
      <c r="C146" s="646" t="s">
        <v>323</v>
      </c>
      <c r="D146" s="639" t="s">
        <v>311</v>
      </c>
      <c r="E146" s="640" t="s">
        <v>312</v>
      </c>
      <c r="F146" s="467"/>
      <c r="G146" s="467"/>
      <c r="H146" s="468"/>
      <c r="I146" s="468"/>
      <c r="J146" s="469" t="s">
        <v>130</v>
      </c>
      <c r="K146" s="469"/>
      <c r="L146" s="468" t="s">
        <v>130</v>
      </c>
      <c r="M146" s="467"/>
      <c r="N146" s="467" t="s">
        <v>130</v>
      </c>
      <c r="O146" s="468"/>
      <c r="P146" s="468"/>
      <c r="Q146" s="469"/>
      <c r="R146" s="469" t="s">
        <v>166</v>
      </c>
      <c r="S146" s="468"/>
      <c r="T146" s="467" t="s">
        <v>166</v>
      </c>
      <c r="U146" s="467"/>
      <c r="V146" s="468" t="s">
        <v>166</v>
      </c>
      <c r="W146" s="468"/>
      <c r="X146" s="469"/>
      <c r="Y146" s="469"/>
      <c r="Z146" s="468" t="s">
        <v>166</v>
      </c>
      <c r="AA146" s="467"/>
      <c r="AB146" s="467" t="s">
        <v>166</v>
      </c>
      <c r="AC146" s="468"/>
      <c r="AD146" s="468" t="s">
        <v>130</v>
      </c>
      <c r="AE146" s="469"/>
      <c r="AF146" s="469" t="s">
        <v>130</v>
      </c>
      <c r="AG146" s="469"/>
      <c r="AH146" s="454">
        <v>120</v>
      </c>
      <c r="AI146" s="455">
        <f t="shared" si="10"/>
        <v>60</v>
      </c>
      <c r="AJ146" s="456">
        <f t="shared" si="11"/>
        <v>-54</v>
      </c>
    </row>
    <row r="147" spans="1:36" s="14" customFormat="1" ht="21.75" customHeight="1">
      <c r="A147" s="641">
        <v>125210</v>
      </c>
      <c r="B147" s="637" t="s">
        <v>324</v>
      </c>
      <c r="C147" s="647" t="s">
        <v>325</v>
      </c>
      <c r="D147" s="639" t="s">
        <v>315</v>
      </c>
      <c r="E147" s="640" t="s">
        <v>312</v>
      </c>
      <c r="F147" s="591"/>
      <c r="G147" s="591" t="s">
        <v>130</v>
      </c>
      <c r="H147" s="557" t="s">
        <v>130</v>
      </c>
      <c r="I147" s="557" t="s">
        <v>130</v>
      </c>
      <c r="J147" s="558" t="s">
        <v>130</v>
      </c>
      <c r="K147" s="558"/>
      <c r="L147" s="557"/>
      <c r="M147" s="591" t="s">
        <v>130</v>
      </c>
      <c r="N147" s="591"/>
      <c r="O147" s="557"/>
      <c r="P147" s="557"/>
      <c r="Q147" s="558"/>
      <c r="R147" s="558"/>
      <c r="S147" s="468"/>
      <c r="T147" s="467"/>
      <c r="U147" s="467"/>
      <c r="V147" s="468"/>
      <c r="W147" s="468" t="s">
        <v>130</v>
      </c>
      <c r="X147" s="469"/>
      <c r="Y147" s="469" t="s">
        <v>130</v>
      </c>
      <c r="Z147" s="468"/>
      <c r="AA147" s="467"/>
      <c r="AB147" s="467"/>
      <c r="AC147" s="468" t="s">
        <v>130</v>
      </c>
      <c r="AD147" s="468"/>
      <c r="AE147" s="469" t="s">
        <v>130</v>
      </c>
      <c r="AF147" s="469"/>
      <c r="AG147" s="469"/>
      <c r="AH147" s="454">
        <v>120</v>
      </c>
      <c r="AI147" s="455">
        <f t="shared" si="10"/>
        <v>108</v>
      </c>
      <c r="AJ147" s="456">
        <f t="shared" si="11"/>
        <v>-6</v>
      </c>
    </row>
    <row r="148" spans="1:42" s="14" customFormat="1" ht="21.75" customHeight="1">
      <c r="A148" s="534">
        <v>151327</v>
      </c>
      <c r="B148" s="544" t="s">
        <v>378</v>
      </c>
      <c r="C148" s="536" t="s">
        <v>379</v>
      </c>
      <c r="D148" s="537" t="s">
        <v>282</v>
      </c>
      <c r="E148" s="538" t="s">
        <v>312</v>
      </c>
      <c r="F148" s="540"/>
      <c r="G148" s="540"/>
      <c r="H148" s="540" t="s">
        <v>166</v>
      </c>
      <c r="I148" s="540"/>
      <c r="J148" s="541"/>
      <c r="K148" s="541" t="s">
        <v>130</v>
      </c>
      <c r="L148" s="540" t="s">
        <v>130</v>
      </c>
      <c r="M148" s="540"/>
      <c r="N148" s="648"/>
      <c r="O148" s="468"/>
      <c r="P148" s="468" t="s">
        <v>130</v>
      </c>
      <c r="Q148" s="469" t="s">
        <v>130</v>
      </c>
      <c r="R148" s="469"/>
      <c r="S148" s="468"/>
      <c r="T148" s="467" t="s">
        <v>130</v>
      </c>
      <c r="U148" s="467"/>
      <c r="V148" s="468"/>
      <c r="W148" s="468" t="s">
        <v>130</v>
      </c>
      <c r="X148" s="469"/>
      <c r="Y148" s="469" t="s">
        <v>166</v>
      </c>
      <c r="Z148" s="468" t="s">
        <v>166</v>
      </c>
      <c r="AA148" s="467"/>
      <c r="AB148" s="467" t="s">
        <v>130</v>
      </c>
      <c r="AC148" s="468"/>
      <c r="AD148" s="468"/>
      <c r="AE148" s="469"/>
      <c r="AF148" s="469" t="s">
        <v>130</v>
      </c>
      <c r="AG148" s="469"/>
      <c r="AH148" s="454">
        <v>120</v>
      </c>
      <c r="AI148" s="455">
        <f t="shared" si="10"/>
        <v>96</v>
      </c>
      <c r="AJ148" s="456">
        <f t="shared" si="11"/>
        <v>-18</v>
      </c>
      <c r="AP148" s="21"/>
    </row>
    <row r="149" spans="1:36" s="14" customFormat="1" ht="21.75" customHeight="1">
      <c r="A149" s="534">
        <v>139068</v>
      </c>
      <c r="B149" s="544" t="s">
        <v>380</v>
      </c>
      <c r="C149" s="536" t="s">
        <v>381</v>
      </c>
      <c r="D149" s="537" t="s">
        <v>282</v>
      </c>
      <c r="E149" s="669">
        <v>44396</v>
      </c>
      <c r="F149" s="467"/>
      <c r="G149" s="467"/>
      <c r="H149" s="540" t="s">
        <v>130</v>
      </c>
      <c r="I149" s="540"/>
      <c r="J149" s="541"/>
      <c r="K149" s="541" t="s">
        <v>130</v>
      </c>
      <c r="L149" s="540"/>
      <c r="M149" s="540"/>
      <c r="N149" s="648" t="s">
        <v>130</v>
      </c>
      <c r="O149" s="468"/>
      <c r="P149" s="468"/>
      <c r="Q149" s="469"/>
      <c r="R149" s="469" t="s">
        <v>130</v>
      </c>
      <c r="S149" s="468"/>
      <c r="T149" s="467" t="s">
        <v>130</v>
      </c>
      <c r="U149" s="467"/>
      <c r="V149" s="468"/>
      <c r="W149" s="468" t="s">
        <v>130</v>
      </c>
      <c r="X149" s="469"/>
      <c r="Y149" s="469"/>
      <c r="Z149" s="468" t="s">
        <v>130</v>
      </c>
      <c r="AA149" s="467"/>
      <c r="AB149" s="467" t="s">
        <v>130</v>
      </c>
      <c r="AC149" s="468"/>
      <c r="AD149" s="468" t="s">
        <v>130</v>
      </c>
      <c r="AE149" s="469" t="s">
        <v>130</v>
      </c>
      <c r="AF149" s="469"/>
      <c r="AG149" s="469"/>
      <c r="AH149" s="454">
        <v>120</v>
      </c>
      <c r="AI149" s="455">
        <f t="shared" si="10"/>
        <v>120</v>
      </c>
      <c r="AJ149" s="456">
        <f t="shared" si="11"/>
        <v>6</v>
      </c>
    </row>
    <row r="150" spans="1:36" s="14" customFormat="1" ht="21.75" customHeight="1">
      <c r="A150" s="534">
        <v>150975</v>
      </c>
      <c r="B150" s="588" t="s">
        <v>382</v>
      </c>
      <c r="C150" s="547" t="s">
        <v>383</v>
      </c>
      <c r="D150" s="537" t="s">
        <v>282</v>
      </c>
      <c r="E150" s="538" t="s">
        <v>312</v>
      </c>
      <c r="F150" s="472" t="s">
        <v>203</v>
      </c>
      <c r="G150" s="670"/>
      <c r="H150" s="540" t="s">
        <v>130</v>
      </c>
      <c r="I150" s="540"/>
      <c r="J150" s="541"/>
      <c r="K150" s="541" t="s">
        <v>130</v>
      </c>
      <c r="L150" s="540"/>
      <c r="M150" s="540"/>
      <c r="N150" s="648" t="s">
        <v>130</v>
      </c>
      <c r="O150" s="468"/>
      <c r="P150" s="468"/>
      <c r="Q150" s="469" t="s">
        <v>130</v>
      </c>
      <c r="R150" s="469"/>
      <c r="S150" s="468"/>
      <c r="T150" s="467" t="s">
        <v>130</v>
      </c>
      <c r="U150" s="467"/>
      <c r="V150" s="468"/>
      <c r="W150" s="468" t="s">
        <v>130</v>
      </c>
      <c r="X150" s="469"/>
      <c r="Y150" s="469"/>
      <c r="Z150" s="468" t="s">
        <v>130</v>
      </c>
      <c r="AA150" s="467"/>
      <c r="AB150" s="467"/>
      <c r="AC150" s="468" t="s">
        <v>130</v>
      </c>
      <c r="AD150" s="468"/>
      <c r="AE150" s="469" t="s">
        <v>130</v>
      </c>
      <c r="AF150" s="469"/>
      <c r="AG150" s="469"/>
      <c r="AH150" s="454">
        <v>120</v>
      </c>
      <c r="AI150" s="455">
        <f t="shared" si="10"/>
        <v>108</v>
      </c>
      <c r="AJ150" s="456">
        <f>SUM(AI150-102)</f>
        <v>6</v>
      </c>
    </row>
    <row r="151" spans="1:36" s="14" customFormat="1" ht="21.75" customHeight="1">
      <c r="A151" s="534">
        <v>150886</v>
      </c>
      <c r="B151" s="544" t="s">
        <v>384</v>
      </c>
      <c r="C151" s="536" t="s">
        <v>385</v>
      </c>
      <c r="D151" s="537" t="s">
        <v>282</v>
      </c>
      <c r="E151" s="538" t="s">
        <v>312</v>
      </c>
      <c r="F151" s="467"/>
      <c r="G151" s="467"/>
      <c r="H151" s="540"/>
      <c r="I151" s="540" t="s">
        <v>166</v>
      </c>
      <c r="J151" s="541"/>
      <c r="K151" s="541" t="s">
        <v>166</v>
      </c>
      <c r="L151" s="540"/>
      <c r="M151" s="540" t="s">
        <v>209</v>
      </c>
      <c r="N151" s="648"/>
      <c r="O151" s="468" t="s">
        <v>130</v>
      </c>
      <c r="P151" s="468" t="s">
        <v>209</v>
      </c>
      <c r="Q151" s="469" t="s">
        <v>130</v>
      </c>
      <c r="R151" s="469"/>
      <c r="S151" s="468" t="s">
        <v>130</v>
      </c>
      <c r="T151" s="467"/>
      <c r="U151" s="467" t="s">
        <v>130</v>
      </c>
      <c r="V151" s="468" t="s">
        <v>130</v>
      </c>
      <c r="W151" s="468" t="s">
        <v>130</v>
      </c>
      <c r="X151" s="469"/>
      <c r="Y151" s="469"/>
      <c r="Z151" s="468" t="s">
        <v>130</v>
      </c>
      <c r="AA151" s="467" t="s">
        <v>209</v>
      </c>
      <c r="AB151" s="467"/>
      <c r="AC151" s="468" t="s">
        <v>130</v>
      </c>
      <c r="AD151" s="468" t="s">
        <v>130</v>
      </c>
      <c r="AE151" s="469"/>
      <c r="AF151" s="469" t="s">
        <v>130</v>
      </c>
      <c r="AG151" s="469" t="s">
        <v>130</v>
      </c>
      <c r="AH151" s="454">
        <v>120</v>
      </c>
      <c r="AI151" s="455">
        <f t="shared" si="10"/>
        <v>150</v>
      </c>
      <c r="AJ151" s="456">
        <f t="shared" si="11"/>
        <v>36</v>
      </c>
    </row>
    <row r="152" spans="1:36" s="14" customFormat="1" ht="21.75" customHeight="1">
      <c r="A152" s="534">
        <v>107956</v>
      </c>
      <c r="B152" s="588" t="s">
        <v>386</v>
      </c>
      <c r="C152" s="536" t="s">
        <v>387</v>
      </c>
      <c r="D152" s="537" t="s">
        <v>282</v>
      </c>
      <c r="E152" s="538" t="s">
        <v>312</v>
      </c>
      <c r="F152" s="625" t="s">
        <v>388</v>
      </c>
      <c r="G152" s="626"/>
      <c r="H152" s="626"/>
      <c r="I152" s="626"/>
      <c r="J152" s="626"/>
      <c r="K152" s="626"/>
      <c r="L152" s="626"/>
      <c r="M152" s="626"/>
      <c r="N152" s="626"/>
      <c r="O152" s="626"/>
      <c r="P152" s="626"/>
      <c r="Q152" s="626"/>
      <c r="R152" s="626"/>
      <c r="S152" s="626"/>
      <c r="T152" s="626"/>
      <c r="U152" s="626"/>
      <c r="V152" s="626"/>
      <c r="W152" s="626"/>
      <c r="X152" s="626"/>
      <c r="Y152" s="626"/>
      <c r="Z152" s="626"/>
      <c r="AA152" s="626"/>
      <c r="AB152" s="626"/>
      <c r="AC152" s="626"/>
      <c r="AD152" s="626"/>
      <c r="AE152" s="626"/>
      <c r="AF152" s="626"/>
      <c r="AG152" s="627"/>
      <c r="AH152" s="454">
        <v>120</v>
      </c>
      <c r="AI152" s="455">
        <f t="shared" si="10"/>
        <v>0</v>
      </c>
      <c r="AJ152" s="456">
        <f t="shared" si="11"/>
        <v>-114</v>
      </c>
    </row>
    <row r="153" spans="1:37" s="14" customFormat="1" ht="21.75" customHeight="1">
      <c r="A153" s="534">
        <v>118788</v>
      </c>
      <c r="B153" s="588" t="s">
        <v>389</v>
      </c>
      <c r="C153" s="536" t="s">
        <v>390</v>
      </c>
      <c r="D153" s="537" t="s">
        <v>282</v>
      </c>
      <c r="E153" s="538" t="s">
        <v>312</v>
      </c>
      <c r="F153" s="591" t="s">
        <v>130</v>
      </c>
      <c r="G153" s="591" t="s">
        <v>130</v>
      </c>
      <c r="H153" s="666"/>
      <c r="I153" s="666"/>
      <c r="J153" s="667"/>
      <c r="K153" s="667" t="s">
        <v>130</v>
      </c>
      <c r="L153" s="666" t="s">
        <v>130</v>
      </c>
      <c r="M153" s="666"/>
      <c r="N153" s="668"/>
      <c r="O153" s="557"/>
      <c r="P153" s="557"/>
      <c r="Q153" s="558" t="s">
        <v>130</v>
      </c>
      <c r="R153" s="558" t="s">
        <v>130</v>
      </c>
      <c r="S153" s="557" t="s">
        <v>130</v>
      </c>
      <c r="T153" s="591" t="s">
        <v>130</v>
      </c>
      <c r="U153" s="591"/>
      <c r="V153" s="557"/>
      <c r="W153" s="557" t="s">
        <v>130</v>
      </c>
      <c r="X153" s="558"/>
      <c r="Y153" s="558" t="s">
        <v>130</v>
      </c>
      <c r="Z153" s="557" t="s">
        <v>130</v>
      </c>
      <c r="AA153" s="591"/>
      <c r="AB153" s="591" t="s">
        <v>130</v>
      </c>
      <c r="AC153" s="557"/>
      <c r="AD153" s="557"/>
      <c r="AE153" s="558"/>
      <c r="AF153" s="558" t="s">
        <v>130</v>
      </c>
      <c r="AG153" s="558"/>
      <c r="AH153" s="454">
        <v>120</v>
      </c>
      <c r="AI153" s="455">
        <f t="shared" si="10"/>
        <v>156</v>
      </c>
      <c r="AJ153" s="456">
        <f t="shared" si="11"/>
        <v>42</v>
      </c>
      <c r="AK153" s="543"/>
    </row>
    <row r="154" spans="1:37" s="14" customFormat="1" ht="21.75" customHeight="1">
      <c r="A154" s="534">
        <v>150789</v>
      </c>
      <c r="B154" s="588" t="s">
        <v>391</v>
      </c>
      <c r="C154" s="536" t="s">
        <v>392</v>
      </c>
      <c r="D154" s="537" t="s">
        <v>282</v>
      </c>
      <c r="E154" s="554" t="s">
        <v>312</v>
      </c>
      <c r="F154" s="559" t="s">
        <v>258</v>
      </c>
      <c r="G154" s="559"/>
      <c r="H154" s="559"/>
      <c r="I154" s="559"/>
      <c r="J154" s="559"/>
      <c r="K154" s="559"/>
      <c r="L154" s="559"/>
      <c r="M154" s="559"/>
      <c r="N154" s="559"/>
      <c r="O154" s="559"/>
      <c r="P154" s="559"/>
      <c r="Q154" s="559"/>
      <c r="R154" s="559"/>
      <c r="S154" s="559"/>
      <c r="T154" s="559"/>
      <c r="U154" s="559"/>
      <c r="V154" s="559"/>
      <c r="W154" s="559"/>
      <c r="X154" s="559"/>
      <c r="Y154" s="559"/>
      <c r="Z154" s="559"/>
      <c r="AA154" s="559"/>
      <c r="AB154" s="559"/>
      <c r="AC154" s="559"/>
      <c r="AD154" s="559"/>
      <c r="AE154" s="559"/>
      <c r="AF154" s="559"/>
      <c r="AG154" s="559"/>
      <c r="AH154" s="560">
        <v>120</v>
      </c>
      <c r="AI154" s="455">
        <f t="shared" si="10"/>
        <v>0</v>
      </c>
      <c r="AJ154" s="456">
        <f t="shared" si="11"/>
        <v>-114</v>
      </c>
      <c r="AK154" s="543"/>
    </row>
    <row r="155" spans="1:37" s="14" customFormat="1" ht="21.75" customHeight="1">
      <c r="A155" s="534">
        <v>151211</v>
      </c>
      <c r="B155" s="588" t="s">
        <v>393</v>
      </c>
      <c r="C155" s="536" t="s">
        <v>394</v>
      </c>
      <c r="D155" s="537" t="s">
        <v>282</v>
      </c>
      <c r="E155" s="538" t="s">
        <v>312</v>
      </c>
      <c r="F155" s="467"/>
      <c r="G155" s="467" t="s">
        <v>166</v>
      </c>
      <c r="H155" s="552" t="s">
        <v>166</v>
      </c>
      <c r="I155" s="552"/>
      <c r="J155" s="553" t="s">
        <v>130</v>
      </c>
      <c r="K155" s="553"/>
      <c r="L155" s="552"/>
      <c r="M155" s="552" t="s">
        <v>130</v>
      </c>
      <c r="N155" s="648" t="s">
        <v>130</v>
      </c>
      <c r="O155" s="468" t="s">
        <v>130</v>
      </c>
      <c r="P155" s="468"/>
      <c r="Q155" s="469" t="s">
        <v>130</v>
      </c>
      <c r="R155" s="469"/>
      <c r="S155" s="468"/>
      <c r="T155" s="467"/>
      <c r="U155" s="467"/>
      <c r="V155" s="468"/>
      <c r="W155" s="468"/>
      <c r="X155" s="469"/>
      <c r="Y155" s="469"/>
      <c r="Z155" s="468"/>
      <c r="AA155" s="467" t="s">
        <v>130</v>
      </c>
      <c r="AB155" s="467"/>
      <c r="AC155" s="468" t="s">
        <v>130</v>
      </c>
      <c r="AD155" s="468"/>
      <c r="AE155" s="469"/>
      <c r="AF155" s="469" t="s">
        <v>130</v>
      </c>
      <c r="AG155" s="558"/>
      <c r="AH155" s="454">
        <v>120</v>
      </c>
      <c r="AI155" s="455">
        <f t="shared" si="10"/>
        <v>96</v>
      </c>
      <c r="AJ155" s="456">
        <f t="shared" si="11"/>
        <v>-18</v>
      </c>
      <c r="AK155" s="543"/>
    </row>
    <row r="156" spans="1:37" s="14" customFormat="1" ht="21.75" customHeight="1">
      <c r="A156" s="534">
        <v>141682</v>
      </c>
      <c r="B156" s="588" t="s">
        <v>395</v>
      </c>
      <c r="C156" s="536" t="s">
        <v>396</v>
      </c>
      <c r="D156" s="537" t="s">
        <v>282</v>
      </c>
      <c r="E156" s="538" t="s">
        <v>312</v>
      </c>
      <c r="F156" s="467"/>
      <c r="G156" s="467"/>
      <c r="H156" s="552" t="s">
        <v>130</v>
      </c>
      <c r="I156" s="552"/>
      <c r="J156" s="553"/>
      <c r="K156" s="553"/>
      <c r="L156" s="552"/>
      <c r="M156" s="552" t="s">
        <v>130</v>
      </c>
      <c r="N156" s="648" t="s">
        <v>130</v>
      </c>
      <c r="O156" s="468"/>
      <c r="P156" s="468" t="s">
        <v>209</v>
      </c>
      <c r="Q156" s="469"/>
      <c r="R156" s="469"/>
      <c r="S156" s="468" t="s">
        <v>130</v>
      </c>
      <c r="T156" s="467" t="s">
        <v>130</v>
      </c>
      <c r="U156" s="467"/>
      <c r="V156" s="468" t="s">
        <v>130</v>
      </c>
      <c r="W156" s="468"/>
      <c r="X156" s="469"/>
      <c r="Y156" s="469"/>
      <c r="Z156" s="468" t="s">
        <v>130</v>
      </c>
      <c r="AA156" s="467"/>
      <c r="AB156" s="467"/>
      <c r="AC156" s="468" t="s">
        <v>130</v>
      </c>
      <c r="AD156" s="468"/>
      <c r="AE156" s="469"/>
      <c r="AF156" s="469" t="s">
        <v>130</v>
      </c>
      <c r="AG156" s="651" t="s">
        <v>209</v>
      </c>
      <c r="AH156" s="454">
        <v>120</v>
      </c>
      <c r="AI156" s="455">
        <f t="shared" si="10"/>
        <v>120</v>
      </c>
      <c r="AJ156" s="456">
        <f t="shared" si="11"/>
        <v>6</v>
      </c>
      <c r="AK156" s="543"/>
    </row>
    <row r="157" spans="1:36" s="14" customFormat="1" ht="21.75" customHeight="1">
      <c r="A157" s="534">
        <v>131105</v>
      </c>
      <c r="B157" s="588" t="s">
        <v>397</v>
      </c>
      <c r="C157" s="536" t="s">
        <v>398</v>
      </c>
      <c r="D157" s="537" t="s">
        <v>282</v>
      </c>
      <c r="E157" s="538" t="s">
        <v>312</v>
      </c>
      <c r="F157" s="467" t="s">
        <v>209</v>
      </c>
      <c r="G157" s="467"/>
      <c r="H157" s="552" t="s">
        <v>130</v>
      </c>
      <c r="I157" s="552"/>
      <c r="J157" s="553"/>
      <c r="K157" s="553" t="s">
        <v>130</v>
      </c>
      <c r="L157" s="552"/>
      <c r="M157" s="552" t="s">
        <v>130</v>
      </c>
      <c r="N157" s="648" t="s">
        <v>130</v>
      </c>
      <c r="O157" s="468"/>
      <c r="P157" s="468" t="s">
        <v>130</v>
      </c>
      <c r="Q157" s="469" t="s">
        <v>130</v>
      </c>
      <c r="R157" s="469"/>
      <c r="S157" s="468"/>
      <c r="T157" s="467"/>
      <c r="U157" s="467" t="s">
        <v>130</v>
      </c>
      <c r="V157" s="468"/>
      <c r="W157" s="468" t="s">
        <v>130</v>
      </c>
      <c r="X157" s="469"/>
      <c r="Y157" s="469"/>
      <c r="Z157" s="468" t="s">
        <v>130</v>
      </c>
      <c r="AA157" s="467"/>
      <c r="AB157" s="467" t="s">
        <v>209</v>
      </c>
      <c r="AC157" s="468" t="s">
        <v>130</v>
      </c>
      <c r="AD157" s="468"/>
      <c r="AE157" s="469"/>
      <c r="AF157" s="469" t="s">
        <v>130</v>
      </c>
      <c r="AG157" s="651" t="s">
        <v>130</v>
      </c>
      <c r="AH157" s="454">
        <v>120</v>
      </c>
      <c r="AI157" s="455">
        <f t="shared" si="10"/>
        <v>156</v>
      </c>
      <c r="AJ157" s="456">
        <f t="shared" si="11"/>
        <v>42</v>
      </c>
    </row>
    <row r="158" spans="1:36" s="14" customFormat="1" ht="21.75" customHeight="1">
      <c r="A158" s="534">
        <v>150835</v>
      </c>
      <c r="B158" s="671" t="s">
        <v>399</v>
      </c>
      <c r="C158" s="590" t="s">
        <v>400</v>
      </c>
      <c r="D158" s="537" t="s">
        <v>282</v>
      </c>
      <c r="E158" s="538" t="s">
        <v>312</v>
      </c>
      <c r="F158" s="467"/>
      <c r="G158" s="467" t="s">
        <v>130</v>
      </c>
      <c r="H158" s="552" t="s">
        <v>130</v>
      </c>
      <c r="I158" s="552"/>
      <c r="J158" s="553"/>
      <c r="K158" s="553" t="s">
        <v>130</v>
      </c>
      <c r="L158" s="552"/>
      <c r="M158" s="552"/>
      <c r="N158" s="648" t="s">
        <v>130</v>
      </c>
      <c r="O158" s="468"/>
      <c r="P158" s="468"/>
      <c r="Q158" s="469"/>
      <c r="R158" s="469" t="s">
        <v>130</v>
      </c>
      <c r="S158" s="468"/>
      <c r="T158" s="467" t="s">
        <v>130</v>
      </c>
      <c r="U158" s="467"/>
      <c r="V158" s="468"/>
      <c r="W158" s="468" t="s">
        <v>130</v>
      </c>
      <c r="X158" s="469"/>
      <c r="Y158" s="469" t="s">
        <v>130</v>
      </c>
      <c r="Z158" s="468" t="s">
        <v>130</v>
      </c>
      <c r="AA158" s="467"/>
      <c r="AB158" s="467"/>
      <c r="AC158" s="468" t="s">
        <v>130</v>
      </c>
      <c r="AD158" s="468"/>
      <c r="AE158" s="469"/>
      <c r="AF158" s="469" t="s">
        <v>130</v>
      </c>
      <c r="AG158" s="651"/>
      <c r="AH158" s="454">
        <v>120</v>
      </c>
      <c r="AI158" s="455">
        <f t="shared" si="10"/>
        <v>132</v>
      </c>
      <c r="AJ158" s="456">
        <f t="shared" si="11"/>
        <v>18</v>
      </c>
    </row>
    <row r="159" spans="1:36" s="14" customFormat="1" ht="21.75" customHeight="1">
      <c r="A159" s="534"/>
      <c r="B159" s="671"/>
      <c r="C159" s="590"/>
      <c r="D159" s="537">
        <v>11</v>
      </c>
      <c r="E159" s="538"/>
      <c r="F159" s="467"/>
      <c r="G159" s="467"/>
      <c r="H159" s="468">
        <v>15</v>
      </c>
      <c r="I159" s="468"/>
      <c r="J159" s="469"/>
      <c r="K159" s="469">
        <v>15</v>
      </c>
      <c r="L159" s="468"/>
      <c r="M159" s="467"/>
      <c r="N159" s="467">
        <v>15</v>
      </c>
      <c r="O159" s="468"/>
      <c r="P159" s="468"/>
      <c r="Q159" s="469">
        <v>15</v>
      </c>
      <c r="R159" s="469"/>
      <c r="S159" s="468"/>
      <c r="T159" s="467">
        <v>15</v>
      </c>
      <c r="U159" s="467"/>
      <c r="V159" s="468"/>
      <c r="W159" s="468">
        <v>15</v>
      </c>
      <c r="X159" s="469"/>
      <c r="Y159" s="469"/>
      <c r="Z159" s="468">
        <v>15</v>
      </c>
      <c r="AA159" s="467"/>
      <c r="AB159" s="467"/>
      <c r="AC159" s="468">
        <v>15</v>
      </c>
      <c r="AD159" s="650"/>
      <c r="AE159" s="651"/>
      <c r="AF159" s="651">
        <v>15</v>
      </c>
      <c r="AG159" s="651"/>
      <c r="AH159" s="454"/>
      <c r="AI159" s="455"/>
      <c r="AJ159" s="456"/>
    </row>
    <row r="160" spans="1:36" s="14" customFormat="1" ht="21.75" customHeight="1">
      <c r="A160" s="652">
        <v>151661</v>
      </c>
      <c r="B160" s="535" t="s">
        <v>348</v>
      </c>
      <c r="C160" s="545" t="s">
        <v>349</v>
      </c>
      <c r="D160" s="537" t="s">
        <v>350</v>
      </c>
      <c r="E160" s="538" t="s">
        <v>351</v>
      </c>
      <c r="F160" s="467" t="s">
        <v>130</v>
      </c>
      <c r="G160" s="467" t="s">
        <v>130</v>
      </c>
      <c r="H160" s="467" t="s">
        <v>130</v>
      </c>
      <c r="I160" s="467"/>
      <c r="J160" s="469" t="s">
        <v>130</v>
      </c>
      <c r="K160" s="469" t="s">
        <v>130</v>
      </c>
      <c r="L160" s="467" t="s">
        <v>130</v>
      </c>
      <c r="M160" s="467" t="s">
        <v>209</v>
      </c>
      <c r="N160" s="467" t="s">
        <v>209</v>
      </c>
      <c r="O160" s="467" t="s">
        <v>209</v>
      </c>
      <c r="P160" s="467"/>
      <c r="Q160" s="469" t="s">
        <v>130</v>
      </c>
      <c r="R160" s="469" t="s">
        <v>130</v>
      </c>
      <c r="S160" s="467" t="s">
        <v>130</v>
      </c>
      <c r="T160" s="467" t="s">
        <v>209</v>
      </c>
      <c r="U160" s="467" t="s">
        <v>130</v>
      </c>
      <c r="V160" s="467" t="s">
        <v>130</v>
      </c>
      <c r="W160" s="467"/>
      <c r="X160" s="469" t="s">
        <v>130</v>
      </c>
      <c r="Y160" s="469"/>
      <c r="Z160" s="467" t="s">
        <v>130</v>
      </c>
      <c r="AA160" s="467" t="s">
        <v>209</v>
      </c>
      <c r="AB160" s="467" t="s">
        <v>130</v>
      </c>
      <c r="AC160" s="467" t="s">
        <v>209</v>
      </c>
      <c r="AD160" s="467"/>
      <c r="AE160" s="651" t="s">
        <v>209</v>
      </c>
      <c r="AF160" s="651"/>
      <c r="AG160" s="651"/>
      <c r="AH160" s="454">
        <v>120</v>
      </c>
      <c r="AI160" s="455">
        <f>COUNTIF(E160:AH160,"T")*6+COUNTIF(E160:AH160,"P")*12+COUNTIF(E160:AH160,"M")*6+COUNTIF(E160:AH160,"I")*6+COUNTIF(E160:AH160,"N")*12+COUNTIF(E160:AH160,"TI")*11+COUNTIF(E160:AH160,"MT")*12+COUNTIF(E160:AH160,"MN")*18+COUNTIF(E160:AH160,"PI")*17+COUNTIF(E160:AH160,"TN")*18+COUNTIF(E160:AH160,"NB")*6+COUNTIF(E160:AH160,"AF")*6</f>
        <v>210</v>
      </c>
      <c r="AJ160" s="456">
        <f t="shared" si="11"/>
        <v>96</v>
      </c>
    </row>
    <row r="161" spans="1:36" s="14" customFormat="1" ht="21.75" customHeight="1">
      <c r="A161" s="652">
        <v>153303</v>
      </c>
      <c r="B161" s="544" t="s">
        <v>352</v>
      </c>
      <c r="C161" s="547">
        <v>1121221</v>
      </c>
      <c r="D161" s="537" t="s">
        <v>350</v>
      </c>
      <c r="E161" s="538" t="s">
        <v>351</v>
      </c>
      <c r="F161" s="467" t="s">
        <v>209</v>
      </c>
      <c r="G161" s="467" t="s">
        <v>209</v>
      </c>
      <c r="H161" s="467" t="s">
        <v>209</v>
      </c>
      <c r="I161" s="467" t="s">
        <v>130</v>
      </c>
      <c r="J161" s="469" t="s">
        <v>209</v>
      </c>
      <c r="K161" s="469"/>
      <c r="L161" s="467" t="s">
        <v>209</v>
      </c>
      <c r="M161" s="467" t="s">
        <v>209</v>
      </c>
      <c r="N161" s="467" t="s">
        <v>209</v>
      </c>
      <c r="O161" s="467" t="s">
        <v>130</v>
      </c>
      <c r="P161" s="467"/>
      <c r="Q161" s="469"/>
      <c r="R161" s="469" t="s">
        <v>209</v>
      </c>
      <c r="S161" s="467" t="s">
        <v>209</v>
      </c>
      <c r="T161" s="467" t="s">
        <v>209</v>
      </c>
      <c r="U161" s="467"/>
      <c r="V161" s="467" t="s">
        <v>209</v>
      </c>
      <c r="W161" s="467" t="s">
        <v>209</v>
      </c>
      <c r="X161" s="469"/>
      <c r="Y161" s="469" t="s">
        <v>209</v>
      </c>
      <c r="Z161" s="467" t="s">
        <v>130</v>
      </c>
      <c r="AA161" s="467"/>
      <c r="AB161" s="467" t="s">
        <v>130</v>
      </c>
      <c r="AC161" s="467" t="s">
        <v>209</v>
      </c>
      <c r="AD161" s="467" t="s">
        <v>130</v>
      </c>
      <c r="AE161" s="651" t="s">
        <v>209</v>
      </c>
      <c r="AF161" s="651"/>
      <c r="AG161" s="651"/>
      <c r="AH161" s="454">
        <v>120</v>
      </c>
      <c r="AI161" s="455">
        <f>COUNTIF(E161:AH161,"T")*6+COUNTIF(E161:AH161,"P")*12+COUNTIF(E161:AH161,"M")*6+COUNTIF(E161:AH161,"I")*6+COUNTIF(E161:AH161,"N")*12+COUNTIF(E161:AH161,"TI")*11+COUNTIF(E161:AH161,"MT")*12+COUNTIF(E161:AH161,"MN")*18+COUNTIF(E161:AH161,"PI")*17+COUNTIF(E161:AH161,"TN")*18+COUNTIF(E161:AH161,"NB")*6+COUNTIF(E161:AH161,"AF")*6</f>
        <v>150</v>
      </c>
      <c r="AJ161" s="456">
        <f t="shared" si="11"/>
        <v>36</v>
      </c>
    </row>
    <row r="162" spans="1:36" ht="21.75" customHeight="1" thickBot="1">
      <c r="A162" s="599">
        <v>126047</v>
      </c>
      <c r="B162" s="653" t="s">
        <v>353</v>
      </c>
      <c r="C162" s="568" t="s">
        <v>354</v>
      </c>
      <c r="D162" s="569" t="s">
        <v>350</v>
      </c>
      <c r="E162" s="570" t="s">
        <v>351</v>
      </c>
      <c r="F162" s="654" t="s">
        <v>355</v>
      </c>
      <c r="G162" s="655"/>
      <c r="H162" s="655"/>
      <c r="I162" s="655"/>
      <c r="J162" s="655"/>
      <c r="K162" s="655"/>
      <c r="L162" s="655"/>
      <c r="M162" s="655"/>
      <c r="N162" s="655"/>
      <c r="O162" s="655"/>
      <c r="P162" s="655"/>
      <c r="Q162" s="655"/>
      <c r="R162" s="655"/>
      <c r="S162" s="655"/>
      <c r="T162" s="655"/>
      <c r="U162" s="655"/>
      <c r="V162" s="655"/>
      <c r="W162" s="655"/>
      <c r="X162" s="655"/>
      <c r="Y162" s="655"/>
      <c r="Z162" s="655"/>
      <c r="AA162" s="655"/>
      <c r="AB162" s="655"/>
      <c r="AC162" s="655"/>
      <c r="AD162" s="655"/>
      <c r="AE162" s="655"/>
      <c r="AF162" s="655"/>
      <c r="AG162" s="656"/>
      <c r="AH162" s="632"/>
      <c r="AI162" s="498"/>
      <c r="AJ162" s="633"/>
    </row>
    <row r="163" spans="1:36" ht="21.75" customHeight="1">
      <c r="A163" s="672"/>
      <c r="B163" s="673"/>
      <c r="C163" s="674"/>
      <c r="D163" s="675"/>
      <c r="E163" s="676"/>
      <c r="F163" s="677"/>
      <c r="G163" s="677"/>
      <c r="H163" s="677"/>
      <c r="I163" s="677"/>
      <c r="J163" s="677"/>
      <c r="K163" s="677"/>
      <c r="L163" s="677"/>
      <c r="M163" s="677"/>
      <c r="N163" s="677"/>
      <c r="O163" s="677"/>
      <c r="P163" s="677"/>
      <c r="Q163" s="677"/>
      <c r="R163" s="677"/>
      <c r="S163" s="677"/>
      <c r="T163" s="677"/>
      <c r="U163" s="677"/>
      <c r="V163" s="677"/>
      <c r="W163" s="677"/>
      <c r="X163" s="677"/>
      <c r="Y163" s="677"/>
      <c r="Z163" s="677"/>
      <c r="AA163" s="677"/>
      <c r="AB163" s="677"/>
      <c r="AC163" s="677"/>
      <c r="AD163" s="677"/>
      <c r="AE163" s="677"/>
      <c r="AF163" s="677"/>
      <c r="AG163" s="677"/>
      <c r="AH163" s="678"/>
      <c r="AI163" s="679"/>
      <c r="AJ163" s="680"/>
    </row>
    <row r="164" spans="1:36" ht="21.75" customHeight="1" thickBot="1">
      <c r="A164" s="672"/>
      <c r="B164" s="673"/>
      <c r="C164" s="674"/>
      <c r="D164" s="675"/>
      <c r="E164" s="676"/>
      <c r="F164" s="677"/>
      <c r="G164" s="677"/>
      <c r="H164" s="677"/>
      <c r="I164" s="677"/>
      <c r="J164" s="677"/>
      <c r="K164" s="677"/>
      <c r="L164" s="677"/>
      <c r="M164" s="677"/>
      <c r="N164" s="677"/>
      <c r="O164" s="677"/>
      <c r="P164" s="677"/>
      <c r="Q164" s="677"/>
      <c r="R164" s="677"/>
      <c r="S164" s="677"/>
      <c r="T164" s="677"/>
      <c r="U164" s="677"/>
      <c r="V164" s="677"/>
      <c r="W164" s="677"/>
      <c r="X164" s="677"/>
      <c r="Y164" s="677"/>
      <c r="Z164" s="677"/>
      <c r="AA164" s="677"/>
      <c r="AB164" s="677"/>
      <c r="AC164" s="677"/>
      <c r="AD164" s="677"/>
      <c r="AE164" s="677"/>
      <c r="AF164" s="677"/>
      <c r="AG164" s="677"/>
      <c r="AH164" s="678"/>
      <c r="AI164" s="679"/>
      <c r="AJ164" s="680"/>
    </row>
    <row r="165" spans="1:36" ht="21.75" customHeight="1" thickBot="1">
      <c r="A165" s="681" t="s">
        <v>0</v>
      </c>
      <c r="B165" s="682" t="s">
        <v>1</v>
      </c>
      <c r="C165" s="682" t="s">
        <v>14</v>
      </c>
      <c r="D165" s="683" t="s">
        <v>2</v>
      </c>
      <c r="E165" s="684" t="s">
        <v>3</v>
      </c>
      <c r="F165" s="685">
        <v>1</v>
      </c>
      <c r="G165" s="685">
        <v>2</v>
      </c>
      <c r="H165" s="685">
        <v>3</v>
      </c>
      <c r="I165" s="685">
        <v>4</v>
      </c>
      <c r="J165" s="685">
        <v>5</v>
      </c>
      <c r="K165" s="685">
        <v>6</v>
      </c>
      <c r="L165" s="685">
        <v>7</v>
      </c>
      <c r="M165" s="685">
        <v>8</v>
      </c>
      <c r="N165" s="685">
        <v>9</v>
      </c>
      <c r="O165" s="685">
        <v>10</v>
      </c>
      <c r="P165" s="685">
        <v>11</v>
      </c>
      <c r="Q165" s="685">
        <v>12</v>
      </c>
      <c r="R165" s="685">
        <v>13</v>
      </c>
      <c r="S165" s="685">
        <v>14</v>
      </c>
      <c r="T165" s="685">
        <v>15</v>
      </c>
      <c r="U165" s="685">
        <v>16</v>
      </c>
      <c r="V165" s="685">
        <v>17</v>
      </c>
      <c r="W165" s="685">
        <v>18</v>
      </c>
      <c r="X165" s="685">
        <v>19</v>
      </c>
      <c r="Y165" s="685">
        <v>20</v>
      </c>
      <c r="Z165" s="685">
        <v>21</v>
      </c>
      <c r="AA165" s="685">
        <v>22</v>
      </c>
      <c r="AB165" s="685">
        <v>23</v>
      </c>
      <c r="AC165" s="685">
        <v>24</v>
      </c>
      <c r="AD165" s="685">
        <v>25</v>
      </c>
      <c r="AE165" s="685">
        <v>26</v>
      </c>
      <c r="AF165" s="685">
        <v>27</v>
      </c>
      <c r="AG165" s="685">
        <v>28</v>
      </c>
      <c r="AH165" s="686" t="s">
        <v>4</v>
      </c>
      <c r="AI165" s="687" t="s">
        <v>5</v>
      </c>
      <c r="AJ165" s="688" t="s">
        <v>6</v>
      </c>
    </row>
    <row r="166" spans="1:36" ht="21.75" customHeight="1">
      <c r="A166" s="689"/>
      <c r="B166" s="690" t="s">
        <v>401</v>
      </c>
      <c r="C166" s="690"/>
      <c r="D166" s="691"/>
      <c r="E166" s="692"/>
      <c r="F166" s="693" t="s">
        <v>10</v>
      </c>
      <c r="G166" s="693" t="s">
        <v>7</v>
      </c>
      <c r="H166" s="693" t="s">
        <v>7</v>
      </c>
      <c r="I166" s="693" t="s">
        <v>8</v>
      </c>
      <c r="J166" s="693" t="s">
        <v>8</v>
      </c>
      <c r="K166" s="693" t="s">
        <v>9</v>
      </c>
      <c r="L166" s="693" t="s">
        <v>8</v>
      </c>
      <c r="M166" s="693" t="s">
        <v>10</v>
      </c>
      <c r="N166" s="693" t="s">
        <v>7</v>
      </c>
      <c r="O166" s="693" t="s">
        <v>7</v>
      </c>
      <c r="P166" s="693" t="s">
        <v>8</v>
      </c>
      <c r="Q166" s="693" t="s">
        <v>8</v>
      </c>
      <c r="R166" s="693" t="s">
        <v>9</v>
      </c>
      <c r="S166" s="693" t="s">
        <v>8</v>
      </c>
      <c r="T166" s="693" t="s">
        <v>10</v>
      </c>
      <c r="U166" s="693" t="s">
        <v>7</v>
      </c>
      <c r="V166" s="693" t="s">
        <v>7</v>
      </c>
      <c r="W166" s="693" t="s">
        <v>8</v>
      </c>
      <c r="X166" s="693" t="s">
        <v>8</v>
      </c>
      <c r="Y166" s="693" t="s">
        <v>9</v>
      </c>
      <c r="Z166" s="693" t="s">
        <v>8</v>
      </c>
      <c r="AA166" s="693" t="s">
        <v>10</v>
      </c>
      <c r="AB166" s="693" t="s">
        <v>7</v>
      </c>
      <c r="AC166" s="693" t="s">
        <v>7</v>
      </c>
      <c r="AD166" s="693" t="s">
        <v>8</v>
      </c>
      <c r="AE166" s="693" t="s">
        <v>8</v>
      </c>
      <c r="AF166" s="693" t="s">
        <v>9</v>
      </c>
      <c r="AG166" s="693" t="s">
        <v>8</v>
      </c>
      <c r="AH166" s="694"/>
      <c r="AI166" s="687"/>
      <c r="AJ166" s="688"/>
    </row>
    <row r="167" spans="1:36" ht="21.75" customHeight="1">
      <c r="A167" s="534">
        <v>421227</v>
      </c>
      <c r="B167" s="695" t="s">
        <v>402</v>
      </c>
      <c r="C167" s="696" t="s">
        <v>403</v>
      </c>
      <c r="D167" s="697" t="s">
        <v>152</v>
      </c>
      <c r="E167" s="51"/>
      <c r="F167" s="698"/>
      <c r="G167" s="698"/>
      <c r="H167" s="698"/>
      <c r="I167" s="698"/>
      <c r="J167" s="699"/>
      <c r="K167" s="699"/>
      <c r="L167" s="698"/>
      <c r="M167" s="698"/>
      <c r="N167" s="698"/>
      <c r="O167" s="698"/>
      <c r="P167" s="698"/>
      <c r="Q167" s="699"/>
      <c r="R167" s="699"/>
      <c r="S167" s="698"/>
      <c r="T167" s="698"/>
      <c r="U167" s="698"/>
      <c r="V167" s="698"/>
      <c r="W167" s="698"/>
      <c r="X167" s="699"/>
      <c r="Y167" s="699"/>
      <c r="Z167" s="698"/>
      <c r="AA167" s="698"/>
      <c r="AB167" s="698"/>
      <c r="AC167" s="698"/>
      <c r="AD167" s="698"/>
      <c r="AE167" s="699"/>
      <c r="AF167" s="699" t="s">
        <v>127</v>
      </c>
      <c r="AG167" s="699"/>
      <c r="AH167" s="700"/>
      <c r="AI167" s="701"/>
      <c r="AJ167" s="701">
        <f aca="true" t="shared" si="12" ref="AJ167:AJ173">COUNTIF(F167:AI167,"T")*6+COUNTIF(F167:AI167,"P")*12+COUNTIF(F167:AI167,"M")*6+COUNTIF(F167:AI167,"I")*6+COUNTIF(F167:AI167,"N")*12+COUNTIF(F167:AI167,"TI")*11+COUNTIF(F167:AI167,"MT")*12+COUNTIF(F167:AI167,"MN")*18+COUNTIF(F167:AI167,"PI")*17+COUNTIF(F167:AI167,"TN")*18+COUNTIF(F167:AI167,"NB")*6+COUNTIF(F167:AI167,"AF")*6</f>
        <v>12</v>
      </c>
    </row>
    <row r="168" spans="1:36" ht="21.75" customHeight="1">
      <c r="A168" s="534">
        <v>151670</v>
      </c>
      <c r="B168" s="695" t="s">
        <v>404</v>
      </c>
      <c r="C168" s="702" t="s">
        <v>405</v>
      </c>
      <c r="D168" s="697" t="s">
        <v>152</v>
      </c>
      <c r="E168" s="34"/>
      <c r="F168" s="703"/>
      <c r="G168" s="698"/>
      <c r="H168" s="698"/>
      <c r="I168" s="703"/>
      <c r="J168" s="699"/>
      <c r="K168" s="699" t="s">
        <v>209</v>
      </c>
      <c r="L168" s="698"/>
      <c r="M168" s="698"/>
      <c r="N168" s="698"/>
      <c r="O168" s="698"/>
      <c r="P168" s="698"/>
      <c r="Q168" s="699"/>
      <c r="R168" s="699"/>
      <c r="S168" s="698"/>
      <c r="T168" s="698"/>
      <c r="U168" s="698"/>
      <c r="V168" s="698" t="s">
        <v>130</v>
      </c>
      <c r="W168" s="698"/>
      <c r="X168" s="699"/>
      <c r="Y168" s="699"/>
      <c r="Z168" s="698"/>
      <c r="AA168" s="698"/>
      <c r="AB168" s="698"/>
      <c r="AC168" s="698"/>
      <c r="AD168" s="698"/>
      <c r="AE168" s="699"/>
      <c r="AF168" s="699"/>
      <c r="AG168" s="699"/>
      <c r="AH168" s="704"/>
      <c r="AI168" s="705"/>
      <c r="AJ168" s="701">
        <f t="shared" si="12"/>
        <v>18</v>
      </c>
    </row>
    <row r="169" spans="1:36" ht="21.75" customHeight="1">
      <c r="A169" s="534">
        <v>118729</v>
      </c>
      <c r="B169" s="695" t="s">
        <v>406</v>
      </c>
      <c r="C169" s="702" t="s">
        <v>407</v>
      </c>
      <c r="D169" s="697" t="s">
        <v>152</v>
      </c>
      <c r="E169" s="34"/>
      <c r="F169" s="698"/>
      <c r="G169" s="698"/>
      <c r="H169" s="698"/>
      <c r="I169" s="698" t="s">
        <v>209</v>
      </c>
      <c r="J169" s="699"/>
      <c r="K169" s="699"/>
      <c r="L169" s="698"/>
      <c r="M169" s="698"/>
      <c r="N169" s="698"/>
      <c r="O169" s="698"/>
      <c r="P169" s="698"/>
      <c r="Q169" s="699"/>
      <c r="R169" s="699"/>
      <c r="S169" s="698"/>
      <c r="T169" s="698"/>
      <c r="U169" s="698"/>
      <c r="V169" s="698"/>
      <c r="W169" s="698"/>
      <c r="X169" s="699"/>
      <c r="Y169" s="699"/>
      <c r="Z169" s="698"/>
      <c r="AA169" s="698"/>
      <c r="AB169" s="698"/>
      <c r="AC169" s="698"/>
      <c r="AD169" s="698"/>
      <c r="AE169" s="699"/>
      <c r="AF169" s="699"/>
      <c r="AG169" s="699"/>
      <c r="AH169" s="704"/>
      <c r="AI169" s="705"/>
      <c r="AJ169" s="701">
        <f t="shared" si="12"/>
        <v>6</v>
      </c>
    </row>
    <row r="170" spans="1:36" ht="21.75" customHeight="1">
      <c r="A170" s="534">
        <v>102899</v>
      </c>
      <c r="B170" s="706" t="s">
        <v>408</v>
      </c>
      <c r="C170" s="702" t="s">
        <v>409</v>
      </c>
      <c r="D170" s="697" t="s">
        <v>152</v>
      </c>
      <c r="E170" s="34"/>
      <c r="F170" s="698"/>
      <c r="G170" s="698"/>
      <c r="H170" s="698"/>
      <c r="I170" s="698" t="s">
        <v>209</v>
      </c>
      <c r="J170" s="699"/>
      <c r="K170" s="699"/>
      <c r="L170" s="698"/>
      <c r="M170" s="698"/>
      <c r="N170" s="698"/>
      <c r="O170" s="698" t="s">
        <v>209</v>
      </c>
      <c r="P170" s="698" t="s">
        <v>130</v>
      </c>
      <c r="Q170" s="699"/>
      <c r="R170" s="699"/>
      <c r="S170" s="698"/>
      <c r="T170" s="698"/>
      <c r="U170" s="698"/>
      <c r="V170" s="698"/>
      <c r="W170" s="698"/>
      <c r="X170" s="699"/>
      <c r="Y170" s="699" t="s">
        <v>130</v>
      </c>
      <c r="Z170" s="698"/>
      <c r="AA170" s="698"/>
      <c r="AB170" s="698"/>
      <c r="AC170" s="698"/>
      <c r="AD170" s="698"/>
      <c r="AE170" s="699"/>
      <c r="AF170" s="699"/>
      <c r="AG170" s="699"/>
      <c r="AH170" s="704"/>
      <c r="AI170" s="705"/>
      <c r="AJ170" s="701">
        <f t="shared" si="12"/>
        <v>36</v>
      </c>
    </row>
    <row r="171" spans="1:36" ht="21.75" customHeight="1">
      <c r="A171" s="707">
        <v>151114</v>
      </c>
      <c r="B171" s="535" t="s">
        <v>410</v>
      </c>
      <c r="C171" s="702" t="s">
        <v>405</v>
      </c>
      <c r="D171" s="697" t="s">
        <v>152</v>
      </c>
      <c r="E171" s="34"/>
      <c r="F171" s="698"/>
      <c r="G171" s="698"/>
      <c r="H171" s="698"/>
      <c r="I171" s="698"/>
      <c r="J171" s="699"/>
      <c r="K171" s="699"/>
      <c r="L171" s="698"/>
      <c r="M171" s="698"/>
      <c r="N171" s="698"/>
      <c r="O171" s="698"/>
      <c r="P171" s="698"/>
      <c r="Q171" s="699"/>
      <c r="R171" s="699"/>
      <c r="S171" s="698"/>
      <c r="T171" s="698"/>
      <c r="U171" s="698"/>
      <c r="V171" s="698"/>
      <c r="W171" s="698"/>
      <c r="X171" s="699"/>
      <c r="Y171" s="699"/>
      <c r="Z171" s="698"/>
      <c r="AA171" s="698"/>
      <c r="AB171" s="698"/>
      <c r="AC171" s="698"/>
      <c r="AD171" s="698"/>
      <c r="AE171" s="699"/>
      <c r="AF171" s="699"/>
      <c r="AG171" s="699" t="s">
        <v>252</v>
      </c>
      <c r="AH171" s="704"/>
      <c r="AI171" s="705"/>
      <c r="AJ171" s="701">
        <f t="shared" si="12"/>
        <v>0</v>
      </c>
    </row>
    <row r="172" spans="1:36" ht="21.75" customHeight="1">
      <c r="A172" s="707">
        <v>142883</v>
      </c>
      <c r="B172" s="535" t="s">
        <v>411</v>
      </c>
      <c r="C172" s="702" t="s">
        <v>405</v>
      </c>
      <c r="D172" s="697" t="s">
        <v>152</v>
      </c>
      <c r="E172" s="34"/>
      <c r="F172" s="698"/>
      <c r="G172" s="698"/>
      <c r="H172" s="698"/>
      <c r="I172" s="698"/>
      <c r="J172" s="699"/>
      <c r="K172" s="699"/>
      <c r="L172" s="698"/>
      <c r="M172" s="698"/>
      <c r="N172" s="698"/>
      <c r="O172" s="698" t="s">
        <v>252</v>
      </c>
      <c r="P172" s="698"/>
      <c r="Q172" s="699"/>
      <c r="R172" s="699"/>
      <c r="S172" s="698"/>
      <c r="T172" s="698"/>
      <c r="U172" s="698"/>
      <c r="V172" s="698"/>
      <c r="W172" s="698"/>
      <c r="X172" s="699"/>
      <c r="Y172" s="699"/>
      <c r="Z172" s="698"/>
      <c r="AA172" s="698"/>
      <c r="AB172" s="698"/>
      <c r="AC172" s="698"/>
      <c r="AD172" s="698"/>
      <c r="AE172" s="699"/>
      <c r="AF172" s="699"/>
      <c r="AG172" s="699"/>
      <c r="AH172" s="704"/>
      <c r="AI172" s="705"/>
      <c r="AJ172" s="701">
        <f t="shared" si="12"/>
        <v>0</v>
      </c>
    </row>
    <row r="173" spans="1:36" ht="21.75" customHeight="1">
      <c r="A173" s="707">
        <v>424234</v>
      </c>
      <c r="B173" s="708" t="s">
        <v>412</v>
      </c>
      <c r="C173" s="702" t="s">
        <v>413</v>
      </c>
      <c r="D173" s="697" t="s">
        <v>152</v>
      </c>
      <c r="E173" s="34"/>
      <c r="F173" s="698" t="s">
        <v>10</v>
      </c>
      <c r="G173" s="698"/>
      <c r="H173" s="698"/>
      <c r="I173" s="698" t="s">
        <v>10</v>
      </c>
      <c r="J173" s="699"/>
      <c r="K173" s="699"/>
      <c r="L173" s="698"/>
      <c r="M173" s="698"/>
      <c r="N173" s="698"/>
      <c r="O173" s="698"/>
      <c r="P173" s="698"/>
      <c r="Q173" s="699" t="s">
        <v>10</v>
      </c>
      <c r="R173" s="699"/>
      <c r="S173" s="698"/>
      <c r="T173" s="698"/>
      <c r="U173" s="698"/>
      <c r="V173" s="698"/>
      <c r="W173" s="698" t="s">
        <v>10</v>
      </c>
      <c r="X173" s="699"/>
      <c r="Y173" s="699"/>
      <c r="Z173" s="698"/>
      <c r="AA173" s="698" t="s">
        <v>10</v>
      </c>
      <c r="AB173" s="698"/>
      <c r="AC173" s="698"/>
      <c r="AD173" s="698"/>
      <c r="AE173" s="699" t="s">
        <v>127</v>
      </c>
      <c r="AF173" s="699"/>
      <c r="AG173" s="699"/>
      <c r="AH173" s="700"/>
      <c r="AI173" s="701"/>
      <c r="AJ173" s="701">
        <f t="shared" si="12"/>
        <v>42</v>
      </c>
    </row>
    <row r="174" spans="1:36" ht="21.75" customHeight="1" thickBot="1">
      <c r="A174" s="709">
        <v>426016</v>
      </c>
      <c r="B174" s="710" t="s">
        <v>414</v>
      </c>
      <c r="C174" s="711" t="s">
        <v>415</v>
      </c>
      <c r="D174" s="712" t="s">
        <v>152</v>
      </c>
      <c r="E174" s="713"/>
      <c r="F174" s="714"/>
      <c r="G174" s="714"/>
      <c r="H174" s="714"/>
      <c r="I174" s="714"/>
      <c r="J174" s="715"/>
      <c r="K174" s="715"/>
      <c r="L174" s="714"/>
      <c r="M174" s="714"/>
      <c r="N174" s="714"/>
      <c r="O174" s="714"/>
      <c r="P174" s="714"/>
      <c r="Q174" s="715"/>
      <c r="R174" s="715"/>
      <c r="S174" s="714"/>
      <c r="T174" s="714"/>
      <c r="U174" s="714"/>
      <c r="V174" s="714"/>
      <c r="W174" s="714"/>
      <c r="X174" s="715"/>
      <c r="Y174" s="715"/>
      <c r="Z174" s="714"/>
      <c r="AA174" s="714"/>
      <c r="AB174" s="714"/>
      <c r="AC174" s="714"/>
      <c r="AD174" s="714"/>
      <c r="AE174" s="715"/>
      <c r="AF174" s="715"/>
      <c r="AG174" s="715"/>
      <c r="AH174" s="716"/>
      <c r="AI174" s="717"/>
      <c r="AJ174" s="718">
        <f>SUM(AI174-AF173)</f>
        <v>0</v>
      </c>
    </row>
    <row r="175" spans="1:36" ht="21.75" customHeight="1">
      <c r="A175" s="672"/>
      <c r="B175" s="673"/>
      <c r="C175" s="674"/>
      <c r="D175" s="675"/>
      <c r="E175" s="676"/>
      <c r="F175" s="677"/>
      <c r="G175" s="677"/>
      <c r="H175" s="677"/>
      <c r="I175" s="677"/>
      <c r="J175" s="677"/>
      <c r="K175" s="677"/>
      <c r="L175" s="677"/>
      <c r="M175" s="677"/>
      <c r="N175" s="677"/>
      <c r="O175" s="677"/>
      <c r="P175" s="677"/>
      <c r="Q175" s="677"/>
      <c r="R175" s="677"/>
      <c r="S175" s="677"/>
      <c r="T175" s="677"/>
      <c r="U175" s="677"/>
      <c r="V175" s="677"/>
      <c r="W175" s="677"/>
      <c r="X175" s="677"/>
      <c r="Y175" s="677"/>
      <c r="Z175" s="677"/>
      <c r="AA175" s="677"/>
      <c r="AB175" s="677"/>
      <c r="AC175" s="677"/>
      <c r="AD175" s="677"/>
      <c r="AE175" s="677"/>
      <c r="AF175" s="677"/>
      <c r="AG175" s="677"/>
      <c r="AH175" s="678"/>
      <c r="AI175" s="679"/>
      <c r="AJ175" s="680"/>
    </row>
    <row r="176" spans="1:36" ht="21.75" customHeight="1">
      <c r="A176" s="672"/>
      <c r="B176" s="673"/>
      <c r="C176" s="674"/>
      <c r="D176" s="675"/>
      <c r="E176" s="676"/>
      <c r="F176" s="677"/>
      <c r="G176" s="677"/>
      <c r="H176" s="677"/>
      <c r="I176" s="677"/>
      <c r="J176" s="677"/>
      <c r="K176" s="677"/>
      <c r="L176" s="677"/>
      <c r="M176" s="677"/>
      <c r="N176" s="677"/>
      <c r="O176" s="677"/>
      <c r="P176" s="677"/>
      <c r="Q176" s="677"/>
      <c r="R176" s="677"/>
      <c r="S176" s="677"/>
      <c r="T176" s="677"/>
      <c r="U176" s="677"/>
      <c r="V176" s="677"/>
      <c r="W176" s="677"/>
      <c r="X176" s="677"/>
      <c r="Y176" s="677"/>
      <c r="Z176" s="677"/>
      <c r="AA176" s="677"/>
      <c r="AB176" s="677"/>
      <c r="AC176" s="677"/>
      <c r="AD176" s="677"/>
      <c r="AE176" s="677"/>
      <c r="AF176" s="677"/>
      <c r="AG176" s="677"/>
      <c r="AH176" s="678"/>
      <c r="AI176" s="679"/>
      <c r="AJ176" s="680"/>
    </row>
    <row r="177" spans="1:36" ht="21.75" customHeight="1">
      <c r="A177" s="672"/>
      <c r="B177" s="673"/>
      <c r="C177" s="674"/>
      <c r="D177" s="675"/>
      <c r="E177" s="676"/>
      <c r="F177" s="677"/>
      <c r="G177" s="677"/>
      <c r="H177" s="677"/>
      <c r="I177" s="677"/>
      <c r="J177" s="677"/>
      <c r="K177" s="677"/>
      <c r="L177" s="677"/>
      <c r="M177" s="677"/>
      <c r="N177" s="677"/>
      <c r="O177" s="677"/>
      <c r="P177" s="677"/>
      <c r="Q177" s="677"/>
      <c r="R177" s="677"/>
      <c r="S177" s="677"/>
      <c r="T177" s="677"/>
      <c r="U177" s="677"/>
      <c r="V177" s="677"/>
      <c r="W177" s="677"/>
      <c r="X177" s="677"/>
      <c r="Y177" s="677"/>
      <c r="Z177" s="677"/>
      <c r="AA177" s="677"/>
      <c r="AB177" s="677"/>
      <c r="AC177" s="677"/>
      <c r="AD177" s="677"/>
      <c r="AE177" s="677"/>
      <c r="AF177" s="677"/>
      <c r="AG177" s="677"/>
      <c r="AH177" s="678"/>
      <c r="AI177" s="679"/>
      <c r="AJ177" s="680"/>
    </row>
    <row r="178" spans="1:36" ht="21.75" customHeight="1">
      <c r="A178" s="672"/>
      <c r="B178" s="673"/>
      <c r="C178" s="674"/>
      <c r="D178" s="675"/>
      <c r="E178" s="676"/>
      <c r="F178" s="677"/>
      <c r="G178" s="677"/>
      <c r="H178" s="677"/>
      <c r="I178" s="677"/>
      <c r="J178" s="677"/>
      <c r="K178" s="677"/>
      <c r="L178" s="677"/>
      <c r="M178" s="677"/>
      <c r="N178" s="677"/>
      <c r="O178" s="677"/>
      <c r="P178" s="677"/>
      <c r="Q178" s="677"/>
      <c r="R178" s="677"/>
      <c r="S178" s="677"/>
      <c r="T178" s="677"/>
      <c r="U178" s="677"/>
      <c r="V178" s="677"/>
      <c r="W178" s="677"/>
      <c r="X178" s="677"/>
      <c r="Y178" s="677"/>
      <c r="Z178" s="677"/>
      <c r="AA178" s="677"/>
      <c r="AB178" s="677"/>
      <c r="AC178" s="677"/>
      <c r="AD178" s="677"/>
      <c r="AE178" s="677"/>
      <c r="AF178" s="677"/>
      <c r="AG178" s="677"/>
      <c r="AH178" s="678"/>
      <c r="AI178" s="679"/>
      <c r="AJ178" s="680"/>
    </row>
    <row r="179" spans="1:36" ht="15" thickBot="1">
      <c r="A179" s="719"/>
      <c r="B179" s="720" t="s">
        <v>213</v>
      </c>
      <c r="C179" s="719"/>
      <c r="D179" s="719"/>
      <c r="E179" s="721"/>
      <c r="F179" s="719"/>
      <c r="G179" s="719"/>
      <c r="H179" s="719"/>
      <c r="I179" s="719"/>
      <c r="J179" s="719"/>
      <c r="K179" s="719"/>
      <c r="L179" s="719"/>
      <c r="M179" s="719"/>
      <c r="N179" s="719"/>
      <c r="O179" s="719"/>
      <c r="P179" s="719"/>
      <c r="Q179" s="719"/>
      <c r="R179" s="719"/>
      <c r="S179" s="719"/>
      <c r="T179" s="719"/>
      <c r="U179" s="719"/>
      <c r="V179" s="719"/>
      <c r="W179" s="719"/>
      <c r="X179" s="719"/>
      <c r="Y179" s="719"/>
      <c r="Z179" s="719"/>
      <c r="AA179" s="719"/>
      <c r="AB179" s="719"/>
      <c r="AC179" s="719"/>
      <c r="AD179" s="719"/>
      <c r="AE179" s="719"/>
      <c r="AF179" s="719"/>
      <c r="AG179" s="719"/>
      <c r="AH179" s="722"/>
      <c r="AI179" s="722"/>
      <c r="AJ179" s="722"/>
    </row>
    <row r="180" spans="1:36" ht="12" customHeight="1">
      <c r="A180" s="719"/>
      <c r="B180" s="723" t="s">
        <v>416</v>
      </c>
      <c r="C180" s="723"/>
      <c r="D180" s="723"/>
      <c r="E180" s="721"/>
      <c r="F180" s="719"/>
      <c r="G180" s="719"/>
      <c r="H180" s="719"/>
      <c r="I180" s="719"/>
      <c r="J180" s="719"/>
      <c r="K180" s="719"/>
      <c r="L180" s="719"/>
      <c r="M180" s="719"/>
      <c r="N180" s="719"/>
      <c r="O180" s="719"/>
      <c r="P180" s="719"/>
      <c r="Q180" s="719"/>
      <c r="R180" s="719"/>
      <c r="S180" s="719"/>
      <c r="T180" s="719"/>
      <c r="U180" s="719"/>
      <c r="V180" s="719"/>
      <c r="W180" s="719"/>
      <c r="X180" s="719"/>
      <c r="Y180" s="719"/>
      <c r="Z180" s="719"/>
      <c r="AA180" s="719"/>
      <c r="AB180" s="719"/>
      <c r="AC180" s="719"/>
      <c r="AD180" s="719"/>
      <c r="AE180" s="719"/>
      <c r="AF180" s="719"/>
      <c r="AG180" s="719"/>
      <c r="AH180" s="722"/>
      <c r="AI180" s="722"/>
      <c r="AJ180" s="722"/>
    </row>
    <row r="181" spans="1:36" ht="12" customHeight="1">
      <c r="A181" s="719"/>
      <c r="B181" s="724" t="s">
        <v>417</v>
      </c>
      <c r="C181" s="724"/>
      <c r="D181" s="724"/>
      <c r="E181" s="721"/>
      <c r="F181" s="719"/>
      <c r="G181" s="719"/>
      <c r="H181" s="719"/>
      <c r="I181" s="719"/>
      <c r="J181" s="719"/>
      <c r="K181" s="719"/>
      <c r="L181" s="719"/>
      <c r="M181" s="719"/>
      <c r="N181" s="719"/>
      <c r="O181" s="719"/>
      <c r="P181" s="719"/>
      <c r="Q181" s="719"/>
      <c r="R181" s="719"/>
      <c r="S181" s="719"/>
      <c r="T181" s="719"/>
      <c r="U181" s="719"/>
      <c r="V181" s="719"/>
      <c r="W181" s="719"/>
      <c r="X181" s="719"/>
      <c r="Y181" s="719"/>
      <c r="Z181" s="719"/>
      <c r="AA181" s="719"/>
      <c r="AB181" s="719"/>
      <c r="AC181" s="719"/>
      <c r="AD181" s="719"/>
      <c r="AE181" s="719"/>
      <c r="AF181" s="719"/>
      <c r="AG181" s="719"/>
      <c r="AH181" s="722"/>
      <c r="AI181" s="722"/>
      <c r="AJ181" s="722"/>
    </row>
    <row r="182" spans="1:36" ht="12" customHeight="1">
      <c r="A182" s="719"/>
      <c r="B182" s="724" t="s">
        <v>418</v>
      </c>
      <c r="C182" s="724"/>
      <c r="D182" s="724"/>
      <c r="E182" s="721"/>
      <c r="F182" s="719"/>
      <c r="G182" s="719"/>
      <c r="H182" s="719"/>
      <c r="I182" s="719"/>
      <c r="J182" s="719"/>
      <c r="K182" s="719"/>
      <c r="L182" s="719"/>
      <c r="M182" s="719"/>
      <c r="N182" s="719"/>
      <c r="O182" s="719"/>
      <c r="P182" s="719"/>
      <c r="Q182" s="719"/>
      <c r="R182" s="719"/>
      <c r="S182" s="719"/>
      <c r="T182" s="719"/>
      <c r="U182" s="719"/>
      <c r="V182" s="719"/>
      <c r="W182" s="719"/>
      <c r="X182" s="719"/>
      <c r="Y182" s="719"/>
      <c r="Z182" s="719"/>
      <c r="AA182" s="719"/>
      <c r="AB182" s="719"/>
      <c r="AC182" s="719"/>
      <c r="AD182" s="719"/>
      <c r="AE182" s="719"/>
      <c r="AF182" s="719"/>
      <c r="AG182" s="719"/>
      <c r="AH182" s="722"/>
      <c r="AI182" s="722"/>
      <c r="AJ182" s="722"/>
    </row>
    <row r="183" spans="1:36" ht="12" customHeight="1">
      <c r="A183" s="719"/>
      <c r="B183" s="724" t="s">
        <v>419</v>
      </c>
      <c r="C183" s="724"/>
      <c r="D183" s="724"/>
      <c r="E183" s="721"/>
      <c r="F183" s="719"/>
      <c r="G183" s="719"/>
      <c r="H183" s="719"/>
      <c r="I183" s="719"/>
      <c r="J183" s="719"/>
      <c r="K183" s="719"/>
      <c r="L183" s="719"/>
      <c r="M183" s="719"/>
      <c r="N183" s="719"/>
      <c r="O183" s="719"/>
      <c r="P183" s="719"/>
      <c r="Q183" s="719"/>
      <c r="R183" s="719"/>
      <c r="S183" s="719"/>
      <c r="T183" s="719"/>
      <c r="U183" s="719"/>
      <c r="V183" s="719"/>
      <c r="W183" s="719"/>
      <c r="X183" s="719"/>
      <c r="Y183" s="719"/>
      <c r="Z183" s="719"/>
      <c r="AA183" s="719"/>
      <c r="AB183" s="719"/>
      <c r="AC183" s="719"/>
      <c r="AD183" s="719"/>
      <c r="AE183" s="719"/>
      <c r="AF183" s="719"/>
      <c r="AG183" s="719"/>
      <c r="AH183" s="722"/>
      <c r="AI183" s="722"/>
      <c r="AJ183" s="722"/>
    </row>
    <row r="184" spans="1:36" ht="12" customHeight="1">
      <c r="A184" s="719"/>
      <c r="B184" s="724" t="s">
        <v>420</v>
      </c>
      <c r="C184" s="724"/>
      <c r="D184" s="724"/>
      <c r="E184" s="721"/>
      <c r="F184" s="719"/>
      <c r="G184" s="719"/>
      <c r="H184" s="719"/>
      <c r="I184" s="719"/>
      <c r="J184" s="719"/>
      <c r="K184" s="719"/>
      <c r="L184" s="719"/>
      <c r="M184" s="719" t="s">
        <v>252</v>
      </c>
      <c r="N184" s="719"/>
      <c r="O184" s="719"/>
      <c r="P184" s="719"/>
      <c r="Q184" s="719"/>
      <c r="R184" s="719"/>
      <c r="S184" s="719"/>
      <c r="T184" s="719"/>
      <c r="U184" s="719"/>
      <c r="V184" s="719"/>
      <c r="W184" s="719"/>
      <c r="X184" s="719"/>
      <c r="Y184" s="719"/>
      <c r="Z184" s="719"/>
      <c r="AA184" s="719"/>
      <c r="AB184" s="719"/>
      <c r="AC184" s="719"/>
      <c r="AD184" s="719"/>
      <c r="AE184" s="719"/>
      <c r="AF184" s="719"/>
      <c r="AG184" s="719"/>
      <c r="AH184" s="722"/>
      <c r="AI184" s="722"/>
      <c r="AJ184" s="722"/>
    </row>
    <row r="185" spans="1:36" ht="12" customHeight="1">
      <c r="A185" s="719"/>
      <c r="B185" s="725" t="s">
        <v>421</v>
      </c>
      <c r="C185" s="725"/>
      <c r="D185" s="725"/>
      <c r="E185" s="721"/>
      <c r="F185" s="719"/>
      <c r="G185" s="719"/>
      <c r="H185" s="719"/>
      <c r="I185" s="719"/>
      <c r="J185" s="719"/>
      <c r="K185" s="719"/>
      <c r="L185" s="719"/>
      <c r="M185" s="719"/>
      <c r="N185" s="719"/>
      <c r="O185" s="719"/>
      <c r="P185" s="719"/>
      <c r="Q185" s="719"/>
      <c r="R185" s="719"/>
      <c r="S185" s="719"/>
      <c r="T185" s="719"/>
      <c r="U185" s="719"/>
      <c r="V185" s="719"/>
      <c r="W185" s="719"/>
      <c r="X185" s="719"/>
      <c r="Y185" s="719"/>
      <c r="Z185" s="719"/>
      <c r="AA185" s="719"/>
      <c r="AB185" s="719"/>
      <c r="AC185" s="719"/>
      <c r="AD185" s="719"/>
      <c r="AE185" s="719"/>
      <c r="AF185" s="719"/>
      <c r="AG185" s="719"/>
      <c r="AH185" s="722"/>
      <c r="AI185" s="722"/>
      <c r="AJ185" s="722"/>
    </row>
    <row r="186" spans="1:36" ht="12" customHeight="1" thickBot="1">
      <c r="A186" s="719"/>
      <c r="B186" s="726" t="s">
        <v>422</v>
      </c>
      <c r="C186" s="726"/>
      <c r="D186" s="726"/>
      <c r="E186" s="721"/>
      <c r="F186" s="719"/>
      <c r="G186" s="719"/>
      <c r="H186" s="719"/>
      <c r="I186" s="719"/>
      <c r="J186" s="719"/>
      <c r="K186" s="719"/>
      <c r="L186" s="719"/>
      <c r="M186" s="719"/>
      <c r="N186" s="719"/>
      <c r="O186" s="719"/>
      <c r="P186" s="719"/>
      <c r="Q186" s="719"/>
      <c r="R186" s="719"/>
      <c r="S186" s="719"/>
      <c r="T186" s="719"/>
      <c r="U186" s="719"/>
      <c r="V186" s="719"/>
      <c r="W186" s="719"/>
      <c r="X186" s="719"/>
      <c r="Y186" s="719"/>
      <c r="Z186" s="719"/>
      <c r="AA186" s="719"/>
      <c r="AB186" s="719"/>
      <c r="AC186" s="719"/>
      <c r="AD186" s="719"/>
      <c r="AE186" s="719"/>
      <c r="AF186" s="719"/>
      <c r="AG186" s="719"/>
      <c r="AH186" s="722"/>
      <c r="AI186" s="722"/>
      <c r="AJ186" s="722"/>
    </row>
  </sheetData>
  <sheetProtection/>
  <mergeCells count="57">
    <mergeCell ref="B184:D184"/>
    <mergeCell ref="B185:D185"/>
    <mergeCell ref="B186:D186"/>
    <mergeCell ref="AI165:AI166"/>
    <mergeCell ref="AJ165:AJ166"/>
    <mergeCell ref="B180:D180"/>
    <mergeCell ref="B181:D181"/>
    <mergeCell ref="B182:D182"/>
    <mergeCell ref="B183:D183"/>
    <mergeCell ref="F150:G150"/>
    <mergeCell ref="F152:AG152"/>
    <mergeCell ref="F154:AG154"/>
    <mergeCell ref="F162:AG162"/>
    <mergeCell ref="E165:E166"/>
    <mergeCell ref="AH165:AH166"/>
    <mergeCell ref="F134:AG134"/>
    <mergeCell ref="E140:E141"/>
    <mergeCell ref="AH140:AH141"/>
    <mergeCell ref="AI140:AI141"/>
    <mergeCell ref="AJ140:AJ141"/>
    <mergeCell ref="F145:AG145"/>
    <mergeCell ref="AJ113:AJ114"/>
    <mergeCell ref="F118:AG118"/>
    <mergeCell ref="AE121:AG121"/>
    <mergeCell ref="V123:AG123"/>
    <mergeCell ref="F128:O128"/>
    <mergeCell ref="G130:Z130"/>
    <mergeCell ref="F91:AG91"/>
    <mergeCell ref="AD97:AG97"/>
    <mergeCell ref="F107:AG107"/>
    <mergeCell ref="E113:E114"/>
    <mergeCell ref="AH113:AH114"/>
    <mergeCell ref="AI113:AI114"/>
    <mergeCell ref="V60:AG60"/>
    <mergeCell ref="F70:AG70"/>
    <mergeCell ref="E86:E87"/>
    <mergeCell ref="AH86:AH87"/>
    <mergeCell ref="AI86:AI87"/>
    <mergeCell ref="AJ86:AJ87"/>
    <mergeCell ref="F32:X32"/>
    <mergeCell ref="E56:E57"/>
    <mergeCell ref="AH56:AH57"/>
    <mergeCell ref="AI56:AI57"/>
    <mergeCell ref="AJ56:AJ57"/>
    <mergeCell ref="H58:X58"/>
    <mergeCell ref="AA12:AG12"/>
    <mergeCell ref="L15:AG15"/>
    <mergeCell ref="E29:E30"/>
    <mergeCell ref="AH29:AH30"/>
    <mergeCell ref="AI29:AI30"/>
    <mergeCell ref="AJ29:AJ30"/>
    <mergeCell ref="A1:AJ2"/>
    <mergeCell ref="E3:E4"/>
    <mergeCell ref="AH3:AH4"/>
    <mergeCell ref="AI3:AI4"/>
    <mergeCell ref="AJ3:AJ4"/>
    <mergeCell ref="F8:T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19" customWidth="1"/>
    <col min="6" max="33" width="2.8515625" style="12" customWidth="1"/>
    <col min="34" max="35" width="3.421875" style="18" customWidth="1"/>
    <col min="36" max="36" width="4.28125" style="18" customWidth="1"/>
    <col min="37" max="223" width="9.140625" style="12" customWidth="1"/>
    <col min="224" max="240" width="9.140625" style="0" customWidth="1"/>
  </cols>
  <sheetData>
    <row r="1" spans="1:38" s="13" customFormat="1" ht="9.75" customHeight="1">
      <c r="A1" s="727" t="s">
        <v>423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8"/>
      <c r="AL1" s="28"/>
    </row>
    <row r="2" spans="1:38" s="13" customFormat="1" ht="9.7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28"/>
      <c r="AL2" s="28"/>
    </row>
    <row r="3" spans="1:38" s="14" customFormat="1" ht="24" customHeight="1" thickBo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28"/>
      <c r="AL3" s="28"/>
    </row>
    <row r="4" spans="1:38" s="14" customFormat="1" ht="15.75" customHeight="1" thickBot="1">
      <c r="A4" s="681" t="s">
        <v>0</v>
      </c>
      <c r="B4" s="682" t="s">
        <v>1</v>
      </c>
      <c r="C4" s="682" t="s">
        <v>14</v>
      </c>
      <c r="D4" s="683" t="s">
        <v>2</v>
      </c>
      <c r="E4" s="684" t="s">
        <v>3</v>
      </c>
      <c r="F4" s="685">
        <v>1</v>
      </c>
      <c r="G4" s="685">
        <v>2</v>
      </c>
      <c r="H4" s="685">
        <v>3</v>
      </c>
      <c r="I4" s="685">
        <v>4</v>
      </c>
      <c r="J4" s="685">
        <v>5</v>
      </c>
      <c r="K4" s="685">
        <v>6</v>
      </c>
      <c r="L4" s="685">
        <v>7</v>
      </c>
      <c r="M4" s="685">
        <v>8</v>
      </c>
      <c r="N4" s="685">
        <v>9</v>
      </c>
      <c r="O4" s="685">
        <v>10</v>
      </c>
      <c r="P4" s="685">
        <v>11</v>
      </c>
      <c r="Q4" s="685">
        <v>12</v>
      </c>
      <c r="R4" s="685">
        <v>13</v>
      </c>
      <c r="S4" s="685">
        <v>14</v>
      </c>
      <c r="T4" s="685">
        <v>15</v>
      </c>
      <c r="U4" s="685">
        <v>16</v>
      </c>
      <c r="V4" s="685">
        <v>17</v>
      </c>
      <c r="W4" s="685">
        <v>18</v>
      </c>
      <c r="X4" s="685">
        <v>19</v>
      </c>
      <c r="Y4" s="685">
        <v>20</v>
      </c>
      <c r="Z4" s="685">
        <v>21</v>
      </c>
      <c r="AA4" s="685">
        <v>22</v>
      </c>
      <c r="AB4" s="685">
        <v>23</v>
      </c>
      <c r="AC4" s="685">
        <v>24</v>
      </c>
      <c r="AD4" s="685">
        <v>25</v>
      </c>
      <c r="AE4" s="685">
        <v>26</v>
      </c>
      <c r="AF4" s="685">
        <v>27</v>
      </c>
      <c r="AG4" s="685">
        <v>28</v>
      </c>
      <c r="AH4" s="686" t="s">
        <v>4</v>
      </c>
      <c r="AI4" s="687" t="s">
        <v>5</v>
      </c>
      <c r="AJ4" s="688" t="s">
        <v>6</v>
      </c>
      <c r="AK4" s="13"/>
      <c r="AL4" s="13"/>
    </row>
    <row r="5" spans="1:38" s="14" customFormat="1" ht="15.75" customHeight="1">
      <c r="A5" s="689"/>
      <c r="B5" s="690" t="s">
        <v>424</v>
      </c>
      <c r="C5" s="690"/>
      <c r="D5" s="691"/>
      <c r="E5" s="692"/>
      <c r="F5" s="693" t="s">
        <v>10</v>
      </c>
      <c r="G5" s="693" t="s">
        <v>7</v>
      </c>
      <c r="H5" s="693" t="s">
        <v>7</v>
      </c>
      <c r="I5" s="693" t="s">
        <v>8</v>
      </c>
      <c r="J5" s="693" t="s">
        <v>8</v>
      </c>
      <c r="K5" s="693" t="s">
        <v>9</v>
      </c>
      <c r="L5" s="693" t="s">
        <v>8</v>
      </c>
      <c r="M5" s="693" t="s">
        <v>10</v>
      </c>
      <c r="N5" s="693" t="s">
        <v>7</v>
      </c>
      <c r="O5" s="693" t="s">
        <v>7</v>
      </c>
      <c r="P5" s="693" t="s">
        <v>8</v>
      </c>
      <c r="Q5" s="693" t="s">
        <v>8</v>
      </c>
      <c r="R5" s="693" t="s">
        <v>9</v>
      </c>
      <c r="S5" s="693" t="s">
        <v>8</v>
      </c>
      <c r="T5" s="693" t="s">
        <v>10</v>
      </c>
      <c r="U5" s="693" t="s">
        <v>7</v>
      </c>
      <c r="V5" s="693" t="s">
        <v>7</v>
      </c>
      <c r="W5" s="693" t="s">
        <v>8</v>
      </c>
      <c r="X5" s="693" t="s">
        <v>8</v>
      </c>
      <c r="Y5" s="693" t="s">
        <v>9</v>
      </c>
      <c r="Z5" s="693" t="s">
        <v>8</v>
      </c>
      <c r="AA5" s="693" t="s">
        <v>10</v>
      </c>
      <c r="AB5" s="693" t="s">
        <v>7</v>
      </c>
      <c r="AC5" s="693" t="s">
        <v>7</v>
      </c>
      <c r="AD5" s="693" t="s">
        <v>8</v>
      </c>
      <c r="AE5" s="693" t="s">
        <v>8</v>
      </c>
      <c r="AF5" s="693" t="s">
        <v>9</v>
      </c>
      <c r="AG5" s="693" t="s">
        <v>8</v>
      </c>
      <c r="AH5" s="694"/>
      <c r="AI5" s="687"/>
      <c r="AJ5" s="688"/>
      <c r="AK5" s="13"/>
      <c r="AL5" s="13"/>
    </row>
    <row r="6" spans="1:36" s="14" customFormat="1" ht="15.75" customHeight="1">
      <c r="A6" s="730">
        <v>136212</v>
      </c>
      <c r="B6" s="731" t="s">
        <v>425</v>
      </c>
      <c r="C6" s="732">
        <v>6217</v>
      </c>
      <c r="D6" s="733"/>
      <c r="E6" s="51" t="s">
        <v>13</v>
      </c>
      <c r="F6" s="698" t="s">
        <v>129</v>
      </c>
      <c r="G6" s="698" t="s">
        <v>129</v>
      </c>
      <c r="H6" s="698" t="s">
        <v>129</v>
      </c>
      <c r="I6" s="698" t="s">
        <v>129</v>
      </c>
      <c r="J6" s="699"/>
      <c r="K6" s="699"/>
      <c r="L6" s="698" t="s">
        <v>129</v>
      </c>
      <c r="M6" s="698" t="s">
        <v>129</v>
      </c>
      <c r="N6" s="698" t="s">
        <v>129</v>
      </c>
      <c r="O6" s="698" t="s">
        <v>129</v>
      </c>
      <c r="P6" s="698" t="s">
        <v>129</v>
      </c>
      <c r="Q6" s="699"/>
      <c r="R6" s="699"/>
      <c r="S6" s="698" t="s">
        <v>129</v>
      </c>
      <c r="T6" s="698" t="s">
        <v>129</v>
      </c>
      <c r="U6" s="698" t="s">
        <v>129</v>
      </c>
      <c r="V6" s="698" t="s">
        <v>129</v>
      </c>
      <c r="W6" s="698" t="s">
        <v>129</v>
      </c>
      <c r="X6" s="699"/>
      <c r="Y6" s="699"/>
      <c r="Z6" s="698" t="s">
        <v>129</v>
      </c>
      <c r="AA6" s="698" t="s">
        <v>129</v>
      </c>
      <c r="AB6" s="698" t="s">
        <v>129</v>
      </c>
      <c r="AC6" s="698" t="s">
        <v>129</v>
      </c>
      <c r="AD6" s="698" t="s">
        <v>129</v>
      </c>
      <c r="AE6" s="699"/>
      <c r="AF6" s="699"/>
      <c r="AG6" s="698"/>
      <c r="AH6" s="700">
        <v>120</v>
      </c>
      <c r="AI6" s="701">
        <f>COUNTIF(E6:AH6,"T")*6+COUNTIF(E6:AH6,"P")*12+COUNTIF(E6:AH6,"M")*6+COUNTIF(E6:AH6,"I")*6+COUNTIF(E6:AH6,"N")*12+COUNTIF(E6:AH6,"TI")*11+COUNTIF(E6:AH6,"MT")*12+COUNTIF(E6:AH6,"MN")*18+COUNTIF(E6:AH6,"PI")*17+COUNTIF(E6:AH6,"TN")*18+COUNTIF(E6:AH6,"NB")*6+COUNTIF(E6:AH6,"AF")*6</f>
        <v>114</v>
      </c>
      <c r="AJ6" s="734">
        <f>SUM(AI6-120)</f>
        <v>-6</v>
      </c>
    </row>
    <row r="7" spans="1:36" s="14" customFormat="1" ht="15.75" customHeight="1" thickBot="1">
      <c r="A7" s="735" t="s">
        <v>0</v>
      </c>
      <c r="B7" s="736" t="s">
        <v>1</v>
      </c>
      <c r="C7" s="736" t="s">
        <v>14</v>
      </c>
      <c r="D7" s="691" t="s">
        <v>2</v>
      </c>
      <c r="E7" s="692" t="s">
        <v>3</v>
      </c>
      <c r="F7" s="737">
        <v>1</v>
      </c>
      <c r="G7" s="737">
        <v>2</v>
      </c>
      <c r="H7" s="737">
        <v>3</v>
      </c>
      <c r="I7" s="737">
        <v>4</v>
      </c>
      <c r="J7" s="737">
        <v>5</v>
      </c>
      <c r="K7" s="737">
        <v>6</v>
      </c>
      <c r="L7" s="737">
        <v>7</v>
      </c>
      <c r="M7" s="737">
        <v>8</v>
      </c>
      <c r="N7" s="737">
        <v>9</v>
      </c>
      <c r="O7" s="737">
        <v>10</v>
      </c>
      <c r="P7" s="737">
        <v>11</v>
      </c>
      <c r="Q7" s="737">
        <v>12</v>
      </c>
      <c r="R7" s="737">
        <v>13</v>
      </c>
      <c r="S7" s="737">
        <v>14</v>
      </c>
      <c r="T7" s="737">
        <v>15</v>
      </c>
      <c r="U7" s="737">
        <v>16</v>
      </c>
      <c r="V7" s="737">
        <v>17</v>
      </c>
      <c r="W7" s="737">
        <v>18</v>
      </c>
      <c r="X7" s="737">
        <v>19</v>
      </c>
      <c r="Y7" s="737">
        <v>20</v>
      </c>
      <c r="Z7" s="737">
        <v>21</v>
      </c>
      <c r="AA7" s="737">
        <v>22</v>
      </c>
      <c r="AB7" s="737">
        <v>23</v>
      </c>
      <c r="AC7" s="737">
        <v>24</v>
      </c>
      <c r="AD7" s="737">
        <v>25</v>
      </c>
      <c r="AE7" s="737">
        <v>26</v>
      </c>
      <c r="AF7" s="737">
        <v>27</v>
      </c>
      <c r="AG7" s="737">
        <v>28</v>
      </c>
      <c r="AH7" s="738" t="s">
        <v>4</v>
      </c>
      <c r="AI7" s="739" t="s">
        <v>5</v>
      </c>
      <c r="AJ7" s="740" t="s">
        <v>6</v>
      </c>
    </row>
    <row r="8" spans="1:38" s="14" customFormat="1" ht="15.75" customHeight="1">
      <c r="A8" s="735"/>
      <c r="B8" s="690" t="s">
        <v>426</v>
      </c>
      <c r="C8" s="690"/>
      <c r="D8" s="691"/>
      <c r="E8" s="692"/>
      <c r="F8" s="693" t="s">
        <v>10</v>
      </c>
      <c r="G8" s="693" t="s">
        <v>7</v>
      </c>
      <c r="H8" s="693" t="s">
        <v>7</v>
      </c>
      <c r="I8" s="693" t="s">
        <v>8</v>
      </c>
      <c r="J8" s="693" t="s">
        <v>8</v>
      </c>
      <c r="K8" s="693" t="s">
        <v>9</v>
      </c>
      <c r="L8" s="693" t="s">
        <v>8</v>
      </c>
      <c r="M8" s="693" t="s">
        <v>10</v>
      </c>
      <c r="N8" s="693" t="s">
        <v>7</v>
      </c>
      <c r="O8" s="693" t="s">
        <v>7</v>
      </c>
      <c r="P8" s="693" t="s">
        <v>8</v>
      </c>
      <c r="Q8" s="693" t="s">
        <v>8</v>
      </c>
      <c r="R8" s="693" t="s">
        <v>9</v>
      </c>
      <c r="S8" s="693" t="s">
        <v>8</v>
      </c>
      <c r="T8" s="693" t="s">
        <v>10</v>
      </c>
      <c r="U8" s="693" t="s">
        <v>7</v>
      </c>
      <c r="V8" s="693" t="s">
        <v>7</v>
      </c>
      <c r="W8" s="693" t="s">
        <v>8</v>
      </c>
      <c r="X8" s="693" t="s">
        <v>8</v>
      </c>
      <c r="Y8" s="693" t="s">
        <v>9</v>
      </c>
      <c r="Z8" s="693" t="s">
        <v>8</v>
      </c>
      <c r="AA8" s="693" t="s">
        <v>10</v>
      </c>
      <c r="AB8" s="693" t="s">
        <v>7</v>
      </c>
      <c r="AC8" s="693" t="s">
        <v>7</v>
      </c>
      <c r="AD8" s="693" t="s">
        <v>8</v>
      </c>
      <c r="AE8" s="693" t="s">
        <v>8</v>
      </c>
      <c r="AF8" s="693" t="s">
        <v>9</v>
      </c>
      <c r="AG8" s="693" t="s">
        <v>8</v>
      </c>
      <c r="AH8" s="694"/>
      <c r="AI8" s="687"/>
      <c r="AJ8" s="688"/>
      <c r="AK8" s="13"/>
      <c r="AL8" s="13"/>
    </row>
    <row r="9" spans="1:38" s="14" customFormat="1" ht="15.75" customHeight="1">
      <c r="A9" s="741">
        <v>145076</v>
      </c>
      <c r="B9" s="742" t="s">
        <v>427</v>
      </c>
      <c r="C9" s="743"/>
      <c r="D9" s="697" t="s">
        <v>428</v>
      </c>
      <c r="E9" s="34" t="s">
        <v>429</v>
      </c>
      <c r="F9" s="703" t="s">
        <v>430</v>
      </c>
      <c r="G9" s="698"/>
      <c r="H9" s="698"/>
      <c r="I9" s="703" t="s">
        <v>430</v>
      </c>
      <c r="J9" s="699"/>
      <c r="K9" s="699"/>
      <c r="L9" s="698" t="s">
        <v>127</v>
      </c>
      <c r="M9" s="698"/>
      <c r="N9" s="698"/>
      <c r="O9" s="698" t="s">
        <v>127</v>
      </c>
      <c r="P9" s="698"/>
      <c r="Q9" s="699"/>
      <c r="R9" s="699" t="s">
        <v>127</v>
      </c>
      <c r="S9" s="698"/>
      <c r="T9" s="698"/>
      <c r="U9" s="698" t="s">
        <v>127</v>
      </c>
      <c r="V9" s="698"/>
      <c r="W9" s="698" t="s">
        <v>127</v>
      </c>
      <c r="X9" s="699"/>
      <c r="Y9" s="699"/>
      <c r="Z9" s="698"/>
      <c r="AA9" s="698" t="s">
        <v>127</v>
      </c>
      <c r="AB9" s="698"/>
      <c r="AC9" s="698"/>
      <c r="AD9" s="698" t="s">
        <v>127</v>
      </c>
      <c r="AE9" s="699"/>
      <c r="AF9" s="699"/>
      <c r="AG9" s="698" t="s">
        <v>127</v>
      </c>
      <c r="AH9" s="704">
        <v>120</v>
      </c>
      <c r="AI9" s="705">
        <f>COUNTIF(E9:AH9,"T")*6+COUNTIF(E9:AH9,"P")*12+COUNTIF(E9:AH9,"M")*6+COUNTIF(E9:AH9,"I")*6+COUNTIF(E9:AH9,"N")*12+COUNTIF(E9:AH9,"TI")*11+COUNTIF(E9:AH9,"MT")*12+COUNTIF(E9:AH9,"MN")*18+COUNTIF(E9:AH9,"PI")*17+COUNTIF(E9:AH9,"TN")*18+COUNTIF(E9:AH9,"NB")*6+COUNTIF(E9:AH9,"AF")*6</f>
        <v>96</v>
      </c>
      <c r="AJ9" s="744">
        <f>SUM(AI9-120)</f>
        <v>-24</v>
      </c>
      <c r="AK9" s="13"/>
      <c r="AL9" s="13"/>
    </row>
    <row r="10" spans="1:38" s="14" customFormat="1" ht="15.75" customHeight="1">
      <c r="A10" s="745">
        <v>151386</v>
      </c>
      <c r="B10" s="742" t="s">
        <v>431</v>
      </c>
      <c r="C10" s="743"/>
      <c r="D10" s="697" t="s">
        <v>432</v>
      </c>
      <c r="E10" s="34" t="s">
        <v>429</v>
      </c>
      <c r="F10" s="698" t="s">
        <v>127</v>
      </c>
      <c r="G10" s="698" t="s">
        <v>127</v>
      </c>
      <c r="H10" s="698" t="s">
        <v>127</v>
      </c>
      <c r="I10" s="698" t="s">
        <v>129</v>
      </c>
      <c r="J10" s="699"/>
      <c r="K10" s="699"/>
      <c r="L10" s="698"/>
      <c r="M10" s="698" t="s">
        <v>127</v>
      </c>
      <c r="N10" s="698"/>
      <c r="O10" s="698"/>
      <c r="P10" s="698" t="s">
        <v>127</v>
      </c>
      <c r="Q10" s="699"/>
      <c r="R10" s="699"/>
      <c r="S10" s="698" t="s">
        <v>127</v>
      </c>
      <c r="T10" s="746" t="s">
        <v>127</v>
      </c>
      <c r="U10" s="698"/>
      <c r="V10" s="698" t="s">
        <v>127</v>
      </c>
      <c r="W10" s="698"/>
      <c r="X10" s="699"/>
      <c r="Y10" s="699" t="s">
        <v>127</v>
      </c>
      <c r="Z10" s="698"/>
      <c r="AA10" s="698"/>
      <c r="AB10" s="698" t="s">
        <v>127</v>
      </c>
      <c r="AC10" s="698"/>
      <c r="AD10" s="698"/>
      <c r="AE10" s="699" t="s">
        <v>127</v>
      </c>
      <c r="AF10" s="699"/>
      <c r="AG10" s="698"/>
      <c r="AH10" s="704">
        <v>120</v>
      </c>
      <c r="AI10" s="705">
        <f>COUNTIF(E10:AH10,"T")*6+COUNTIF(E10:AH10,"P")*12+COUNTIF(E10:AH10,"M")*6+COUNTIF(E10:AH10,"I")*6+COUNTIF(E10:AH10,"N")*12+COUNTIF(E10:AH10,"TI")*11+COUNTIF(E10:AH10,"MT")*12+COUNTIF(E10:AH10,"MN")*18+COUNTIF(E10:AH10,"PI")*17+COUNTIF(E10:AH10,"TN")*18+COUNTIF(E10:AH10,"NB")*6+COUNTIF(E10:AH10,"AF")*6</f>
        <v>138</v>
      </c>
      <c r="AJ10" s="744">
        <f>SUM(AI10-120)</f>
        <v>18</v>
      </c>
      <c r="AK10" s="13"/>
      <c r="AL10" s="13"/>
    </row>
    <row r="11" spans="1:38" s="14" customFormat="1" ht="15.75" customHeight="1">
      <c r="A11" s="745">
        <v>150673</v>
      </c>
      <c r="B11" s="742" t="s">
        <v>433</v>
      </c>
      <c r="C11" s="743"/>
      <c r="D11" s="697" t="s">
        <v>434</v>
      </c>
      <c r="E11" s="34" t="s">
        <v>429</v>
      </c>
      <c r="F11" s="698"/>
      <c r="G11" s="698"/>
      <c r="H11" s="698"/>
      <c r="I11" s="698" t="s">
        <v>209</v>
      </c>
      <c r="J11" s="699" t="s">
        <v>334</v>
      </c>
      <c r="K11" s="699" t="s">
        <v>127</v>
      </c>
      <c r="L11" s="698"/>
      <c r="M11" s="698"/>
      <c r="N11" s="698" t="s">
        <v>251</v>
      </c>
      <c r="O11" s="698"/>
      <c r="P11" s="698"/>
      <c r="Q11" s="699" t="s">
        <v>166</v>
      </c>
      <c r="R11" s="699"/>
      <c r="S11" s="698"/>
      <c r="T11" s="698" t="s">
        <v>166</v>
      </c>
      <c r="U11" s="698"/>
      <c r="V11" s="698"/>
      <c r="W11" s="698"/>
      <c r="X11" s="699" t="s">
        <v>127</v>
      </c>
      <c r="Y11" s="699"/>
      <c r="Z11" s="698" t="s">
        <v>127</v>
      </c>
      <c r="AA11" s="698"/>
      <c r="AB11" s="698"/>
      <c r="AC11" s="698" t="s">
        <v>251</v>
      </c>
      <c r="AD11" s="698"/>
      <c r="AE11" s="699"/>
      <c r="AF11" s="699" t="s">
        <v>127</v>
      </c>
      <c r="AG11" s="698"/>
      <c r="AH11" s="704">
        <v>120</v>
      </c>
      <c r="AI11" s="705">
        <f>COUNTIF(E11:AH11,"T")*6+COUNTIF(E11:AH11,"P")*12+COUNTIF(E11:AH11,"M")*6+COUNTIF(E11:AH11,"I")*6+COUNTIF(E11:AH11,"N")*12+COUNTIF(E11:AH11,"TI")*11+COUNTIF(E11:AH11,"MT")*12+COUNTIF(E11:AH11,"MN")*18+COUNTIF(E11:AH11,"PI")*17+COUNTIF(E11:AH11,"TN")*18+COUNTIF(E11:AH11,"NB")*6+COUNTIF(E11:AH11,"AF")*6</f>
        <v>99</v>
      </c>
      <c r="AJ11" s="744">
        <f>SUM(AI11-120)</f>
        <v>-21</v>
      </c>
      <c r="AK11" s="13"/>
      <c r="AL11" s="13"/>
    </row>
    <row r="12" spans="1:38" s="14" customFormat="1" ht="15.75" customHeight="1">
      <c r="A12" s="745"/>
      <c r="B12" s="742" t="s">
        <v>435</v>
      </c>
      <c r="C12" s="743"/>
      <c r="D12" s="697" t="s">
        <v>434</v>
      </c>
      <c r="E12" s="34" t="s">
        <v>429</v>
      </c>
      <c r="F12" s="747" t="s">
        <v>436</v>
      </c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9"/>
      <c r="AH12" s="700">
        <v>120</v>
      </c>
      <c r="AI12" s="701">
        <f>COUNTIF(E12:AH12,"T")*6+COUNTIF(E12:AH12,"P")*12+COUNTIF(E12:AH12,"M")*6+COUNTIF(E12:AH12,"I")*6+COUNTIF(E12:AH12,"N")*12+COUNTIF(E12:AH12,"TI")*11+COUNTIF(E12:AH12,"MT")*12+COUNTIF(E12:AH12,"MN")*18+COUNTIF(E12:AH12,"PI")*17+COUNTIF(E12:AH12,"TN")*18+COUNTIF(E12:AH12,"NB")*6+COUNTIF(E12:AH12,"AF")*6</f>
        <v>0</v>
      </c>
      <c r="AJ12" s="734">
        <f>SUM(AI12-120)</f>
        <v>-120</v>
      </c>
      <c r="AK12" s="13"/>
      <c r="AL12" s="13"/>
    </row>
    <row r="13" spans="1:36" s="14" customFormat="1" ht="15.75" customHeight="1" thickBot="1">
      <c r="A13" s="750" t="s">
        <v>0</v>
      </c>
      <c r="B13" s="736" t="s">
        <v>1</v>
      </c>
      <c r="C13" s="736" t="s">
        <v>14</v>
      </c>
      <c r="D13" s="691" t="s">
        <v>2</v>
      </c>
      <c r="E13" s="692" t="s">
        <v>3</v>
      </c>
      <c r="F13" s="737">
        <v>1</v>
      </c>
      <c r="G13" s="737">
        <v>2</v>
      </c>
      <c r="H13" s="737">
        <v>3</v>
      </c>
      <c r="I13" s="737">
        <v>4</v>
      </c>
      <c r="J13" s="737">
        <v>5</v>
      </c>
      <c r="K13" s="737">
        <v>6</v>
      </c>
      <c r="L13" s="737">
        <v>7</v>
      </c>
      <c r="M13" s="737">
        <v>8</v>
      </c>
      <c r="N13" s="737">
        <v>9</v>
      </c>
      <c r="O13" s="737">
        <v>10</v>
      </c>
      <c r="P13" s="737">
        <v>11</v>
      </c>
      <c r="Q13" s="737">
        <v>12</v>
      </c>
      <c r="R13" s="737">
        <v>13</v>
      </c>
      <c r="S13" s="737">
        <v>14</v>
      </c>
      <c r="T13" s="737">
        <v>15</v>
      </c>
      <c r="U13" s="737">
        <v>16</v>
      </c>
      <c r="V13" s="737">
        <v>17</v>
      </c>
      <c r="W13" s="737">
        <v>18</v>
      </c>
      <c r="X13" s="737">
        <v>19</v>
      </c>
      <c r="Y13" s="737">
        <v>20</v>
      </c>
      <c r="Z13" s="737">
        <v>21</v>
      </c>
      <c r="AA13" s="737">
        <v>22</v>
      </c>
      <c r="AB13" s="737">
        <v>23</v>
      </c>
      <c r="AC13" s="737">
        <v>24</v>
      </c>
      <c r="AD13" s="737">
        <v>25</v>
      </c>
      <c r="AE13" s="737">
        <v>26</v>
      </c>
      <c r="AF13" s="737">
        <v>27</v>
      </c>
      <c r="AG13" s="737">
        <v>28</v>
      </c>
      <c r="AH13" s="738" t="s">
        <v>4</v>
      </c>
      <c r="AI13" s="739" t="s">
        <v>5</v>
      </c>
      <c r="AJ13" s="740" t="s">
        <v>6</v>
      </c>
    </row>
    <row r="14" spans="1:38" s="14" customFormat="1" ht="15.75" customHeight="1">
      <c r="A14" s="750"/>
      <c r="B14" s="690" t="s">
        <v>437</v>
      </c>
      <c r="C14" s="690"/>
      <c r="D14" s="691"/>
      <c r="E14" s="692"/>
      <c r="F14" s="693" t="s">
        <v>10</v>
      </c>
      <c r="G14" s="693" t="s">
        <v>7</v>
      </c>
      <c r="H14" s="693" t="s">
        <v>7</v>
      </c>
      <c r="I14" s="693" t="s">
        <v>8</v>
      </c>
      <c r="J14" s="693" t="s">
        <v>8</v>
      </c>
      <c r="K14" s="693" t="s">
        <v>9</v>
      </c>
      <c r="L14" s="693" t="s">
        <v>8</v>
      </c>
      <c r="M14" s="693" t="s">
        <v>10</v>
      </c>
      <c r="N14" s="693" t="s">
        <v>7</v>
      </c>
      <c r="O14" s="693" t="s">
        <v>7</v>
      </c>
      <c r="P14" s="693" t="s">
        <v>8</v>
      </c>
      <c r="Q14" s="693" t="s">
        <v>8</v>
      </c>
      <c r="R14" s="693" t="s">
        <v>9</v>
      </c>
      <c r="S14" s="693" t="s">
        <v>8</v>
      </c>
      <c r="T14" s="693" t="s">
        <v>10</v>
      </c>
      <c r="U14" s="693" t="s">
        <v>7</v>
      </c>
      <c r="V14" s="693" t="s">
        <v>7</v>
      </c>
      <c r="W14" s="693" t="s">
        <v>8</v>
      </c>
      <c r="X14" s="693" t="s">
        <v>8</v>
      </c>
      <c r="Y14" s="693" t="s">
        <v>9</v>
      </c>
      <c r="Z14" s="693" t="s">
        <v>8</v>
      </c>
      <c r="AA14" s="693" t="s">
        <v>10</v>
      </c>
      <c r="AB14" s="693" t="s">
        <v>7</v>
      </c>
      <c r="AC14" s="693" t="s">
        <v>7</v>
      </c>
      <c r="AD14" s="693" t="s">
        <v>8</v>
      </c>
      <c r="AE14" s="693" t="s">
        <v>8</v>
      </c>
      <c r="AF14" s="693" t="s">
        <v>9</v>
      </c>
      <c r="AG14" s="693" t="s">
        <v>8</v>
      </c>
      <c r="AH14" s="694"/>
      <c r="AI14" s="687"/>
      <c r="AJ14" s="688"/>
      <c r="AK14" s="13"/>
      <c r="AL14" s="13"/>
    </row>
    <row r="15" spans="1:36" s="14" customFormat="1" ht="15.75" customHeight="1" thickBot="1">
      <c r="A15" s="751"/>
      <c r="B15" s="752" t="s">
        <v>438</v>
      </c>
      <c r="C15" s="753">
        <v>8500</v>
      </c>
      <c r="D15" s="754"/>
      <c r="E15" s="713" t="s">
        <v>13</v>
      </c>
      <c r="F15" s="714" t="s">
        <v>166</v>
      </c>
      <c r="G15" s="714" t="s">
        <v>166</v>
      </c>
      <c r="H15" s="714" t="s">
        <v>166</v>
      </c>
      <c r="I15" s="714" t="s">
        <v>166</v>
      </c>
      <c r="J15" s="715"/>
      <c r="K15" s="715"/>
      <c r="L15" s="714" t="s">
        <v>129</v>
      </c>
      <c r="M15" s="714" t="s">
        <v>129</v>
      </c>
      <c r="N15" s="714" t="s">
        <v>129</v>
      </c>
      <c r="O15" s="714" t="s">
        <v>129</v>
      </c>
      <c r="P15" s="714" t="s">
        <v>129</v>
      </c>
      <c r="Q15" s="715"/>
      <c r="R15" s="715"/>
      <c r="S15" s="714" t="s">
        <v>166</v>
      </c>
      <c r="T15" s="714" t="s">
        <v>166</v>
      </c>
      <c r="U15" s="714" t="s">
        <v>166</v>
      </c>
      <c r="V15" s="714" t="s">
        <v>166</v>
      </c>
      <c r="W15" s="714" t="s">
        <v>166</v>
      </c>
      <c r="X15" s="715"/>
      <c r="Y15" s="715"/>
      <c r="Z15" s="714" t="s">
        <v>166</v>
      </c>
      <c r="AA15" s="714" t="s">
        <v>166</v>
      </c>
      <c r="AB15" s="714" t="s">
        <v>166</v>
      </c>
      <c r="AC15" s="714" t="s">
        <v>166</v>
      </c>
      <c r="AD15" s="714" t="s">
        <v>129</v>
      </c>
      <c r="AE15" s="715"/>
      <c r="AF15" s="715"/>
      <c r="AG15" s="714"/>
      <c r="AH15" s="716">
        <v>120</v>
      </c>
      <c r="AI15" s="717">
        <f>COUNTIF(E15:AH15,"T")*6+COUNTIF(E15:AH15,"P")*12+COUNTIF(E15:AH15,"M")*6+COUNTIF(E15:AH15,"I")*6+COUNTIF(E15:AH15,"N")*12+COUNTIF(E15:AH15,"TI")*11+COUNTIF(E15:AH15,"MT")*12+COUNTIF(E15:AH15,"MN")*18+COUNTIF(E15:AH15,"PI")*17+COUNTIF(E15:AH15,"TN")*18+COUNTIF(E15:AH15,"NB")*6+COUNTIF(E15:AH15,"AF")*6</f>
        <v>36</v>
      </c>
      <c r="AJ15" s="755">
        <f>SUM(AI15-120)</f>
        <v>-84</v>
      </c>
    </row>
    <row r="16" spans="1:38" ht="14.25">
      <c r="A16" s="756"/>
      <c r="B16" s="757" t="s">
        <v>439</v>
      </c>
      <c r="C16" s="757"/>
      <c r="D16" s="757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K16"/>
      <c r="AL16"/>
    </row>
    <row r="17" spans="1:34" ht="12.75" customHeight="1">
      <c r="A17" s="758"/>
      <c r="B17" s="759" t="s">
        <v>440</v>
      </c>
      <c r="C17" s="759"/>
      <c r="D17" s="75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2.75" customHeight="1">
      <c r="A18" s="758"/>
      <c r="B18" s="759" t="s">
        <v>441</v>
      </c>
      <c r="C18" s="759"/>
      <c r="D18" s="759"/>
      <c r="E18" s="20"/>
      <c r="F18" s="20"/>
      <c r="G18" s="20"/>
      <c r="H18" s="20"/>
      <c r="I18" s="20"/>
      <c r="J18" s="20"/>
      <c r="K18" s="20"/>
      <c r="L18" s="20"/>
      <c r="M18" s="20"/>
      <c r="N18" s="20" t="s">
        <v>252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13" ht="12.75" customHeight="1">
      <c r="A19" s="760"/>
      <c r="B19" s="759" t="s">
        <v>442</v>
      </c>
      <c r="C19" s="759"/>
      <c r="D19" s="759"/>
      <c r="M19" s="12" t="s">
        <v>252</v>
      </c>
    </row>
    <row r="20" spans="1:9" ht="12.75" customHeight="1">
      <c r="A20" s="761"/>
      <c r="B20" s="521" t="s">
        <v>214</v>
      </c>
      <c r="C20" s="521"/>
      <c r="D20" s="521"/>
      <c r="I20" s="12" t="s">
        <v>252</v>
      </c>
    </row>
    <row r="21" spans="1:17" ht="12.75" customHeight="1">
      <c r="A21" s="762"/>
      <c r="B21" s="524" t="s">
        <v>215</v>
      </c>
      <c r="C21" s="524"/>
      <c r="D21" s="524"/>
      <c r="Q21" s="12" t="s">
        <v>252</v>
      </c>
    </row>
    <row r="22" spans="2:4" ht="12.75" customHeight="1" thickBot="1">
      <c r="B22" s="525" t="s">
        <v>216</v>
      </c>
      <c r="C22" s="525"/>
      <c r="D22" s="525"/>
    </row>
  </sheetData>
  <sheetProtection/>
  <mergeCells count="21">
    <mergeCell ref="B17:D17"/>
    <mergeCell ref="B18:D18"/>
    <mergeCell ref="B19:D19"/>
    <mergeCell ref="B20:D20"/>
    <mergeCell ref="B21:D21"/>
    <mergeCell ref="B22:D22"/>
    <mergeCell ref="F12:AG12"/>
    <mergeCell ref="E13:E14"/>
    <mergeCell ref="AH13:AH14"/>
    <mergeCell ref="AI13:AI14"/>
    <mergeCell ref="AJ13:AJ14"/>
    <mergeCell ref="B16:D16"/>
    <mergeCell ref="A1:AJ3"/>
    <mergeCell ref="E4:E5"/>
    <mergeCell ref="AH4:AH5"/>
    <mergeCell ref="AI4:AI5"/>
    <mergeCell ref="AJ4:AJ5"/>
    <mergeCell ref="E7:E8"/>
    <mergeCell ref="AH7:AH8"/>
    <mergeCell ref="AI7:AI8"/>
    <mergeCell ref="AJ7:AJ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zoomScalePageLayoutView="0" workbookViewId="0" topLeftCell="A16">
      <selection activeCell="A1" sqref="A1:AJ31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19" bestFit="1" customWidth="1"/>
    <col min="6" max="33" width="2.8515625" style="12" customWidth="1"/>
    <col min="34" max="34" width="5.8515625" style="18" customWidth="1"/>
    <col min="35" max="35" width="5.28125" style="18" customWidth="1"/>
    <col min="36" max="36" width="6.7109375" style="18" customWidth="1"/>
    <col min="37" max="240" width="9.140625" style="12" customWidth="1"/>
  </cols>
  <sheetData>
    <row r="1" spans="1:38" s="13" customFormat="1" ht="9.75" customHeight="1">
      <c r="A1" s="360" t="s">
        <v>168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2"/>
      <c r="AK1" s="26"/>
      <c r="AL1" s="27"/>
    </row>
    <row r="2" spans="1:38" s="13" customFormat="1" ht="9.75" customHeight="1">
      <c r="A2" s="363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5"/>
      <c r="AK2" s="28"/>
      <c r="AL2" s="29"/>
    </row>
    <row r="3" spans="1:38" s="14" customFormat="1" ht="24" customHeight="1" thickBot="1">
      <c r="A3" s="36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8"/>
      <c r="AK3" s="28"/>
      <c r="AL3" s="29"/>
    </row>
    <row r="4" spans="1:38" s="14" customFormat="1" ht="19.5" customHeight="1">
      <c r="A4" s="81" t="s">
        <v>0</v>
      </c>
      <c r="B4" s="169" t="s">
        <v>1</v>
      </c>
      <c r="C4" s="269" t="s">
        <v>14</v>
      </c>
      <c r="D4" s="269" t="s">
        <v>2</v>
      </c>
      <c r="E4" s="358" t="s">
        <v>3</v>
      </c>
      <c r="F4" s="170">
        <v>1</v>
      </c>
      <c r="G4" s="170">
        <v>2</v>
      </c>
      <c r="H4" s="170">
        <v>3</v>
      </c>
      <c r="I4" s="170">
        <v>4</v>
      </c>
      <c r="J4" s="170">
        <v>5</v>
      </c>
      <c r="K4" s="170">
        <v>6</v>
      </c>
      <c r="L4" s="170">
        <v>7</v>
      </c>
      <c r="M4" s="170">
        <v>8</v>
      </c>
      <c r="N4" s="170">
        <v>9</v>
      </c>
      <c r="O4" s="170">
        <v>10</v>
      </c>
      <c r="P4" s="170">
        <v>11</v>
      </c>
      <c r="Q4" s="170">
        <v>12</v>
      </c>
      <c r="R4" s="170">
        <v>13</v>
      </c>
      <c r="S4" s="170">
        <v>14</v>
      </c>
      <c r="T4" s="170">
        <v>15</v>
      </c>
      <c r="U4" s="170">
        <v>16</v>
      </c>
      <c r="V4" s="170">
        <v>17</v>
      </c>
      <c r="W4" s="170">
        <v>18</v>
      </c>
      <c r="X4" s="170">
        <v>19</v>
      </c>
      <c r="Y4" s="170">
        <v>20</v>
      </c>
      <c r="Z4" s="170">
        <v>21</v>
      </c>
      <c r="AA4" s="170">
        <v>22</v>
      </c>
      <c r="AB4" s="170">
        <v>23</v>
      </c>
      <c r="AC4" s="170">
        <v>24</v>
      </c>
      <c r="AD4" s="170">
        <v>25</v>
      </c>
      <c r="AE4" s="170">
        <v>26</v>
      </c>
      <c r="AF4" s="170">
        <v>27</v>
      </c>
      <c r="AG4" s="170">
        <v>28</v>
      </c>
      <c r="AH4" s="369" t="s">
        <v>4</v>
      </c>
      <c r="AI4" s="371" t="s">
        <v>5</v>
      </c>
      <c r="AJ4" s="351" t="s">
        <v>6</v>
      </c>
      <c r="AK4" s="13"/>
      <c r="AL4" s="13"/>
    </row>
    <row r="5" spans="1:38" s="14" customFormat="1" ht="19.5" customHeight="1" thickBot="1">
      <c r="A5" s="82"/>
      <c r="B5" s="140" t="s">
        <v>17</v>
      </c>
      <c r="C5" s="270"/>
      <c r="D5" s="270"/>
      <c r="E5" s="359"/>
      <c r="F5" s="233" t="s">
        <v>10</v>
      </c>
      <c r="G5" s="233" t="s">
        <v>7</v>
      </c>
      <c r="H5" s="233" t="s">
        <v>7</v>
      </c>
      <c r="I5" s="233" t="s">
        <v>8</v>
      </c>
      <c r="J5" s="233" t="s">
        <v>8</v>
      </c>
      <c r="K5" s="233" t="s">
        <v>9</v>
      </c>
      <c r="L5" s="233" t="s">
        <v>8</v>
      </c>
      <c r="M5" s="233" t="s">
        <v>10</v>
      </c>
      <c r="N5" s="233" t="s">
        <v>7</v>
      </c>
      <c r="O5" s="233" t="s">
        <v>7</v>
      </c>
      <c r="P5" s="233" t="s">
        <v>8</v>
      </c>
      <c r="Q5" s="233" t="s">
        <v>8</v>
      </c>
      <c r="R5" s="233" t="s">
        <v>9</v>
      </c>
      <c r="S5" s="233" t="s">
        <v>8</v>
      </c>
      <c r="T5" s="233" t="s">
        <v>10</v>
      </c>
      <c r="U5" s="233" t="s">
        <v>7</v>
      </c>
      <c r="V5" s="233" t="s">
        <v>7</v>
      </c>
      <c r="W5" s="233" t="s">
        <v>8</v>
      </c>
      <c r="X5" s="233" t="s">
        <v>8</v>
      </c>
      <c r="Y5" s="233" t="s">
        <v>9</v>
      </c>
      <c r="Z5" s="71" t="s">
        <v>8</v>
      </c>
      <c r="AA5" s="71" t="s">
        <v>10</v>
      </c>
      <c r="AB5" s="71" t="s">
        <v>7</v>
      </c>
      <c r="AC5" s="71" t="s">
        <v>7</v>
      </c>
      <c r="AD5" s="71" t="s">
        <v>8</v>
      </c>
      <c r="AE5" s="71" t="s">
        <v>8</v>
      </c>
      <c r="AF5" s="71" t="s">
        <v>9</v>
      </c>
      <c r="AG5" s="71" t="s">
        <v>8</v>
      </c>
      <c r="AH5" s="370"/>
      <c r="AI5" s="372"/>
      <c r="AJ5" s="352"/>
      <c r="AK5" s="13"/>
      <c r="AL5" s="13"/>
    </row>
    <row r="6" spans="1:36" s="14" customFormat="1" ht="19.5" customHeight="1" thickBot="1">
      <c r="A6" s="77" t="s">
        <v>59</v>
      </c>
      <c r="B6" s="141" t="s">
        <v>53</v>
      </c>
      <c r="C6" s="87">
        <v>1378</v>
      </c>
      <c r="D6" s="83" t="s">
        <v>66</v>
      </c>
      <c r="E6" s="86" t="s">
        <v>19</v>
      </c>
      <c r="F6" s="348" t="s">
        <v>125</v>
      </c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50"/>
      <c r="Z6" s="234" t="s">
        <v>129</v>
      </c>
      <c r="AA6" s="127" t="s">
        <v>129</v>
      </c>
      <c r="AB6" s="127" t="s">
        <v>129</v>
      </c>
      <c r="AC6" s="295" t="s">
        <v>181</v>
      </c>
      <c r="AD6" s="293" t="s">
        <v>129</v>
      </c>
      <c r="AE6" s="294" t="s">
        <v>164</v>
      </c>
      <c r="AF6" s="294" t="s">
        <v>127</v>
      </c>
      <c r="AG6" s="308" t="s">
        <v>182</v>
      </c>
      <c r="AH6" s="131">
        <v>24</v>
      </c>
      <c r="AI6" s="138">
        <f>COUNTIF(D6:AH6,"T")*5+COUNTIF(D6:AH6,"P")*12+COUNTIF(D6:AH6,"M")*5+COUNTIF(D6:AH6,"D2")*5+COUNTIF(D6:AH6,"N")*12+COUNTIF(D6:AH6,"T1")*5+COUNTIF(D6:AH6,"D1N")*18+COUNTIF(D6:AH6,"MN")*16+COUNTIF(D6:AH6,"MN1")*11+COUNTIF(D6:AH6,"N2D1")*12</f>
        <v>60</v>
      </c>
      <c r="AJ6" s="307">
        <f>SUM(AI6-24)</f>
        <v>36</v>
      </c>
    </row>
    <row r="7" spans="1:37" s="14" customFormat="1" ht="19.5" customHeight="1">
      <c r="A7" s="85" t="s">
        <v>0</v>
      </c>
      <c r="B7" s="142" t="s">
        <v>1</v>
      </c>
      <c r="C7" s="268" t="s">
        <v>14</v>
      </c>
      <c r="D7" s="268" t="s">
        <v>2</v>
      </c>
      <c r="E7" s="355" t="s">
        <v>3</v>
      </c>
      <c r="F7" s="137">
        <v>1</v>
      </c>
      <c r="G7" s="137">
        <v>2</v>
      </c>
      <c r="H7" s="137">
        <v>3</v>
      </c>
      <c r="I7" s="137">
        <v>4</v>
      </c>
      <c r="J7" s="137">
        <v>5</v>
      </c>
      <c r="K7" s="137">
        <v>6</v>
      </c>
      <c r="L7" s="137">
        <v>7</v>
      </c>
      <c r="M7" s="137">
        <v>8</v>
      </c>
      <c r="N7" s="137">
        <v>9</v>
      </c>
      <c r="O7" s="137">
        <v>10</v>
      </c>
      <c r="P7" s="137">
        <v>11</v>
      </c>
      <c r="Q7" s="137">
        <v>12</v>
      </c>
      <c r="R7" s="137">
        <v>13</v>
      </c>
      <c r="S7" s="137">
        <v>14</v>
      </c>
      <c r="T7" s="137">
        <v>15</v>
      </c>
      <c r="U7" s="137">
        <v>16</v>
      </c>
      <c r="V7" s="137">
        <v>17</v>
      </c>
      <c r="W7" s="137">
        <v>18</v>
      </c>
      <c r="X7" s="137">
        <v>19</v>
      </c>
      <c r="Y7" s="137">
        <v>20</v>
      </c>
      <c r="Z7" s="137">
        <v>21</v>
      </c>
      <c r="AA7" s="137">
        <v>22</v>
      </c>
      <c r="AB7" s="137">
        <v>23</v>
      </c>
      <c r="AC7" s="137">
        <v>24</v>
      </c>
      <c r="AD7" s="137">
        <v>25</v>
      </c>
      <c r="AE7" s="137">
        <v>26</v>
      </c>
      <c r="AF7" s="137">
        <v>27</v>
      </c>
      <c r="AG7" s="137">
        <v>28</v>
      </c>
      <c r="AH7" s="353" t="s">
        <v>4</v>
      </c>
      <c r="AI7" s="354" t="s">
        <v>5</v>
      </c>
      <c r="AJ7" s="356" t="s">
        <v>6</v>
      </c>
      <c r="AK7" s="211"/>
    </row>
    <row r="8" spans="1:38" s="14" customFormat="1" ht="19.5" customHeight="1">
      <c r="A8" s="85"/>
      <c r="B8" s="142" t="s">
        <v>17</v>
      </c>
      <c r="C8" s="268"/>
      <c r="D8" s="268"/>
      <c r="E8" s="355"/>
      <c r="F8" s="71" t="s">
        <v>10</v>
      </c>
      <c r="G8" s="71" t="s">
        <v>7</v>
      </c>
      <c r="H8" s="71" t="s">
        <v>7</v>
      </c>
      <c r="I8" s="71" t="s">
        <v>8</v>
      </c>
      <c r="J8" s="71" t="s">
        <v>8</v>
      </c>
      <c r="K8" s="71" t="s">
        <v>9</v>
      </c>
      <c r="L8" s="71" t="s">
        <v>8</v>
      </c>
      <c r="M8" s="71" t="s">
        <v>10</v>
      </c>
      <c r="N8" s="71" t="s">
        <v>7</v>
      </c>
      <c r="O8" s="71" t="s">
        <v>7</v>
      </c>
      <c r="P8" s="71" t="s">
        <v>8</v>
      </c>
      <c r="Q8" s="71" t="s">
        <v>8</v>
      </c>
      <c r="R8" s="71" t="s">
        <v>9</v>
      </c>
      <c r="S8" s="71" t="s">
        <v>8</v>
      </c>
      <c r="T8" s="71" t="s">
        <v>10</v>
      </c>
      <c r="U8" s="71" t="s">
        <v>7</v>
      </c>
      <c r="V8" s="71" t="s">
        <v>7</v>
      </c>
      <c r="W8" s="71" t="s">
        <v>8</v>
      </c>
      <c r="X8" s="71" t="s">
        <v>8</v>
      </c>
      <c r="Y8" s="71" t="s">
        <v>9</v>
      </c>
      <c r="Z8" s="71" t="s">
        <v>8</v>
      </c>
      <c r="AA8" s="71" t="s">
        <v>10</v>
      </c>
      <c r="AB8" s="71" t="s">
        <v>7</v>
      </c>
      <c r="AC8" s="71" t="s">
        <v>7</v>
      </c>
      <c r="AD8" s="71" t="s">
        <v>8</v>
      </c>
      <c r="AE8" s="71" t="s">
        <v>8</v>
      </c>
      <c r="AF8" s="71" t="s">
        <v>9</v>
      </c>
      <c r="AG8" s="71" t="s">
        <v>8</v>
      </c>
      <c r="AH8" s="353"/>
      <c r="AI8" s="354"/>
      <c r="AJ8" s="356"/>
      <c r="AK8" s="13"/>
      <c r="AL8" s="13"/>
    </row>
    <row r="9" spans="1:36" s="14" customFormat="1" ht="19.5" customHeight="1">
      <c r="A9" s="78" t="s">
        <v>60</v>
      </c>
      <c r="B9" s="143" t="s">
        <v>54</v>
      </c>
      <c r="C9" s="134" t="s">
        <v>101</v>
      </c>
      <c r="D9" s="83" t="s">
        <v>66</v>
      </c>
      <c r="E9" s="86" t="s">
        <v>18</v>
      </c>
      <c r="F9" s="293" t="s">
        <v>10</v>
      </c>
      <c r="G9" s="127" t="s">
        <v>10</v>
      </c>
      <c r="H9" s="127" t="s">
        <v>10</v>
      </c>
      <c r="I9" s="127" t="s">
        <v>166</v>
      </c>
      <c r="J9" s="184"/>
      <c r="K9" s="184"/>
      <c r="L9" s="127" t="s">
        <v>10</v>
      </c>
      <c r="M9" s="127" t="s">
        <v>10</v>
      </c>
      <c r="N9" s="127" t="s">
        <v>10</v>
      </c>
      <c r="O9" s="127" t="s">
        <v>10</v>
      </c>
      <c r="P9" s="127" t="s">
        <v>10</v>
      </c>
      <c r="Q9" s="184"/>
      <c r="R9" s="184"/>
      <c r="S9" s="127" t="s">
        <v>10</v>
      </c>
      <c r="T9" s="127" t="s">
        <v>10</v>
      </c>
      <c r="U9" s="127" t="s">
        <v>10</v>
      </c>
      <c r="V9" s="127" t="s">
        <v>10</v>
      </c>
      <c r="W9" s="127" t="s">
        <v>10</v>
      </c>
      <c r="X9" s="184"/>
      <c r="Y9" s="184"/>
      <c r="Z9" s="127" t="s">
        <v>10</v>
      </c>
      <c r="AA9" s="127" t="s">
        <v>10</v>
      </c>
      <c r="AB9" s="127" t="s">
        <v>10</v>
      </c>
      <c r="AC9" s="127" t="s">
        <v>10</v>
      </c>
      <c r="AD9" s="127" t="s">
        <v>10</v>
      </c>
      <c r="AE9" s="184"/>
      <c r="AF9" s="184"/>
      <c r="AG9" s="184"/>
      <c r="AH9" s="130">
        <v>91.2</v>
      </c>
      <c r="AI9" s="138">
        <f>COUNTIF(D9:AH9,"T")*5+COUNTIF(D9:AH9,"P")*12+COUNTIF(D9:AH9,"M")*5+COUNTIF(D9:AH9,"D2")*6+COUNTIF(D9:AH9,"N")*12+COUNTIF(D9:AH9,"T1")*5+COUNTIF(D9:AH9,"D1N")*18+COUNTIF(D9:AH9,"MN")*16+COUNTIF(D9:AH9,"D1")*6+COUNTIF(D9:AH9,"AT")*5</f>
        <v>95</v>
      </c>
      <c r="AJ9" s="307">
        <f>SUM(AI9-91.2)</f>
        <v>3.799999999999997</v>
      </c>
    </row>
    <row r="10" spans="1:36" s="14" customFormat="1" ht="19.5" customHeight="1">
      <c r="A10" s="85" t="s">
        <v>0</v>
      </c>
      <c r="B10" s="142" t="s">
        <v>1</v>
      </c>
      <c r="C10" s="268" t="s">
        <v>14</v>
      </c>
      <c r="D10" s="268" t="s">
        <v>2</v>
      </c>
      <c r="E10" s="355" t="s">
        <v>3</v>
      </c>
      <c r="F10" s="137">
        <v>1</v>
      </c>
      <c r="G10" s="137">
        <v>2</v>
      </c>
      <c r="H10" s="137">
        <v>3</v>
      </c>
      <c r="I10" s="137">
        <v>4</v>
      </c>
      <c r="J10" s="137">
        <v>5</v>
      </c>
      <c r="K10" s="137">
        <v>6</v>
      </c>
      <c r="L10" s="137">
        <v>7</v>
      </c>
      <c r="M10" s="137">
        <v>8</v>
      </c>
      <c r="N10" s="199">
        <v>9</v>
      </c>
      <c r="O10" s="137">
        <v>10</v>
      </c>
      <c r="P10" s="137">
        <v>11</v>
      </c>
      <c r="Q10" s="137">
        <v>12</v>
      </c>
      <c r="R10" s="137">
        <v>13</v>
      </c>
      <c r="S10" s="137">
        <v>14</v>
      </c>
      <c r="T10" s="137">
        <v>15</v>
      </c>
      <c r="U10" s="137">
        <v>16</v>
      </c>
      <c r="V10" s="137">
        <v>17</v>
      </c>
      <c r="W10" s="137">
        <v>18</v>
      </c>
      <c r="X10" s="137">
        <v>19</v>
      </c>
      <c r="Y10" s="137">
        <v>20</v>
      </c>
      <c r="Z10" s="137">
        <v>21</v>
      </c>
      <c r="AA10" s="137">
        <v>22</v>
      </c>
      <c r="AB10" s="137">
        <v>23</v>
      </c>
      <c r="AC10" s="137">
        <v>24</v>
      </c>
      <c r="AD10" s="137">
        <v>25</v>
      </c>
      <c r="AE10" s="137">
        <v>26</v>
      </c>
      <c r="AF10" s="137">
        <v>27</v>
      </c>
      <c r="AG10" s="137">
        <v>28</v>
      </c>
      <c r="AH10" s="353" t="s">
        <v>4</v>
      </c>
      <c r="AI10" s="354" t="s">
        <v>5</v>
      </c>
      <c r="AJ10" s="356" t="s">
        <v>6</v>
      </c>
    </row>
    <row r="11" spans="1:38" s="14" customFormat="1" ht="19.5" customHeight="1">
      <c r="A11" s="85"/>
      <c r="B11" s="142" t="s">
        <v>17</v>
      </c>
      <c r="C11" s="268"/>
      <c r="D11" s="268"/>
      <c r="E11" s="355"/>
      <c r="F11" s="71" t="s">
        <v>10</v>
      </c>
      <c r="G11" s="71" t="s">
        <v>7</v>
      </c>
      <c r="H11" s="71" t="s">
        <v>7</v>
      </c>
      <c r="I11" s="71" t="s">
        <v>8</v>
      </c>
      <c r="J11" s="71" t="s">
        <v>8</v>
      </c>
      <c r="K11" s="71" t="s">
        <v>9</v>
      </c>
      <c r="L11" s="71" t="s">
        <v>8</v>
      </c>
      <c r="M11" s="71" t="s">
        <v>10</v>
      </c>
      <c r="N11" s="71" t="s">
        <v>7</v>
      </c>
      <c r="O11" s="71" t="s">
        <v>7</v>
      </c>
      <c r="P11" s="71" t="s">
        <v>8</v>
      </c>
      <c r="Q11" s="71" t="s">
        <v>8</v>
      </c>
      <c r="R11" s="71" t="s">
        <v>9</v>
      </c>
      <c r="S11" s="71" t="s">
        <v>8</v>
      </c>
      <c r="T11" s="71" t="s">
        <v>10</v>
      </c>
      <c r="U11" s="71" t="s">
        <v>7</v>
      </c>
      <c r="V11" s="71" t="s">
        <v>7</v>
      </c>
      <c r="W11" s="71" t="s">
        <v>8</v>
      </c>
      <c r="X11" s="71" t="s">
        <v>8</v>
      </c>
      <c r="Y11" s="71" t="s">
        <v>9</v>
      </c>
      <c r="Z11" s="71" t="s">
        <v>8</v>
      </c>
      <c r="AA11" s="71" t="s">
        <v>10</v>
      </c>
      <c r="AB11" s="71" t="s">
        <v>7</v>
      </c>
      <c r="AC11" s="71" t="s">
        <v>7</v>
      </c>
      <c r="AD11" s="71" t="s">
        <v>8</v>
      </c>
      <c r="AE11" s="71" t="s">
        <v>8</v>
      </c>
      <c r="AF11" s="71" t="s">
        <v>9</v>
      </c>
      <c r="AG11" s="71" t="s">
        <v>8</v>
      </c>
      <c r="AH11" s="353"/>
      <c r="AI11" s="354"/>
      <c r="AJ11" s="356"/>
      <c r="AK11" s="13"/>
      <c r="AL11" s="13"/>
    </row>
    <row r="12" spans="1:36" s="14" customFormat="1" ht="19.5" customHeight="1">
      <c r="A12" s="79" t="s">
        <v>61</v>
      </c>
      <c r="B12" s="143" t="s">
        <v>126</v>
      </c>
      <c r="C12" s="135" t="s">
        <v>116</v>
      </c>
      <c r="D12" s="83" t="s">
        <v>66</v>
      </c>
      <c r="E12" s="84" t="s">
        <v>20</v>
      </c>
      <c r="F12" s="127" t="s">
        <v>163</v>
      </c>
      <c r="G12" s="127" t="s">
        <v>163</v>
      </c>
      <c r="H12" s="127" t="s">
        <v>162</v>
      </c>
      <c r="I12" s="127" t="s">
        <v>164</v>
      </c>
      <c r="J12" s="184"/>
      <c r="K12" s="184"/>
      <c r="L12" s="127" t="s">
        <v>162</v>
      </c>
      <c r="M12" s="127" t="s">
        <v>162</v>
      </c>
      <c r="N12" s="127" t="s">
        <v>163</v>
      </c>
      <c r="O12" s="295" t="s">
        <v>163</v>
      </c>
      <c r="P12" s="127" t="s">
        <v>128</v>
      </c>
      <c r="Q12" s="184"/>
      <c r="R12" s="184"/>
      <c r="S12" s="127" t="s">
        <v>163</v>
      </c>
      <c r="T12" s="127" t="s">
        <v>162</v>
      </c>
      <c r="U12" s="127" t="s">
        <v>162</v>
      </c>
      <c r="V12" s="127" t="s">
        <v>162</v>
      </c>
      <c r="W12" s="295" t="s">
        <v>163</v>
      </c>
      <c r="X12" s="184"/>
      <c r="Y12" s="184"/>
      <c r="Z12" s="127" t="s">
        <v>162</v>
      </c>
      <c r="AA12" s="127" t="s">
        <v>162</v>
      </c>
      <c r="AB12" s="127" t="s">
        <v>162</v>
      </c>
      <c r="AC12" s="293" t="s">
        <v>162</v>
      </c>
      <c r="AD12" s="127"/>
      <c r="AE12" s="184"/>
      <c r="AF12" s="184"/>
      <c r="AG12" s="294" t="s">
        <v>164</v>
      </c>
      <c r="AH12" s="130">
        <v>91.2</v>
      </c>
      <c r="AI12" s="138">
        <f>COUNTIF(D12:AH12,"T")*5+COUNTIF(D12:AH12,"P")*12+COUNTIF(D12:AH12,"M")*5+COUNTIF(D12:AH12,"D2")*6+COUNTIF(D12:AH12,"N")*12+COUNTIF(D12:AH12,"T1")*5+COUNTIF(D12:AH12,"D1N")*18+COUNTIF(D12:AH12,"MN")*16+COUNTIF(D12:AH12,"D1")*6+COUNTIF(D12:AH12,"MT1")*10</f>
        <v>122</v>
      </c>
      <c r="AJ12" s="307">
        <f>SUM(AI12-91.2)</f>
        <v>30.799999999999997</v>
      </c>
    </row>
    <row r="13" spans="1:36" s="14" customFormat="1" ht="19.5" customHeight="1">
      <c r="A13" s="85" t="s">
        <v>0</v>
      </c>
      <c r="B13" s="142" t="s">
        <v>1</v>
      </c>
      <c r="C13" s="268" t="s">
        <v>14</v>
      </c>
      <c r="D13" s="268" t="s">
        <v>2</v>
      </c>
      <c r="E13" s="355" t="s">
        <v>3</v>
      </c>
      <c r="F13" s="199">
        <v>1</v>
      </c>
      <c r="G13" s="199">
        <v>2</v>
      </c>
      <c r="H13" s="199">
        <v>3</v>
      </c>
      <c r="I13" s="199">
        <v>4</v>
      </c>
      <c r="J13" s="199">
        <v>5</v>
      </c>
      <c r="K13" s="199">
        <v>6</v>
      </c>
      <c r="L13" s="199">
        <v>7</v>
      </c>
      <c r="M13" s="199">
        <v>8</v>
      </c>
      <c r="N13" s="199">
        <v>9</v>
      </c>
      <c r="O13" s="199">
        <v>10</v>
      </c>
      <c r="P13" s="137">
        <v>11</v>
      </c>
      <c r="Q13" s="137">
        <v>12</v>
      </c>
      <c r="R13" s="137">
        <v>13</v>
      </c>
      <c r="S13" s="137">
        <v>14</v>
      </c>
      <c r="T13" s="137">
        <v>15</v>
      </c>
      <c r="U13" s="137">
        <v>16</v>
      </c>
      <c r="V13" s="137">
        <v>17</v>
      </c>
      <c r="W13" s="137">
        <v>18</v>
      </c>
      <c r="X13" s="137">
        <v>19</v>
      </c>
      <c r="Y13" s="137">
        <v>20</v>
      </c>
      <c r="Z13" s="137">
        <v>21</v>
      </c>
      <c r="AA13" s="137">
        <v>22</v>
      </c>
      <c r="AB13" s="137">
        <v>23</v>
      </c>
      <c r="AC13" s="137">
        <v>24</v>
      </c>
      <c r="AD13" s="137">
        <v>25</v>
      </c>
      <c r="AE13" s="137">
        <v>26</v>
      </c>
      <c r="AF13" s="137">
        <v>27</v>
      </c>
      <c r="AG13" s="137">
        <v>28</v>
      </c>
      <c r="AH13" s="353" t="s">
        <v>4</v>
      </c>
      <c r="AI13" s="354" t="s">
        <v>5</v>
      </c>
      <c r="AJ13" s="356" t="s">
        <v>6</v>
      </c>
    </row>
    <row r="14" spans="1:38" s="14" customFormat="1" ht="19.5" customHeight="1">
      <c r="A14" s="85"/>
      <c r="B14" s="142" t="s">
        <v>17</v>
      </c>
      <c r="C14" s="268"/>
      <c r="D14" s="268"/>
      <c r="E14" s="355"/>
      <c r="F14" s="71" t="s">
        <v>10</v>
      </c>
      <c r="G14" s="71" t="s">
        <v>7</v>
      </c>
      <c r="H14" s="71" t="s">
        <v>7</v>
      </c>
      <c r="I14" s="71" t="s">
        <v>8</v>
      </c>
      <c r="J14" s="71" t="s">
        <v>8</v>
      </c>
      <c r="K14" s="71" t="s">
        <v>9</v>
      </c>
      <c r="L14" s="71" t="s">
        <v>8</v>
      </c>
      <c r="M14" s="71" t="s">
        <v>10</v>
      </c>
      <c r="N14" s="71" t="s">
        <v>7</v>
      </c>
      <c r="O14" s="71" t="s">
        <v>7</v>
      </c>
      <c r="P14" s="71" t="s">
        <v>8</v>
      </c>
      <c r="Q14" s="71" t="s">
        <v>8</v>
      </c>
      <c r="R14" s="71" t="s">
        <v>9</v>
      </c>
      <c r="S14" s="71" t="s">
        <v>8</v>
      </c>
      <c r="T14" s="71" t="s">
        <v>10</v>
      </c>
      <c r="U14" s="71" t="s">
        <v>7</v>
      </c>
      <c r="V14" s="71" t="s">
        <v>7</v>
      </c>
      <c r="W14" s="71" t="s">
        <v>8</v>
      </c>
      <c r="X14" s="71" t="s">
        <v>8</v>
      </c>
      <c r="Y14" s="71" t="s">
        <v>9</v>
      </c>
      <c r="Z14" s="71" t="s">
        <v>8</v>
      </c>
      <c r="AA14" s="71" t="s">
        <v>10</v>
      </c>
      <c r="AB14" s="71" t="s">
        <v>7</v>
      </c>
      <c r="AC14" s="71" t="s">
        <v>7</v>
      </c>
      <c r="AD14" s="71" t="s">
        <v>8</v>
      </c>
      <c r="AE14" s="71" t="s">
        <v>8</v>
      </c>
      <c r="AF14" s="71" t="s">
        <v>9</v>
      </c>
      <c r="AG14" s="71" t="s">
        <v>8</v>
      </c>
      <c r="AH14" s="353"/>
      <c r="AI14" s="354"/>
      <c r="AJ14" s="356"/>
      <c r="AK14" s="13"/>
      <c r="AL14" s="13"/>
    </row>
    <row r="15" spans="1:36" s="14" customFormat="1" ht="19.5" customHeight="1">
      <c r="A15" s="80" t="s">
        <v>62</v>
      </c>
      <c r="B15" s="144" t="s">
        <v>55</v>
      </c>
      <c r="C15" s="134" t="s">
        <v>102</v>
      </c>
      <c r="D15" s="83" t="s">
        <v>66</v>
      </c>
      <c r="E15" s="86" t="s">
        <v>21</v>
      </c>
      <c r="F15" s="136"/>
      <c r="G15" s="136" t="s">
        <v>130</v>
      </c>
      <c r="H15" s="136"/>
      <c r="I15" s="136"/>
      <c r="J15" s="185"/>
      <c r="K15" s="185"/>
      <c r="L15" s="136"/>
      <c r="M15" s="136" t="s">
        <v>130</v>
      </c>
      <c r="N15" s="136"/>
      <c r="O15" s="136"/>
      <c r="P15" s="136"/>
      <c r="Q15" s="185"/>
      <c r="R15" s="185"/>
      <c r="S15" s="136" t="s">
        <v>130</v>
      </c>
      <c r="T15" s="136"/>
      <c r="U15" s="136"/>
      <c r="V15" s="136" t="s">
        <v>130</v>
      </c>
      <c r="W15" s="136"/>
      <c r="X15" s="185"/>
      <c r="Y15" s="185"/>
      <c r="Z15" s="136" t="s">
        <v>130</v>
      </c>
      <c r="AA15" s="136"/>
      <c r="AB15" s="136"/>
      <c r="AC15" s="136"/>
      <c r="AD15" s="136"/>
      <c r="AE15" s="185" t="s">
        <v>130</v>
      </c>
      <c r="AF15" s="185"/>
      <c r="AG15" s="185" t="s">
        <v>130</v>
      </c>
      <c r="AH15" s="130">
        <v>91.2</v>
      </c>
      <c r="AI15" s="138">
        <f>COUNTIF(D15:AH15,"T")*4+COUNTIF(D15:AH15,"P")*12+COUNTIF(D15:AH15,"M")*4+COUNTIF(D15:AH15,"D2")*6+COUNTIF(D15:AH15,"N")*12+COUNTIF(D15:AH15,"T1")*4+COUNTIF(D15:AH15,"D1N")*18+COUNTIF(D15:AH15,"MN")*16+COUNTIF(D15:AH15,"D1")*6+COUNTIF(D15:AH15,"N1")*5</f>
        <v>84</v>
      </c>
      <c r="AJ15" s="307">
        <f>SUM(AI15-91.2)</f>
        <v>-7.200000000000003</v>
      </c>
    </row>
    <row r="16" spans="1:36" s="14" customFormat="1" ht="19.5" customHeight="1">
      <c r="A16" s="80" t="s">
        <v>63</v>
      </c>
      <c r="B16" s="144" t="s">
        <v>56</v>
      </c>
      <c r="C16" s="134" t="s">
        <v>103</v>
      </c>
      <c r="D16" s="83" t="s">
        <v>66</v>
      </c>
      <c r="E16" s="86" t="s">
        <v>21</v>
      </c>
      <c r="F16" s="136"/>
      <c r="G16" s="136"/>
      <c r="H16" s="136" t="s">
        <v>130</v>
      </c>
      <c r="I16" s="136"/>
      <c r="J16" s="185"/>
      <c r="K16" s="185"/>
      <c r="L16" s="136" t="s">
        <v>130</v>
      </c>
      <c r="M16" s="136"/>
      <c r="N16" s="136"/>
      <c r="O16" s="136"/>
      <c r="P16" s="136" t="s">
        <v>130</v>
      </c>
      <c r="Q16" s="185"/>
      <c r="R16" s="185"/>
      <c r="S16" s="136"/>
      <c r="T16" s="136" t="s">
        <v>130</v>
      </c>
      <c r="U16" s="136"/>
      <c r="V16" s="136"/>
      <c r="W16" s="136"/>
      <c r="X16" s="185" t="s">
        <v>130</v>
      </c>
      <c r="Y16" s="185"/>
      <c r="Z16" s="136"/>
      <c r="AA16" s="136"/>
      <c r="AB16" s="136" t="s">
        <v>130</v>
      </c>
      <c r="AC16" s="136" t="s">
        <v>179</v>
      </c>
      <c r="AD16" s="136"/>
      <c r="AE16" s="185"/>
      <c r="AF16" s="185" t="s">
        <v>180</v>
      </c>
      <c r="AG16" s="185"/>
      <c r="AH16" s="130">
        <v>91.2</v>
      </c>
      <c r="AI16" s="138">
        <f>COUNTIF(D16:AH16,"T")*4+COUNTIF(D16:AH16,"P")*12+COUNTIF(D16:AH16,"M")*4+COUNTIF(D16:AH16,"I.AK10")*6+COUNTIF(D16:AH16,"N")*12+COUNTIF(D16:AH16,"T1")*5+COUNTIF(D16:AH16,"D1N")*18+COUNTIF(D16:AH16,"MN")*16+COUNTIF(D16:AH16,"N2")*6+COUNTIF(D16:AH16,"N1")*6</f>
        <v>84</v>
      </c>
      <c r="AJ16" s="307">
        <f>SUM(AI16-91.2)</f>
        <v>-7.200000000000003</v>
      </c>
    </row>
    <row r="17" spans="1:36" s="14" customFormat="1" ht="19.5" customHeight="1">
      <c r="A17" s="80" t="s">
        <v>64</v>
      </c>
      <c r="B17" s="144" t="s">
        <v>57</v>
      </c>
      <c r="C17" s="134">
        <v>65</v>
      </c>
      <c r="D17" s="83" t="s">
        <v>66</v>
      </c>
      <c r="E17" s="86" t="s">
        <v>21</v>
      </c>
      <c r="F17" s="186"/>
      <c r="G17" s="186"/>
      <c r="H17" s="186"/>
      <c r="I17" s="186" t="s">
        <v>130</v>
      </c>
      <c r="J17" s="212"/>
      <c r="K17" s="212" t="s">
        <v>130</v>
      </c>
      <c r="L17" s="186"/>
      <c r="M17" s="186"/>
      <c r="N17" s="186"/>
      <c r="O17" s="186" t="s">
        <v>130</v>
      </c>
      <c r="P17" s="292" t="s">
        <v>162</v>
      </c>
      <c r="Q17" s="212" t="s">
        <v>130</v>
      </c>
      <c r="R17" s="212"/>
      <c r="S17" s="186"/>
      <c r="T17" s="186"/>
      <c r="U17" s="186" t="s">
        <v>161</v>
      </c>
      <c r="V17" s="186"/>
      <c r="W17" s="186"/>
      <c r="X17" s="212"/>
      <c r="Y17" s="212" t="s">
        <v>130</v>
      </c>
      <c r="Z17" s="186"/>
      <c r="AA17" s="186"/>
      <c r="AB17" s="186"/>
      <c r="AC17" s="186" t="s">
        <v>166</v>
      </c>
      <c r="AD17" s="186"/>
      <c r="AE17" s="212"/>
      <c r="AF17" s="212"/>
      <c r="AG17" s="212"/>
      <c r="AH17" s="130">
        <v>91.2</v>
      </c>
      <c r="AI17" s="138">
        <f>COUNTIF(D17:AH17,"T")*4+COUNTIF(D17:AH17,"P")*12+COUNTIF(D17:AH17,"M")*4+COUNTIF(D17:AH17,"D2")*6+COUNTIF(D17:AH17,"N")*12+COUNTIF(D17:AH17,"T1")*5+COUNTIF(D17:AH17,"AT")*12+COUNTIF(D17:AH17,"MN")*17+COUNTIF(D17:AH17,"D1")*6+COUNTIF(D17:AH17,"N1")*5</f>
        <v>94</v>
      </c>
      <c r="AJ17" s="307">
        <f>SUM(AI17-91.2)</f>
        <v>2.799999999999997</v>
      </c>
    </row>
    <row r="18" spans="1:36" s="14" customFormat="1" ht="19.5" customHeight="1">
      <c r="A18" s="79" t="s">
        <v>65</v>
      </c>
      <c r="B18" s="143" t="s">
        <v>58</v>
      </c>
      <c r="C18" s="134" t="s">
        <v>104</v>
      </c>
      <c r="D18" s="83" t="s">
        <v>66</v>
      </c>
      <c r="E18" s="86" t="s">
        <v>21</v>
      </c>
      <c r="F18" s="186" t="s">
        <v>130</v>
      </c>
      <c r="G18" s="186"/>
      <c r="H18" s="292" t="s">
        <v>129</v>
      </c>
      <c r="I18" s="292" t="s">
        <v>165</v>
      </c>
      <c r="J18" s="212" t="s">
        <v>130</v>
      </c>
      <c r="K18" s="212"/>
      <c r="L18" s="292" t="s">
        <v>129</v>
      </c>
      <c r="M18" s="292" t="s">
        <v>129</v>
      </c>
      <c r="N18" s="186" t="s">
        <v>130</v>
      </c>
      <c r="O18" s="186"/>
      <c r="P18" s="292" t="s">
        <v>129</v>
      </c>
      <c r="Q18" s="212"/>
      <c r="R18" s="212" t="s">
        <v>130</v>
      </c>
      <c r="S18" s="186"/>
      <c r="T18" s="292" t="s">
        <v>129</v>
      </c>
      <c r="U18" s="186"/>
      <c r="V18" s="292" t="s">
        <v>129</v>
      </c>
      <c r="W18" s="186" t="s">
        <v>130</v>
      </c>
      <c r="X18" s="212"/>
      <c r="Y18" s="212" t="s">
        <v>165</v>
      </c>
      <c r="Z18" s="186"/>
      <c r="AA18" s="186" t="s">
        <v>130</v>
      </c>
      <c r="AB18" s="186"/>
      <c r="AC18" s="186"/>
      <c r="AD18" s="186" t="s">
        <v>130</v>
      </c>
      <c r="AE18" s="212"/>
      <c r="AF18" s="212"/>
      <c r="AG18" s="212"/>
      <c r="AH18" s="131">
        <v>91.2</v>
      </c>
      <c r="AI18" s="138">
        <f>COUNTIF(D18:AH18,"T")*4+COUNTIF(D18:AH18,"P")*12+COUNTIF(D18:AH18,"M")*5+COUNTIF(D18:AH18,"D2")*6+COUNTIF(D18:AH18,"N")*12+COUNTIF(D18:AH18,"T1")*5+COUNTIF(D18:AH18,"D1N")*18+COUNTIF(D18:AH18,"MN")*17+COUNTIF(D18:AH18,"D1")*6+COUNTIF(D18:AH18,"N1")*5</f>
        <v>126</v>
      </c>
      <c r="AJ18" s="307">
        <f>SUM(AI18-91.2)</f>
        <v>34.8</v>
      </c>
    </row>
    <row r="19" spans="1:36" s="14" customFormat="1" ht="19.5" customHeight="1">
      <c r="A19" s="85" t="s">
        <v>0</v>
      </c>
      <c r="B19" s="142" t="s">
        <v>1</v>
      </c>
      <c r="C19" s="268" t="s">
        <v>14</v>
      </c>
      <c r="D19" s="268" t="s">
        <v>2</v>
      </c>
      <c r="E19" s="355" t="s">
        <v>3</v>
      </c>
      <c r="F19" s="214">
        <v>1</v>
      </c>
      <c r="G19" s="214">
        <v>2</v>
      </c>
      <c r="H19" s="214">
        <v>3</v>
      </c>
      <c r="I19" s="214">
        <v>4</v>
      </c>
      <c r="J19" s="214">
        <v>5</v>
      </c>
      <c r="K19" s="214">
        <v>6</v>
      </c>
      <c r="L19" s="214">
        <v>7</v>
      </c>
      <c r="M19" s="214">
        <v>8</v>
      </c>
      <c r="N19" s="215">
        <v>9</v>
      </c>
      <c r="O19" s="215">
        <v>10</v>
      </c>
      <c r="P19" s="215">
        <v>11</v>
      </c>
      <c r="Q19" s="215">
        <v>12</v>
      </c>
      <c r="R19" s="215">
        <v>13</v>
      </c>
      <c r="S19" s="215">
        <v>14</v>
      </c>
      <c r="T19" s="215">
        <v>15</v>
      </c>
      <c r="U19" s="215">
        <v>16</v>
      </c>
      <c r="V19" s="215">
        <v>17</v>
      </c>
      <c r="W19" s="214">
        <v>18</v>
      </c>
      <c r="X19" s="214">
        <v>19</v>
      </c>
      <c r="Y19" s="214">
        <v>20</v>
      </c>
      <c r="Z19" s="214">
        <v>21</v>
      </c>
      <c r="AA19" s="214">
        <v>22</v>
      </c>
      <c r="AB19" s="214">
        <v>23</v>
      </c>
      <c r="AC19" s="214">
        <v>24</v>
      </c>
      <c r="AD19" s="214">
        <v>25</v>
      </c>
      <c r="AE19" s="214">
        <v>26</v>
      </c>
      <c r="AF19" s="214">
        <v>27</v>
      </c>
      <c r="AG19" s="214">
        <v>28</v>
      </c>
      <c r="AH19" s="353" t="s">
        <v>4</v>
      </c>
      <c r="AI19" s="354" t="s">
        <v>5</v>
      </c>
      <c r="AJ19" s="356" t="s">
        <v>6</v>
      </c>
    </row>
    <row r="20" spans="1:36" s="14" customFormat="1" ht="19.5" customHeight="1">
      <c r="A20" s="85"/>
      <c r="B20" s="142" t="s">
        <v>17</v>
      </c>
      <c r="C20" s="268"/>
      <c r="D20" s="268"/>
      <c r="E20" s="355"/>
      <c r="F20" s="71" t="s">
        <v>10</v>
      </c>
      <c r="G20" s="71" t="s">
        <v>7</v>
      </c>
      <c r="H20" s="71" t="s">
        <v>7</v>
      </c>
      <c r="I20" s="71" t="s">
        <v>8</v>
      </c>
      <c r="J20" s="71" t="s">
        <v>8</v>
      </c>
      <c r="K20" s="71" t="s">
        <v>9</v>
      </c>
      <c r="L20" s="71" t="s">
        <v>8</v>
      </c>
      <c r="M20" s="71" t="s">
        <v>10</v>
      </c>
      <c r="N20" s="71" t="s">
        <v>7</v>
      </c>
      <c r="O20" s="71" t="s">
        <v>7</v>
      </c>
      <c r="P20" s="71" t="s">
        <v>8</v>
      </c>
      <c r="Q20" s="71" t="s">
        <v>8</v>
      </c>
      <c r="R20" s="71" t="s">
        <v>9</v>
      </c>
      <c r="S20" s="71" t="s">
        <v>8</v>
      </c>
      <c r="T20" s="71" t="s">
        <v>10</v>
      </c>
      <c r="U20" s="71" t="s">
        <v>7</v>
      </c>
      <c r="V20" s="71" t="s">
        <v>7</v>
      </c>
      <c r="W20" s="71" t="s">
        <v>8</v>
      </c>
      <c r="X20" s="71" t="s">
        <v>8</v>
      </c>
      <c r="Y20" s="71" t="s">
        <v>9</v>
      </c>
      <c r="Z20" s="71" t="s">
        <v>8</v>
      </c>
      <c r="AA20" s="71" t="s">
        <v>10</v>
      </c>
      <c r="AB20" s="71" t="s">
        <v>7</v>
      </c>
      <c r="AC20" s="71" t="s">
        <v>7</v>
      </c>
      <c r="AD20" s="71" t="s">
        <v>8</v>
      </c>
      <c r="AE20" s="71" t="s">
        <v>8</v>
      </c>
      <c r="AF20" s="71" t="s">
        <v>9</v>
      </c>
      <c r="AG20" s="71" t="s">
        <v>8</v>
      </c>
      <c r="AH20" s="353"/>
      <c r="AI20" s="354"/>
      <c r="AJ20" s="356"/>
    </row>
    <row r="21" spans="1:36" s="14" customFormat="1" ht="19.5" customHeight="1">
      <c r="A21" s="106">
        <v>150525</v>
      </c>
      <c r="B21" s="145" t="s">
        <v>68</v>
      </c>
      <c r="C21" s="134" t="s">
        <v>105</v>
      </c>
      <c r="D21" s="83" t="s">
        <v>66</v>
      </c>
      <c r="E21" s="50" t="s">
        <v>67</v>
      </c>
      <c r="F21" s="213"/>
      <c r="G21" s="213"/>
      <c r="H21" s="213"/>
      <c r="I21" s="213"/>
      <c r="J21" s="216" t="s">
        <v>127</v>
      </c>
      <c r="K21" s="216" t="s">
        <v>127</v>
      </c>
      <c r="L21" s="213"/>
      <c r="M21" s="213"/>
      <c r="N21" s="213"/>
      <c r="O21" s="213"/>
      <c r="P21" s="213"/>
      <c r="Q21" s="216" t="s">
        <v>127</v>
      </c>
      <c r="R21" s="216" t="s">
        <v>127</v>
      </c>
      <c r="S21" s="213"/>
      <c r="T21" s="213"/>
      <c r="U21" s="213"/>
      <c r="V21" s="213"/>
      <c r="W21" s="213"/>
      <c r="X21" s="216" t="s">
        <v>127</v>
      </c>
      <c r="Y21" s="216" t="s">
        <v>164</v>
      </c>
      <c r="Z21" s="213"/>
      <c r="AA21" s="213"/>
      <c r="AB21" s="213"/>
      <c r="AC21" s="213"/>
      <c r="AD21" s="213" t="s">
        <v>162</v>
      </c>
      <c r="AE21" s="216" t="s">
        <v>165</v>
      </c>
      <c r="AF21" s="216"/>
      <c r="AG21" s="216"/>
      <c r="AH21" s="130">
        <v>91.2</v>
      </c>
      <c r="AI21" s="138">
        <f>COUNTIF(D21:AH21,"T")*4+COUNTIF(D21:AH21,"P")*12+COUNTIF(D21:AH21,"M")*4+COUNTIF(D21:AH21,"D2")*6+COUNTIF(D21:AH21,"N")*12+COUNTIF(D21:AH21,"T1")*5+COUNTIF(D21:AH21,"T1.")*5+COUNTIF(D21:AH21,"MN")*16+COUNTIF(D21:AH21,"D1")*6</f>
        <v>77</v>
      </c>
      <c r="AJ21" s="307">
        <f>SUM(AI21-91.2)</f>
        <v>-14.200000000000003</v>
      </c>
    </row>
    <row r="22" spans="1:38" ht="14.25">
      <c r="A22" s="9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61"/>
      <c r="AJ22" s="91"/>
      <c r="AK22"/>
      <c r="AL22"/>
    </row>
    <row r="23" spans="1:36" ht="15" thickBot="1">
      <c r="A23" s="92"/>
      <c r="B23" s="37" t="s">
        <v>15</v>
      </c>
      <c r="C23" s="37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16"/>
      <c r="AJ23" s="93"/>
    </row>
    <row r="24" spans="1:36" ht="14.25">
      <c r="A24" s="94"/>
      <c r="B24" s="43" t="s">
        <v>69</v>
      </c>
      <c r="C24" s="40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16"/>
      <c r="AJ24" s="93"/>
    </row>
    <row r="25" spans="1:36" ht="15" thickBot="1">
      <c r="A25" s="94"/>
      <c r="B25" s="44" t="s">
        <v>70</v>
      </c>
      <c r="C25" s="40"/>
      <c r="D25" s="112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8"/>
      <c r="R25" s="38"/>
      <c r="S25" s="38"/>
      <c r="T25" s="38"/>
      <c r="U25" s="38"/>
      <c r="V25" s="38"/>
      <c r="W25" s="357" t="s">
        <v>110</v>
      </c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8"/>
      <c r="AI25" s="16"/>
      <c r="AJ25" s="93"/>
    </row>
    <row r="26" spans="1:36" ht="15.75" customHeight="1">
      <c r="A26" s="95"/>
      <c r="B26" s="44" t="s">
        <v>71</v>
      </c>
      <c r="C26" s="41"/>
      <c r="D26" s="113"/>
      <c r="E26" s="347" t="s">
        <v>114</v>
      </c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17"/>
      <c r="R26" s="17"/>
      <c r="S26" s="17"/>
      <c r="T26" s="17"/>
      <c r="U26" s="17"/>
      <c r="V26" s="17"/>
      <c r="W26" s="344" t="s">
        <v>111</v>
      </c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16"/>
      <c r="AI26" s="16"/>
      <c r="AJ26" s="93"/>
    </row>
    <row r="27" spans="1:36" ht="15.75" customHeight="1">
      <c r="A27" s="96"/>
      <c r="B27" s="44" t="s">
        <v>72</v>
      </c>
      <c r="C27" s="42"/>
      <c r="D27" s="113"/>
      <c r="E27" s="347" t="s">
        <v>53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17"/>
      <c r="R27" s="17"/>
      <c r="S27" s="17"/>
      <c r="T27" s="17"/>
      <c r="U27" s="17"/>
      <c r="V27" s="17"/>
      <c r="W27" s="344" t="s">
        <v>112</v>
      </c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16"/>
      <c r="AI27" s="16"/>
      <c r="AJ27" s="93"/>
    </row>
    <row r="28" spans="1:36" ht="15" customHeight="1">
      <c r="A28" s="97"/>
      <c r="B28" s="44" t="s">
        <v>73</v>
      </c>
      <c r="C28" s="42"/>
      <c r="D28" s="114"/>
      <c r="E28" s="347" t="s">
        <v>115</v>
      </c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17"/>
      <c r="R28" s="17"/>
      <c r="S28" s="17"/>
      <c r="T28" s="17"/>
      <c r="U28" s="17"/>
      <c r="V28" s="17"/>
      <c r="W28" s="373" t="s">
        <v>113</v>
      </c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16"/>
      <c r="AI28" s="16"/>
      <c r="AJ28" s="93"/>
    </row>
    <row r="29" spans="1:36" ht="14.25">
      <c r="A29" s="92"/>
      <c r="B29" s="36" t="s">
        <v>74</v>
      </c>
      <c r="C29" s="107"/>
      <c r="D29" s="17"/>
      <c r="E29" s="1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6"/>
      <c r="AI29" s="16"/>
      <c r="AJ29" s="93"/>
    </row>
    <row r="30" spans="1:36" ht="14.25">
      <c r="A30" s="92" t="s">
        <v>136</v>
      </c>
      <c r="B30" s="44" t="s">
        <v>137</v>
      </c>
      <c r="C30" s="107"/>
      <c r="D30" s="17"/>
      <c r="E30" s="1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6"/>
      <c r="AI30" s="16"/>
      <c r="AJ30" s="93"/>
    </row>
    <row r="31" spans="1:36" ht="15" thickBot="1">
      <c r="A31" s="98"/>
      <c r="B31" s="217" t="s">
        <v>138</v>
      </c>
      <c r="C31" s="100"/>
      <c r="D31" s="100"/>
      <c r="E31" s="101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2"/>
      <c r="AI31" s="102"/>
      <c r="AJ31" s="103"/>
    </row>
  </sheetData>
  <sheetProtection/>
  <mergeCells count="30">
    <mergeCell ref="AJ7:AJ8"/>
    <mergeCell ref="AH10:AH11"/>
    <mergeCell ref="AI10:AI11"/>
    <mergeCell ref="AJ10:AJ11"/>
    <mergeCell ref="W27:AG27"/>
    <mergeCell ref="W28:AG28"/>
    <mergeCell ref="AH13:AH14"/>
    <mergeCell ref="AI13:AI14"/>
    <mergeCell ref="AJ13:AJ14"/>
    <mergeCell ref="AH19:AH20"/>
    <mergeCell ref="AI19:AI20"/>
    <mergeCell ref="AJ19:AJ20"/>
    <mergeCell ref="W25:AG25"/>
    <mergeCell ref="W26:AG26"/>
    <mergeCell ref="E4:E5"/>
    <mergeCell ref="A1:AJ3"/>
    <mergeCell ref="AH4:AH5"/>
    <mergeCell ref="AI4:AI5"/>
    <mergeCell ref="E10:E11"/>
    <mergeCell ref="E13:E14"/>
    <mergeCell ref="E25:P25"/>
    <mergeCell ref="E26:P26"/>
    <mergeCell ref="E27:P27"/>
    <mergeCell ref="E28:P28"/>
    <mergeCell ref="F6:Y6"/>
    <mergeCell ref="AJ4:AJ5"/>
    <mergeCell ref="AH7:AH8"/>
    <mergeCell ref="AI7:AI8"/>
    <mergeCell ref="E19:E20"/>
    <mergeCell ref="E7:E8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1"/>
  <sheetViews>
    <sheetView zoomScalePageLayoutView="0" workbookViewId="0" topLeftCell="A22">
      <selection activeCell="A1" sqref="A1:AI35"/>
    </sheetView>
  </sheetViews>
  <sheetFormatPr defaultColWidth="11.57421875" defaultRowHeight="15"/>
  <cols>
    <col min="1" max="1" width="8.28125" style="12" customWidth="1"/>
    <col min="2" max="2" width="23.7109375" style="12" customWidth="1"/>
    <col min="3" max="3" width="6.57421875" style="12" customWidth="1"/>
    <col min="4" max="4" width="7.140625" style="19" customWidth="1"/>
    <col min="5" max="32" width="3.7109375" style="12" customWidth="1"/>
    <col min="33" max="35" width="4.7109375" style="18" customWidth="1"/>
    <col min="36" max="239" width="9.140625" style="12" customWidth="1"/>
  </cols>
  <sheetData>
    <row r="1" spans="1:37" s="13" customFormat="1" ht="15" customHeight="1">
      <c r="A1" s="360" t="s">
        <v>183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  <c r="AJ1" s="26"/>
      <c r="AK1" s="27"/>
    </row>
    <row r="2" spans="1:37" s="13" customFormat="1" ht="15" customHeight="1">
      <c r="A2" s="363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5"/>
      <c r="AJ2" s="28"/>
      <c r="AK2" s="29"/>
    </row>
    <row r="3" spans="1:37" s="14" customFormat="1" ht="15" customHeight="1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5"/>
      <c r="AJ3" s="28"/>
      <c r="AK3" s="29"/>
    </row>
    <row r="4" spans="1:37" s="14" customFormat="1" ht="15" customHeight="1">
      <c r="A4" s="235" t="s">
        <v>0</v>
      </c>
      <c r="B4" s="270" t="s">
        <v>1</v>
      </c>
      <c r="C4" s="270" t="s">
        <v>2</v>
      </c>
      <c r="D4" s="390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74">
        <v>7</v>
      </c>
      <c r="L4" s="74">
        <v>8</v>
      </c>
      <c r="M4" s="74">
        <v>9</v>
      </c>
      <c r="N4" s="74">
        <v>10</v>
      </c>
      <c r="O4" s="74">
        <v>11</v>
      </c>
      <c r="P4" s="74">
        <v>12</v>
      </c>
      <c r="Q4" s="74">
        <v>13</v>
      </c>
      <c r="R4" s="74">
        <v>14</v>
      </c>
      <c r="S4" s="74">
        <v>15</v>
      </c>
      <c r="T4" s="74">
        <v>16</v>
      </c>
      <c r="U4" s="74">
        <v>17</v>
      </c>
      <c r="V4" s="74">
        <v>18</v>
      </c>
      <c r="W4" s="74">
        <v>19</v>
      </c>
      <c r="X4" s="74">
        <v>20</v>
      </c>
      <c r="Y4" s="74">
        <v>21</v>
      </c>
      <c r="Z4" s="74">
        <v>22</v>
      </c>
      <c r="AA4" s="74">
        <v>23</v>
      </c>
      <c r="AB4" s="74">
        <v>24</v>
      </c>
      <c r="AC4" s="74">
        <v>25</v>
      </c>
      <c r="AD4" s="74">
        <v>26</v>
      </c>
      <c r="AE4" s="74">
        <v>27</v>
      </c>
      <c r="AF4" s="74">
        <v>28</v>
      </c>
      <c r="AG4" s="314" t="s">
        <v>4</v>
      </c>
      <c r="AH4" s="389" t="s">
        <v>5</v>
      </c>
      <c r="AI4" s="391" t="s">
        <v>6</v>
      </c>
      <c r="AJ4" s="13"/>
      <c r="AK4" s="13"/>
    </row>
    <row r="5" spans="1:37" s="14" customFormat="1" ht="15" customHeight="1">
      <c r="A5" s="235"/>
      <c r="B5" s="76" t="s">
        <v>107</v>
      </c>
      <c r="C5" s="270"/>
      <c r="D5" s="390"/>
      <c r="E5" s="233" t="s">
        <v>10</v>
      </c>
      <c r="F5" s="233" t="s">
        <v>7</v>
      </c>
      <c r="G5" s="233" t="s">
        <v>7</v>
      </c>
      <c r="H5" s="233" t="s">
        <v>8</v>
      </c>
      <c r="I5" s="233" t="s">
        <v>8</v>
      </c>
      <c r="J5" s="233" t="s">
        <v>9</v>
      </c>
      <c r="K5" s="233" t="s">
        <v>8</v>
      </c>
      <c r="L5" s="233" t="s">
        <v>10</v>
      </c>
      <c r="M5" s="233" t="s">
        <v>7</v>
      </c>
      <c r="N5" s="233" t="s">
        <v>7</v>
      </c>
      <c r="O5" s="233" t="s">
        <v>8</v>
      </c>
      <c r="P5" s="233" t="s">
        <v>8</v>
      </c>
      <c r="Q5" s="233" t="s">
        <v>9</v>
      </c>
      <c r="R5" s="233" t="s">
        <v>8</v>
      </c>
      <c r="S5" s="233" t="s">
        <v>10</v>
      </c>
      <c r="T5" s="233" t="s">
        <v>7</v>
      </c>
      <c r="U5" s="233" t="s">
        <v>7</v>
      </c>
      <c r="V5" s="233" t="s">
        <v>8</v>
      </c>
      <c r="W5" s="233" t="s">
        <v>8</v>
      </c>
      <c r="X5" s="233" t="s">
        <v>9</v>
      </c>
      <c r="Y5" s="71" t="s">
        <v>8</v>
      </c>
      <c r="Z5" s="71" t="s">
        <v>10</v>
      </c>
      <c r="AA5" s="71" t="s">
        <v>7</v>
      </c>
      <c r="AB5" s="71" t="s">
        <v>7</v>
      </c>
      <c r="AC5" s="71" t="s">
        <v>8</v>
      </c>
      <c r="AD5" s="71" t="s">
        <v>8</v>
      </c>
      <c r="AE5" s="71" t="s">
        <v>9</v>
      </c>
      <c r="AF5" s="71" t="s">
        <v>8</v>
      </c>
      <c r="AG5" s="314"/>
      <c r="AH5" s="389"/>
      <c r="AI5" s="391"/>
      <c r="AJ5" s="13"/>
      <c r="AK5" s="13"/>
    </row>
    <row r="6" spans="1:35" s="14" customFormat="1" ht="15" customHeight="1">
      <c r="A6" s="106"/>
      <c r="B6" s="32" t="s">
        <v>143</v>
      </c>
      <c r="C6" s="150" t="s">
        <v>108</v>
      </c>
      <c r="D6" s="151" t="s">
        <v>97</v>
      </c>
      <c r="E6" s="237"/>
      <c r="F6" s="237" t="s">
        <v>127</v>
      </c>
      <c r="G6" s="237"/>
      <c r="H6" s="237" t="s">
        <v>127</v>
      </c>
      <c r="I6" s="236"/>
      <c r="J6" s="236" t="s">
        <v>127</v>
      </c>
      <c r="K6" s="237"/>
      <c r="L6" s="237" t="s">
        <v>127</v>
      </c>
      <c r="M6" s="237"/>
      <c r="N6" s="237" t="s">
        <v>127</v>
      </c>
      <c r="O6" s="237"/>
      <c r="P6" s="236" t="s">
        <v>127</v>
      </c>
      <c r="Q6" s="236"/>
      <c r="R6" s="237" t="s">
        <v>127</v>
      </c>
      <c r="S6" s="237"/>
      <c r="T6" s="237" t="s">
        <v>127</v>
      </c>
      <c r="U6" s="237"/>
      <c r="V6" s="237" t="s">
        <v>127</v>
      </c>
      <c r="W6" s="236"/>
      <c r="X6" s="236" t="s">
        <v>127</v>
      </c>
      <c r="Y6" s="237"/>
      <c r="Z6" s="237" t="s">
        <v>127</v>
      </c>
      <c r="AA6" s="237"/>
      <c r="AB6" s="237" t="s">
        <v>127</v>
      </c>
      <c r="AC6" s="237"/>
      <c r="AD6" s="236" t="s">
        <v>127</v>
      </c>
      <c r="AE6" s="236"/>
      <c r="AF6" s="236" t="s">
        <v>127</v>
      </c>
      <c r="AG6" s="69">
        <f>COUNTIF(C6:AF6,"T")*6+COUNTIF(C6:AF6,"P")*12+COUNTIF(C6:AF6,"M")*6+COUNTIF(C6:AF6,"I")*5+COUNTIF(C6:AF6,"N")*12+COUNTIF(C6:AF6,"TI")*11+COUNTIF(C6:AF6,"MT")*12+COUNTIF(C6:AF6,"MI")*11</f>
        <v>168</v>
      </c>
      <c r="AH6" s="72"/>
      <c r="AI6" s="89"/>
    </row>
    <row r="7" spans="1:35" s="14" customFormat="1" ht="15" customHeight="1">
      <c r="A7" s="238"/>
      <c r="B7" s="32" t="s">
        <v>144</v>
      </c>
      <c r="C7" s="150" t="s">
        <v>108</v>
      </c>
      <c r="D7" s="151" t="s">
        <v>97</v>
      </c>
      <c r="E7" s="237"/>
      <c r="F7" s="237" t="s">
        <v>127</v>
      </c>
      <c r="G7" s="237"/>
      <c r="H7" s="237" t="s">
        <v>127</v>
      </c>
      <c r="I7" s="236"/>
      <c r="J7" s="236" t="s">
        <v>127</v>
      </c>
      <c r="K7" s="237"/>
      <c r="L7" s="237" t="s">
        <v>127</v>
      </c>
      <c r="M7" s="237"/>
      <c r="N7" s="237" t="s">
        <v>127</v>
      </c>
      <c r="O7" s="237"/>
      <c r="P7" s="236" t="s">
        <v>127</v>
      </c>
      <c r="Q7" s="236"/>
      <c r="R7" s="237" t="s">
        <v>127</v>
      </c>
      <c r="S7" s="237"/>
      <c r="T7" s="237" t="s">
        <v>127</v>
      </c>
      <c r="U7" s="237"/>
      <c r="V7" s="237" t="s">
        <v>127</v>
      </c>
      <c r="W7" s="236"/>
      <c r="X7" s="236" t="s">
        <v>127</v>
      </c>
      <c r="Y7" s="237"/>
      <c r="Z7" s="237" t="s">
        <v>127</v>
      </c>
      <c r="AA7" s="237"/>
      <c r="AB7" s="237" t="s">
        <v>127</v>
      </c>
      <c r="AC7" s="237"/>
      <c r="AD7" s="236" t="s">
        <v>127</v>
      </c>
      <c r="AE7" s="236"/>
      <c r="AF7" s="236" t="s">
        <v>127</v>
      </c>
      <c r="AG7" s="69">
        <f>COUNTIF(C7:AF7,"T")*6+COUNTIF(C7:AF7,"P")*12+COUNTIF(C7:AF7,"M")*6+COUNTIF(C7:AF7,"I")*5+COUNTIF(C7:AF7,"N")*12+COUNTIF(C7:AF7,"TI")*11+COUNTIF(C7:AF7,"MT")*12+COUNTIF(C7:AF7,"MI")*11</f>
        <v>168</v>
      </c>
      <c r="AH7" s="72"/>
      <c r="AI7" s="89"/>
    </row>
    <row r="8" spans="1:35" s="14" customFormat="1" ht="15" customHeight="1">
      <c r="A8" s="238"/>
      <c r="B8" s="32" t="s">
        <v>145</v>
      </c>
      <c r="C8" s="150" t="s">
        <v>108</v>
      </c>
      <c r="D8" s="151" t="s">
        <v>97</v>
      </c>
      <c r="E8" s="237"/>
      <c r="F8" s="237" t="s">
        <v>127</v>
      </c>
      <c r="G8" s="237"/>
      <c r="H8" s="237" t="s">
        <v>127</v>
      </c>
      <c r="I8" s="236"/>
      <c r="J8" s="236" t="s">
        <v>127</v>
      </c>
      <c r="K8" s="237"/>
      <c r="L8" s="237" t="s">
        <v>127</v>
      </c>
      <c r="M8" s="237"/>
      <c r="N8" s="237" t="s">
        <v>127</v>
      </c>
      <c r="O8" s="237"/>
      <c r="P8" s="236" t="s">
        <v>127</v>
      </c>
      <c r="Q8" s="236"/>
      <c r="R8" s="237" t="s">
        <v>127</v>
      </c>
      <c r="S8" s="237"/>
      <c r="T8" s="237" t="s">
        <v>127</v>
      </c>
      <c r="U8" s="237"/>
      <c r="V8" s="237" t="s">
        <v>127</v>
      </c>
      <c r="W8" s="236"/>
      <c r="X8" s="236" t="s">
        <v>127</v>
      </c>
      <c r="Y8" s="237"/>
      <c r="Z8" s="237" t="s">
        <v>127</v>
      </c>
      <c r="AA8" s="237"/>
      <c r="AB8" s="237" t="s">
        <v>127</v>
      </c>
      <c r="AC8" s="237"/>
      <c r="AD8" s="236" t="s">
        <v>127</v>
      </c>
      <c r="AE8" s="236"/>
      <c r="AF8" s="236" t="s">
        <v>127</v>
      </c>
      <c r="AG8" s="69">
        <f>COUNTIF(C8:AF8,"T")*6+COUNTIF(C8:AF8,"P")*12+COUNTIF(C8:AF8,"M")*6+COUNTIF(C8:AF8,"I")*5+COUNTIF(C8:AF8,"N")*12+COUNTIF(C8:AF8,"TI")*11+COUNTIF(C8:AF8,"MT")*12+COUNTIF(C8:AF8,"MI")*11</f>
        <v>168</v>
      </c>
      <c r="AH8" s="72"/>
      <c r="AI8" s="89"/>
    </row>
    <row r="9" spans="1:35" s="14" customFormat="1" ht="15" customHeight="1">
      <c r="A9" s="239" t="s">
        <v>0</v>
      </c>
      <c r="B9" s="275" t="s">
        <v>1</v>
      </c>
      <c r="C9" s="270" t="s">
        <v>2</v>
      </c>
      <c r="D9" s="359" t="s">
        <v>3</v>
      </c>
      <c r="E9" s="267">
        <v>1</v>
      </c>
      <c r="F9" s="267">
        <v>2</v>
      </c>
      <c r="G9" s="267">
        <v>3</v>
      </c>
      <c r="H9" s="267">
        <v>4</v>
      </c>
      <c r="I9" s="267">
        <v>5</v>
      </c>
      <c r="J9" s="267">
        <v>6</v>
      </c>
      <c r="K9" s="267">
        <v>7</v>
      </c>
      <c r="L9" s="267">
        <v>8</v>
      </c>
      <c r="M9" s="267">
        <v>9</v>
      </c>
      <c r="N9" s="267">
        <v>10</v>
      </c>
      <c r="O9" s="267">
        <v>11</v>
      </c>
      <c r="P9" s="267">
        <v>12</v>
      </c>
      <c r="Q9" s="267">
        <v>13</v>
      </c>
      <c r="R9" s="267">
        <v>14</v>
      </c>
      <c r="S9" s="267">
        <v>15</v>
      </c>
      <c r="T9" s="267">
        <v>16</v>
      </c>
      <c r="U9" s="267">
        <v>17</v>
      </c>
      <c r="V9" s="267">
        <v>18</v>
      </c>
      <c r="W9" s="267">
        <v>19</v>
      </c>
      <c r="X9" s="267">
        <v>20</v>
      </c>
      <c r="Y9" s="267">
        <v>21</v>
      </c>
      <c r="Z9" s="267">
        <v>22</v>
      </c>
      <c r="AA9" s="267">
        <v>23</v>
      </c>
      <c r="AB9" s="267">
        <v>24</v>
      </c>
      <c r="AC9" s="267">
        <v>25</v>
      </c>
      <c r="AD9" s="267">
        <v>26</v>
      </c>
      <c r="AE9" s="267">
        <v>27</v>
      </c>
      <c r="AF9" s="267">
        <v>28</v>
      </c>
      <c r="AG9" s="370" t="s">
        <v>4</v>
      </c>
      <c r="AH9" s="72"/>
      <c r="AI9" s="89"/>
    </row>
    <row r="10" spans="1:35" s="14" customFormat="1" ht="15" customHeight="1">
      <c r="A10" s="239"/>
      <c r="B10" s="76"/>
      <c r="C10" s="270"/>
      <c r="D10" s="359"/>
      <c r="E10" s="233" t="s">
        <v>10</v>
      </c>
      <c r="F10" s="233" t="s">
        <v>7</v>
      </c>
      <c r="G10" s="233" t="s">
        <v>7</v>
      </c>
      <c r="H10" s="233" t="s">
        <v>8</v>
      </c>
      <c r="I10" s="233" t="s">
        <v>8</v>
      </c>
      <c r="J10" s="233" t="s">
        <v>9</v>
      </c>
      <c r="K10" s="233" t="s">
        <v>8</v>
      </c>
      <c r="L10" s="233" t="s">
        <v>10</v>
      </c>
      <c r="M10" s="233" t="s">
        <v>7</v>
      </c>
      <c r="N10" s="233" t="s">
        <v>7</v>
      </c>
      <c r="O10" s="233" t="s">
        <v>8</v>
      </c>
      <c r="P10" s="233" t="s">
        <v>8</v>
      </c>
      <c r="Q10" s="233" t="s">
        <v>9</v>
      </c>
      <c r="R10" s="233" t="s">
        <v>8</v>
      </c>
      <c r="S10" s="233" t="s">
        <v>10</v>
      </c>
      <c r="T10" s="233" t="s">
        <v>7</v>
      </c>
      <c r="U10" s="233" t="s">
        <v>7</v>
      </c>
      <c r="V10" s="233" t="s">
        <v>8</v>
      </c>
      <c r="W10" s="233" t="s">
        <v>8</v>
      </c>
      <c r="X10" s="233" t="s">
        <v>9</v>
      </c>
      <c r="Y10" s="71" t="s">
        <v>8</v>
      </c>
      <c r="Z10" s="71" t="s">
        <v>10</v>
      </c>
      <c r="AA10" s="71" t="s">
        <v>7</v>
      </c>
      <c r="AB10" s="71" t="s">
        <v>7</v>
      </c>
      <c r="AC10" s="71" t="s">
        <v>8</v>
      </c>
      <c r="AD10" s="71" t="s">
        <v>8</v>
      </c>
      <c r="AE10" s="71" t="s">
        <v>9</v>
      </c>
      <c r="AF10" s="71" t="s">
        <v>8</v>
      </c>
      <c r="AG10" s="370"/>
      <c r="AH10" s="72"/>
      <c r="AI10" s="89"/>
    </row>
    <row r="11" spans="1:35" s="14" customFormat="1" ht="15" customHeight="1">
      <c r="A11" s="238"/>
      <c r="B11" s="32" t="s">
        <v>146</v>
      </c>
      <c r="C11" s="150" t="s">
        <v>108</v>
      </c>
      <c r="D11" s="151" t="s">
        <v>97</v>
      </c>
      <c r="E11" s="237" t="s">
        <v>127</v>
      </c>
      <c r="F11" s="237"/>
      <c r="G11" s="237" t="s">
        <v>127</v>
      </c>
      <c r="H11" s="237"/>
      <c r="I11" s="236" t="s">
        <v>127</v>
      </c>
      <c r="J11" s="236"/>
      <c r="K11" s="237" t="s">
        <v>127</v>
      </c>
      <c r="L11" s="237"/>
      <c r="M11" s="237" t="s">
        <v>127</v>
      </c>
      <c r="N11" s="237"/>
      <c r="O11" s="237" t="s">
        <v>127</v>
      </c>
      <c r="P11" s="236"/>
      <c r="Q11" s="236" t="s">
        <v>127</v>
      </c>
      <c r="R11" s="237"/>
      <c r="S11" s="237" t="s">
        <v>127</v>
      </c>
      <c r="T11" s="237"/>
      <c r="U11" s="237" t="s">
        <v>127</v>
      </c>
      <c r="V11" s="237"/>
      <c r="W11" s="236" t="s">
        <v>127</v>
      </c>
      <c r="X11" s="236"/>
      <c r="Y11" s="237" t="s">
        <v>127</v>
      </c>
      <c r="Z11" s="237"/>
      <c r="AA11" s="237" t="s">
        <v>127</v>
      </c>
      <c r="AB11" s="237"/>
      <c r="AC11" s="237" t="s">
        <v>127</v>
      </c>
      <c r="AD11" s="236"/>
      <c r="AE11" s="236" t="s">
        <v>127</v>
      </c>
      <c r="AF11" s="236"/>
      <c r="AG11" s="69">
        <f>COUNTIF(C11:AF11,"T")*6+COUNTIF(C11:AF11,"P")*12+COUNTIF(C11:AF11,"M")*6+COUNTIF(C11:AF11,"I")*5+COUNTIF(C11:AF11,"N")*12+COUNTIF(C11:AF11,"TI")*11+COUNTIF(C11:AF11,"MT")*12+COUNTIF(C11:AF11,"MI")*11</f>
        <v>168</v>
      </c>
      <c r="AH11" s="72"/>
      <c r="AI11" s="89"/>
    </row>
    <row r="12" spans="1:35" s="14" customFormat="1" ht="15" customHeight="1">
      <c r="A12" s="106"/>
      <c r="B12" s="32" t="s">
        <v>147</v>
      </c>
      <c r="C12" s="150" t="s">
        <v>108</v>
      </c>
      <c r="D12" s="151" t="s">
        <v>97</v>
      </c>
      <c r="E12" s="237" t="s">
        <v>127</v>
      </c>
      <c r="F12" s="237"/>
      <c r="G12" s="237" t="s">
        <v>127</v>
      </c>
      <c r="H12" s="237"/>
      <c r="I12" s="236" t="s">
        <v>127</v>
      </c>
      <c r="J12" s="236"/>
      <c r="K12" s="237" t="s">
        <v>127</v>
      </c>
      <c r="L12" s="237"/>
      <c r="M12" s="237" t="s">
        <v>127</v>
      </c>
      <c r="N12" s="237"/>
      <c r="O12" s="237" t="s">
        <v>127</v>
      </c>
      <c r="P12" s="236"/>
      <c r="Q12" s="236" t="s">
        <v>127</v>
      </c>
      <c r="R12" s="237"/>
      <c r="S12" s="237" t="s">
        <v>127</v>
      </c>
      <c r="T12" s="237"/>
      <c r="U12" s="237" t="s">
        <v>127</v>
      </c>
      <c r="V12" s="237"/>
      <c r="W12" s="236" t="s">
        <v>127</v>
      </c>
      <c r="X12" s="236"/>
      <c r="Y12" s="237" t="s">
        <v>127</v>
      </c>
      <c r="Z12" s="237"/>
      <c r="AA12" s="237" t="s">
        <v>127</v>
      </c>
      <c r="AB12" s="237"/>
      <c r="AC12" s="237" t="s">
        <v>127</v>
      </c>
      <c r="AD12" s="236"/>
      <c r="AE12" s="236" t="s">
        <v>127</v>
      </c>
      <c r="AF12" s="236"/>
      <c r="AG12" s="69">
        <f>COUNTIF(C12:AF12,"T")*6+COUNTIF(C12:AF12,"P")*12+COUNTIF(C12:AF12,"M")*6+COUNTIF(C12:AF12,"I")*5+COUNTIF(C12:AF12,"N")*12+COUNTIF(C12:AF12,"TI")*11+COUNTIF(C12:AF12,"MT")*12+COUNTIF(C12:AF12,"MI")*11</f>
        <v>168</v>
      </c>
      <c r="AH12" s="72"/>
      <c r="AI12" s="89"/>
    </row>
    <row r="13" spans="1:35" s="14" customFormat="1" ht="15" customHeight="1">
      <c r="A13" s="106"/>
      <c r="B13" s="32" t="s">
        <v>148</v>
      </c>
      <c r="C13" s="150" t="s">
        <v>108</v>
      </c>
      <c r="D13" s="151" t="s">
        <v>97</v>
      </c>
      <c r="E13" s="237" t="s">
        <v>127</v>
      </c>
      <c r="F13" s="237"/>
      <c r="G13" s="237" t="s">
        <v>127</v>
      </c>
      <c r="H13" s="237"/>
      <c r="I13" s="236" t="s">
        <v>127</v>
      </c>
      <c r="J13" s="236"/>
      <c r="K13" s="237" t="s">
        <v>127</v>
      </c>
      <c r="L13" s="237"/>
      <c r="M13" s="237" t="s">
        <v>127</v>
      </c>
      <c r="N13" s="237"/>
      <c r="O13" s="237" t="s">
        <v>127</v>
      </c>
      <c r="P13" s="236"/>
      <c r="Q13" s="236" t="s">
        <v>127</v>
      </c>
      <c r="R13" s="237"/>
      <c r="S13" s="237" t="s">
        <v>127</v>
      </c>
      <c r="T13" s="237"/>
      <c r="U13" s="237" t="s">
        <v>127</v>
      </c>
      <c r="V13" s="237"/>
      <c r="W13" s="236" t="s">
        <v>127</v>
      </c>
      <c r="X13" s="236"/>
      <c r="Y13" s="237" t="s">
        <v>127</v>
      </c>
      <c r="Z13" s="237"/>
      <c r="AA13" s="237" t="s">
        <v>127</v>
      </c>
      <c r="AB13" s="237"/>
      <c r="AC13" s="237" t="s">
        <v>127</v>
      </c>
      <c r="AD13" s="236"/>
      <c r="AE13" s="236" t="s">
        <v>127</v>
      </c>
      <c r="AF13" s="236"/>
      <c r="AG13" s="69">
        <f>COUNTIF(C13:AF13,"T")*6+COUNTIF(C13:AF13,"P")*12+COUNTIF(C13:AF13,"M")*6+COUNTIF(C13:AF13,"I")*5+COUNTIF(C13:AF13,"N")*12+COUNTIF(C13:AF13,"TI")*11+COUNTIF(C13:AF13,"MT")*12+COUNTIF(C13:AF13,"MI")*11</f>
        <v>168</v>
      </c>
      <c r="AH13" s="72"/>
      <c r="AI13" s="89"/>
    </row>
    <row r="14" spans="1:35" s="14" customFormat="1" ht="15" customHeight="1">
      <c r="A14" s="239" t="s">
        <v>0</v>
      </c>
      <c r="B14" s="275" t="s">
        <v>1</v>
      </c>
      <c r="C14" s="270" t="s">
        <v>2</v>
      </c>
      <c r="D14" s="359" t="s">
        <v>3</v>
      </c>
      <c r="E14" s="267">
        <v>1</v>
      </c>
      <c r="F14" s="267">
        <v>2</v>
      </c>
      <c r="G14" s="267">
        <v>3</v>
      </c>
      <c r="H14" s="267">
        <v>4</v>
      </c>
      <c r="I14" s="267">
        <v>5</v>
      </c>
      <c r="J14" s="267">
        <v>6</v>
      </c>
      <c r="K14" s="267">
        <v>7</v>
      </c>
      <c r="L14" s="267">
        <v>8</v>
      </c>
      <c r="M14" s="267">
        <v>9</v>
      </c>
      <c r="N14" s="267">
        <v>10</v>
      </c>
      <c r="O14" s="267">
        <v>11</v>
      </c>
      <c r="P14" s="267">
        <v>12</v>
      </c>
      <c r="Q14" s="267">
        <v>13</v>
      </c>
      <c r="R14" s="267">
        <v>14</v>
      </c>
      <c r="S14" s="267">
        <v>15</v>
      </c>
      <c r="T14" s="267">
        <v>16</v>
      </c>
      <c r="U14" s="267">
        <v>17</v>
      </c>
      <c r="V14" s="267">
        <v>18</v>
      </c>
      <c r="W14" s="267">
        <v>19</v>
      </c>
      <c r="X14" s="267">
        <v>20</v>
      </c>
      <c r="Y14" s="267">
        <v>21</v>
      </c>
      <c r="Z14" s="267">
        <v>22</v>
      </c>
      <c r="AA14" s="267">
        <v>23</v>
      </c>
      <c r="AB14" s="267">
        <v>24</v>
      </c>
      <c r="AC14" s="267">
        <v>25</v>
      </c>
      <c r="AD14" s="267">
        <v>26</v>
      </c>
      <c r="AE14" s="267">
        <v>27</v>
      </c>
      <c r="AF14" s="267">
        <v>28</v>
      </c>
      <c r="AG14" s="379" t="s">
        <v>4</v>
      </c>
      <c r="AH14" s="72"/>
      <c r="AI14" s="89"/>
    </row>
    <row r="15" spans="1:35" s="14" customFormat="1" ht="15" customHeight="1">
      <c r="A15" s="239"/>
      <c r="B15" s="76"/>
      <c r="C15" s="270"/>
      <c r="D15" s="359"/>
      <c r="E15" s="233" t="s">
        <v>10</v>
      </c>
      <c r="F15" s="233" t="s">
        <v>7</v>
      </c>
      <c r="G15" s="233" t="s">
        <v>7</v>
      </c>
      <c r="H15" s="233" t="s">
        <v>8</v>
      </c>
      <c r="I15" s="233" t="s">
        <v>8</v>
      </c>
      <c r="J15" s="233" t="s">
        <v>9</v>
      </c>
      <c r="K15" s="233" t="s">
        <v>8</v>
      </c>
      <c r="L15" s="233" t="s">
        <v>10</v>
      </c>
      <c r="M15" s="233" t="s">
        <v>7</v>
      </c>
      <c r="N15" s="233" t="s">
        <v>7</v>
      </c>
      <c r="O15" s="233" t="s">
        <v>8</v>
      </c>
      <c r="P15" s="233" t="s">
        <v>8</v>
      </c>
      <c r="Q15" s="233" t="s">
        <v>9</v>
      </c>
      <c r="R15" s="233" t="s">
        <v>8</v>
      </c>
      <c r="S15" s="233" t="s">
        <v>10</v>
      </c>
      <c r="T15" s="233" t="s">
        <v>7</v>
      </c>
      <c r="U15" s="233" t="s">
        <v>7</v>
      </c>
      <c r="V15" s="233" t="s">
        <v>8</v>
      </c>
      <c r="W15" s="233" t="s">
        <v>8</v>
      </c>
      <c r="X15" s="233" t="s">
        <v>9</v>
      </c>
      <c r="Y15" s="71" t="s">
        <v>8</v>
      </c>
      <c r="Z15" s="71" t="s">
        <v>10</v>
      </c>
      <c r="AA15" s="71" t="s">
        <v>7</v>
      </c>
      <c r="AB15" s="71" t="s">
        <v>7</v>
      </c>
      <c r="AC15" s="71" t="s">
        <v>8</v>
      </c>
      <c r="AD15" s="71" t="s">
        <v>8</v>
      </c>
      <c r="AE15" s="71" t="s">
        <v>9</v>
      </c>
      <c r="AF15" s="71" t="s">
        <v>8</v>
      </c>
      <c r="AG15" s="379"/>
      <c r="AH15" s="72"/>
      <c r="AI15" s="89"/>
    </row>
    <row r="16" spans="1:35" s="14" customFormat="1" ht="15" customHeight="1">
      <c r="A16" s="240"/>
      <c r="B16" s="32" t="s">
        <v>149</v>
      </c>
      <c r="C16" s="150" t="s">
        <v>108</v>
      </c>
      <c r="D16" s="152" t="s">
        <v>98</v>
      </c>
      <c r="E16" s="237"/>
      <c r="F16" s="237" t="s">
        <v>130</v>
      </c>
      <c r="G16" s="237"/>
      <c r="H16" s="237" t="s">
        <v>130</v>
      </c>
      <c r="I16" s="236"/>
      <c r="J16" s="236" t="s">
        <v>130</v>
      </c>
      <c r="K16" s="237"/>
      <c r="L16" s="237" t="s">
        <v>130</v>
      </c>
      <c r="M16" s="237"/>
      <c r="N16" s="237" t="s">
        <v>130</v>
      </c>
      <c r="O16" s="237"/>
      <c r="P16" s="236" t="s">
        <v>130</v>
      </c>
      <c r="Q16" s="236"/>
      <c r="R16" s="237" t="s">
        <v>130</v>
      </c>
      <c r="S16" s="237"/>
      <c r="T16" s="237" t="s">
        <v>130</v>
      </c>
      <c r="U16" s="237"/>
      <c r="V16" s="237" t="s">
        <v>130</v>
      </c>
      <c r="W16" s="236"/>
      <c r="X16" s="236" t="s">
        <v>130</v>
      </c>
      <c r="Y16" s="237"/>
      <c r="Z16" s="237" t="s">
        <v>130</v>
      </c>
      <c r="AA16" s="237"/>
      <c r="AB16" s="237" t="s">
        <v>130</v>
      </c>
      <c r="AC16" s="237"/>
      <c r="AD16" s="236" t="s">
        <v>130</v>
      </c>
      <c r="AE16" s="236"/>
      <c r="AF16" s="236" t="s">
        <v>130</v>
      </c>
      <c r="AG16" s="69">
        <f>COUNTIF(C16:AF16,"T")*6+COUNTIF(C16:AF16,"P")*12+COUNTIF(C16:AF16,"M")*6+COUNTIF(C16:AF16,"I")*5+COUNTIF(C16:AF16,"N")*12+COUNTIF(C16:AF16,"TI")*11+COUNTIF(C16:AF16,"MT")*12+COUNTIF(C16:AF16,"MI")*11</f>
        <v>168</v>
      </c>
      <c r="AH16" s="72"/>
      <c r="AI16" s="89"/>
    </row>
    <row r="17" spans="1:35" s="14" customFormat="1" ht="15" customHeight="1">
      <c r="A17" s="239" t="s">
        <v>0</v>
      </c>
      <c r="B17" s="275" t="s">
        <v>1</v>
      </c>
      <c r="C17" s="270" t="s">
        <v>2</v>
      </c>
      <c r="D17" s="359" t="s">
        <v>3</v>
      </c>
      <c r="E17" s="267">
        <v>1</v>
      </c>
      <c r="F17" s="267">
        <v>2</v>
      </c>
      <c r="G17" s="267">
        <v>3</v>
      </c>
      <c r="H17" s="267">
        <v>4</v>
      </c>
      <c r="I17" s="267">
        <v>5</v>
      </c>
      <c r="J17" s="267">
        <v>6</v>
      </c>
      <c r="K17" s="267">
        <v>7</v>
      </c>
      <c r="L17" s="267">
        <v>8</v>
      </c>
      <c r="M17" s="267">
        <v>9</v>
      </c>
      <c r="N17" s="267">
        <v>10</v>
      </c>
      <c r="O17" s="267">
        <v>11</v>
      </c>
      <c r="P17" s="267">
        <v>12</v>
      </c>
      <c r="Q17" s="267">
        <v>13</v>
      </c>
      <c r="R17" s="267">
        <v>14</v>
      </c>
      <c r="S17" s="267">
        <v>15</v>
      </c>
      <c r="T17" s="267">
        <v>16</v>
      </c>
      <c r="U17" s="267">
        <v>17</v>
      </c>
      <c r="V17" s="267">
        <v>18</v>
      </c>
      <c r="W17" s="267">
        <v>19</v>
      </c>
      <c r="X17" s="267">
        <v>20</v>
      </c>
      <c r="Y17" s="267">
        <v>21</v>
      </c>
      <c r="Z17" s="267">
        <v>22</v>
      </c>
      <c r="AA17" s="267">
        <v>23</v>
      </c>
      <c r="AB17" s="267">
        <v>24</v>
      </c>
      <c r="AC17" s="267">
        <v>25</v>
      </c>
      <c r="AD17" s="267">
        <v>26</v>
      </c>
      <c r="AE17" s="267">
        <v>27</v>
      </c>
      <c r="AF17" s="267">
        <v>28</v>
      </c>
      <c r="AG17" s="379" t="s">
        <v>4</v>
      </c>
      <c r="AH17" s="72"/>
      <c r="AI17" s="89"/>
    </row>
    <row r="18" spans="1:35" s="14" customFormat="1" ht="15" customHeight="1">
      <c r="A18" s="241"/>
      <c r="B18" s="76"/>
      <c r="C18" s="270"/>
      <c r="D18" s="359"/>
      <c r="E18" s="233" t="s">
        <v>10</v>
      </c>
      <c r="F18" s="233" t="s">
        <v>7</v>
      </c>
      <c r="G18" s="233" t="s">
        <v>7</v>
      </c>
      <c r="H18" s="233" t="s">
        <v>8</v>
      </c>
      <c r="I18" s="233" t="s">
        <v>8</v>
      </c>
      <c r="J18" s="233" t="s">
        <v>9</v>
      </c>
      <c r="K18" s="233" t="s">
        <v>8</v>
      </c>
      <c r="L18" s="233" t="s">
        <v>10</v>
      </c>
      <c r="M18" s="233" t="s">
        <v>7</v>
      </c>
      <c r="N18" s="233" t="s">
        <v>7</v>
      </c>
      <c r="O18" s="233" t="s">
        <v>8</v>
      </c>
      <c r="P18" s="233" t="s">
        <v>8</v>
      </c>
      <c r="Q18" s="233" t="s">
        <v>9</v>
      </c>
      <c r="R18" s="233" t="s">
        <v>8</v>
      </c>
      <c r="S18" s="233" t="s">
        <v>10</v>
      </c>
      <c r="T18" s="233" t="s">
        <v>7</v>
      </c>
      <c r="U18" s="233" t="s">
        <v>7</v>
      </c>
      <c r="V18" s="233" t="s">
        <v>8</v>
      </c>
      <c r="W18" s="233" t="s">
        <v>8</v>
      </c>
      <c r="X18" s="233" t="s">
        <v>9</v>
      </c>
      <c r="Y18" s="71" t="s">
        <v>8</v>
      </c>
      <c r="Z18" s="71" t="s">
        <v>10</v>
      </c>
      <c r="AA18" s="71" t="s">
        <v>7</v>
      </c>
      <c r="AB18" s="71" t="s">
        <v>7</v>
      </c>
      <c r="AC18" s="71" t="s">
        <v>8</v>
      </c>
      <c r="AD18" s="71" t="s">
        <v>8</v>
      </c>
      <c r="AE18" s="71" t="s">
        <v>9</v>
      </c>
      <c r="AF18" s="71" t="s">
        <v>8</v>
      </c>
      <c r="AG18" s="379"/>
      <c r="AH18" s="72"/>
      <c r="AI18" s="89"/>
    </row>
    <row r="19" spans="1:35" s="14" customFormat="1" ht="15" customHeight="1">
      <c r="A19" s="242"/>
      <c r="B19" s="32" t="s">
        <v>100</v>
      </c>
      <c r="C19" s="150" t="s">
        <v>108</v>
      </c>
      <c r="D19" s="152" t="s">
        <v>98</v>
      </c>
      <c r="E19" s="237" t="s">
        <v>130</v>
      </c>
      <c r="F19" s="237"/>
      <c r="G19" s="237" t="s">
        <v>130</v>
      </c>
      <c r="H19" s="237"/>
      <c r="I19" s="236" t="s">
        <v>130</v>
      </c>
      <c r="J19" s="236"/>
      <c r="K19" s="237" t="s">
        <v>130</v>
      </c>
      <c r="L19" s="237"/>
      <c r="M19" s="237" t="s">
        <v>130</v>
      </c>
      <c r="N19" s="237"/>
      <c r="O19" s="237" t="s">
        <v>130</v>
      </c>
      <c r="P19" s="236"/>
      <c r="Q19" s="236" t="s">
        <v>130</v>
      </c>
      <c r="R19" s="237"/>
      <c r="S19" s="237" t="s">
        <v>130</v>
      </c>
      <c r="T19" s="237"/>
      <c r="U19" s="237" t="s">
        <v>130</v>
      </c>
      <c r="V19" s="237"/>
      <c r="W19" s="236" t="s">
        <v>130</v>
      </c>
      <c r="X19" s="236"/>
      <c r="Y19" s="237" t="s">
        <v>130</v>
      </c>
      <c r="Z19" s="237"/>
      <c r="AA19" s="237" t="s">
        <v>130</v>
      </c>
      <c r="AB19" s="237"/>
      <c r="AC19" s="237" t="s">
        <v>130</v>
      </c>
      <c r="AD19" s="236"/>
      <c r="AE19" s="236" t="s">
        <v>130</v>
      </c>
      <c r="AF19" s="236"/>
      <c r="AG19" s="69">
        <f>COUNTIF(C19:AF19,"T")*6+COUNTIF(C19:AF19,"P")*12+COUNTIF(C19:AF19,"M")*6+COUNTIF(C19:AF19,"I")*5+COUNTIF(C19:AF19,"N")*12+COUNTIF(C19:AF19,"TI")*11+COUNTIF(C19:AF19,"MT")*12+COUNTIF(C19:AF19,"MI")*11</f>
        <v>168</v>
      </c>
      <c r="AH19" s="72"/>
      <c r="AI19" s="89"/>
    </row>
    <row r="20" spans="1:35" s="14" customFormat="1" ht="15" customHeight="1">
      <c r="A20" s="239" t="s">
        <v>0</v>
      </c>
      <c r="B20" s="275" t="s">
        <v>1</v>
      </c>
      <c r="C20" s="270" t="s">
        <v>2</v>
      </c>
      <c r="D20" s="359" t="s">
        <v>3</v>
      </c>
      <c r="E20" s="267">
        <v>1</v>
      </c>
      <c r="F20" s="267">
        <v>2</v>
      </c>
      <c r="G20" s="267">
        <v>3</v>
      </c>
      <c r="H20" s="267">
        <v>4</v>
      </c>
      <c r="I20" s="267">
        <v>5</v>
      </c>
      <c r="J20" s="267">
        <v>6</v>
      </c>
      <c r="K20" s="267">
        <v>7</v>
      </c>
      <c r="L20" s="267">
        <v>8</v>
      </c>
      <c r="M20" s="267">
        <v>9</v>
      </c>
      <c r="N20" s="267">
        <v>10</v>
      </c>
      <c r="O20" s="267">
        <v>11</v>
      </c>
      <c r="P20" s="267">
        <v>12</v>
      </c>
      <c r="Q20" s="267">
        <v>13</v>
      </c>
      <c r="R20" s="267">
        <v>14</v>
      </c>
      <c r="S20" s="267">
        <v>15</v>
      </c>
      <c r="T20" s="267">
        <v>16</v>
      </c>
      <c r="U20" s="267">
        <v>17</v>
      </c>
      <c r="V20" s="267">
        <v>18</v>
      </c>
      <c r="W20" s="267">
        <v>19</v>
      </c>
      <c r="X20" s="267">
        <v>20</v>
      </c>
      <c r="Y20" s="267">
        <v>21</v>
      </c>
      <c r="Z20" s="267">
        <v>22</v>
      </c>
      <c r="AA20" s="267">
        <v>23</v>
      </c>
      <c r="AB20" s="267">
        <v>24</v>
      </c>
      <c r="AC20" s="267">
        <v>25</v>
      </c>
      <c r="AD20" s="267">
        <v>26</v>
      </c>
      <c r="AE20" s="267">
        <v>27</v>
      </c>
      <c r="AF20" s="267">
        <v>28</v>
      </c>
      <c r="AG20" s="243"/>
      <c r="AH20" s="72"/>
      <c r="AI20" s="89"/>
    </row>
    <row r="21" spans="1:35" s="14" customFormat="1" ht="15" customHeight="1">
      <c r="A21" s="241"/>
      <c r="B21" s="76"/>
      <c r="C21" s="270"/>
      <c r="D21" s="359"/>
      <c r="E21" s="233" t="s">
        <v>10</v>
      </c>
      <c r="F21" s="233" t="s">
        <v>7</v>
      </c>
      <c r="G21" s="233" t="s">
        <v>7</v>
      </c>
      <c r="H21" s="233" t="s">
        <v>8</v>
      </c>
      <c r="I21" s="233" t="s">
        <v>8</v>
      </c>
      <c r="J21" s="233" t="s">
        <v>9</v>
      </c>
      <c r="K21" s="233" t="s">
        <v>8</v>
      </c>
      <c r="L21" s="233" t="s">
        <v>10</v>
      </c>
      <c r="M21" s="233" t="s">
        <v>7</v>
      </c>
      <c r="N21" s="233" t="s">
        <v>7</v>
      </c>
      <c r="O21" s="233" t="s">
        <v>8</v>
      </c>
      <c r="P21" s="233" t="s">
        <v>8</v>
      </c>
      <c r="Q21" s="233" t="s">
        <v>9</v>
      </c>
      <c r="R21" s="233" t="s">
        <v>8</v>
      </c>
      <c r="S21" s="233" t="s">
        <v>10</v>
      </c>
      <c r="T21" s="233" t="s">
        <v>7</v>
      </c>
      <c r="U21" s="233" t="s">
        <v>7</v>
      </c>
      <c r="V21" s="233" t="s">
        <v>8</v>
      </c>
      <c r="W21" s="233" t="s">
        <v>8</v>
      </c>
      <c r="X21" s="233" t="s">
        <v>9</v>
      </c>
      <c r="Y21" s="71" t="s">
        <v>8</v>
      </c>
      <c r="Z21" s="71" t="s">
        <v>10</v>
      </c>
      <c r="AA21" s="71" t="s">
        <v>7</v>
      </c>
      <c r="AB21" s="71" t="s">
        <v>7</v>
      </c>
      <c r="AC21" s="71" t="s">
        <v>8</v>
      </c>
      <c r="AD21" s="71" t="s">
        <v>8</v>
      </c>
      <c r="AE21" s="71" t="s">
        <v>9</v>
      </c>
      <c r="AF21" s="71" t="s">
        <v>8</v>
      </c>
      <c r="AG21" s="243"/>
      <c r="AH21" s="72"/>
      <c r="AI21" s="89"/>
    </row>
    <row r="22" spans="1:35" s="14" customFormat="1" ht="15" customHeight="1">
      <c r="A22" s="242" t="s">
        <v>150</v>
      </c>
      <c r="B22" s="244" t="s">
        <v>151</v>
      </c>
      <c r="C22" s="150"/>
      <c r="D22" s="152"/>
      <c r="E22" s="237" t="s">
        <v>129</v>
      </c>
      <c r="F22" s="237" t="s">
        <v>129</v>
      </c>
      <c r="G22" s="237" t="s">
        <v>129</v>
      </c>
      <c r="H22" s="237" t="s">
        <v>129</v>
      </c>
      <c r="I22" s="236"/>
      <c r="J22" s="310" t="s">
        <v>129</v>
      </c>
      <c r="K22" s="237" t="s">
        <v>129</v>
      </c>
      <c r="L22" s="237" t="s">
        <v>129</v>
      </c>
      <c r="M22" s="237" t="s">
        <v>129</v>
      </c>
      <c r="N22" s="237" t="s">
        <v>129</v>
      </c>
      <c r="O22" s="237" t="s">
        <v>129</v>
      </c>
      <c r="P22" s="236"/>
      <c r="Q22" s="310" t="s">
        <v>129</v>
      </c>
      <c r="R22" s="237" t="s">
        <v>129</v>
      </c>
      <c r="S22" s="237" t="s">
        <v>129</v>
      </c>
      <c r="T22" s="237" t="s">
        <v>129</v>
      </c>
      <c r="U22" s="237" t="s">
        <v>129</v>
      </c>
      <c r="V22" s="237" t="s">
        <v>129</v>
      </c>
      <c r="W22" s="310" t="s">
        <v>129</v>
      </c>
      <c r="X22" s="236"/>
      <c r="Y22" s="237" t="s">
        <v>129</v>
      </c>
      <c r="Z22" s="237" t="s">
        <v>129</v>
      </c>
      <c r="AA22" s="237" t="s">
        <v>129</v>
      </c>
      <c r="AB22" s="237" t="s">
        <v>129</v>
      </c>
      <c r="AC22" s="237" t="s">
        <v>129</v>
      </c>
      <c r="AD22" s="310" t="s">
        <v>129</v>
      </c>
      <c r="AE22" s="310"/>
      <c r="AF22" s="310" t="s">
        <v>129</v>
      </c>
      <c r="AG22" s="243">
        <v>120</v>
      </c>
      <c r="AH22" s="132">
        <f>COUNTIF(C22:AG22,"T")*6+COUNTIF(C22:AG22,"P")*12+COUNTIF(C22:AG22,"M")*6+COUNTIF(C22:AG22,"I")*6+COUNTIF(C22:AG22,"N")*12+COUNTIF(C22:AG22,"TI")*11+COUNTIF(C22:AG22,"MT")*12+COUNTIF(C22:AG22,"MN")*18+COUNTIF(C22:AG22,"PI")*17+COUNTIF(C22:AG22,"TN")*18+COUNTIF(C22:AG22,"NB")*6+COUNTIF(C22:AG22,"AF")*6</f>
        <v>144</v>
      </c>
      <c r="AI22" s="69">
        <f>SUM(AH22-114)</f>
        <v>30</v>
      </c>
    </row>
    <row r="23" spans="1:35" s="14" customFormat="1" ht="15" customHeight="1">
      <c r="A23" s="239" t="s">
        <v>0</v>
      </c>
      <c r="B23" s="275" t="s">
        <v>1</v>
      </c>
      <c r="C23" s="270" t="s">
        <v>2</v>
      </c>
      <c r="D23" s="359" t="s">
        <v>3</v>
      </c>
      <c r="E23" s="267">
        <v>1</v>
      </c>
      <c r="F23" s="267">
        <v>2</v>
      </c>
      <c r="G23" s="267">
        <v>3</v>
      </c>
      <c r="H23" s="267">
        <v>4</v>
      </c>
      <c r="I23" s="267">
        <v>5</v>
      </c>
      <c r="J23" s="267">
        <v>6</v>
      </c>
      <c r="K23" s="267">
        <v>7</v>
      </c>
      <c r="L23" s="267">
        <v>8</v>
      </c>
      <c r="M23" s="267">
        <v>9</v>
      </c>
      <c r="N23" s="267">
        <v>10</v>
      </c>
      <c r="O23" s="267">
        <v>11</v>
      </c>
      <c r="P23" s="267">
        <v>12</v>
      </c>
      <c r="Q23" s="267">
        <v>13</v>
      </c>
      <c r="R23" s="267">
        <v>14</v>
      </c>
      <c r="S23" s="267">
        <v>15</v>
      </c>
      <c r="T23" s="267">
        <v>16</v>
      </c>
      <c r="U23" s="267">
        <v>17</v>
      </c>
      <c r="V23" s="267">
        <v>18</v>
      </c>
      <c r="W23" s="267">
        <v>19</v>
      </c>
      <c r="X23" s="267">
        <v>20</v>
      </c>
      <c r="Y23" s="267">
        <v>21</v>
      </c>
      <c r="Z23" s="267">
        <v>22</v>
      </c>
      <c r="AA23" s="267">
        <v>23</v>
      </c>
      <c r="AB23" s="267">
        <v>24</v>
      </c>
      <c r="AC23" s="267">
        <v>25</v>
      </c>
      <c r="AD23" s="267">
        <v>26</v>
      </c>
      <c r="AE23" s="267">
        <v>27</v>
      </c>
      <c r="AF23" s="267">
        <v>28</v>
      </c>
      <c r="AG23" s="379" t="s">
        <v>4</v>
      </c>
      <c r="AH23" s="72"/>
      <c r="AI23" s="89"/>
    </row>
    <row r="24" spans="1:35" s="14" customFormat="1" ht="15" customHeight="1">
      <c r="A24" s="241"/>
      <c r="B24" s="76"/>
      <c r="C24" s="270"/>
      <c r="D24" s="378"/>
      <c r="E24" s="233" t="s">
        <v>10</v>
      </c>
      <c r="F24" s="233" t="s">
        <v>7</v>
      </c>
      <c r="G24" s="233" t="s">
        <v>7</v>
      </c>
      <c r="H24" s="233" t="s">
        <v>8</v>
      </c>
      <c r="I24" s="233" t="s">
        <v>8</v>
      </c>
      <c r="J24" s="233" t="s">
        <v>9</v>
      </c>
      <c r="K24" s="233" t="s">
        <v>8</v>
      </c>
      <c r="L24" s="233" t="s">
        <v>10</v>
      </c>
      <c r="M24" s="233" t="s">
        <v>7</v>
      </c>
      <c r="N24" s="233" t="s">
        <v>7</v>
      </c>
      <c r="O24" s="233" t="s">
        <v>8</v>
      </c>
      <c r="P24" s="233" t="s">
        <v>8</v>
      </c>
      <c r="Q24" s="233" t="s">
        <v>9</v>
      </c>
      <c r="R24" s="233" t="s">
        <v>8</v>
      </c>
      <c r="S24" s="233" t="s">
        <v>10</v>
      </c>
      <c r="T24" s="233" t="s">
        <v>7</v>
      </c>
      <c r="U24" s="233" t="s">
        <v>7</v>
      </c>
      <c r="V24" s="233" t="s">
        <v>8</v>
      </c>
      <c r="W24" s="233" t="s">
        <v>8</v>
      </c>
      <c r="X24" s="233" t="s">
        <v>9</v>
      </c>
      <c r="Y24" s="71" t="s">
        <v>8</v>
      </c>
      <c r="Z24" s="71" t="s">
        <v>10</v>
      </c>
      <c r="AA24" s="71" t="s">
        <v>7</v>
      </c>
      <c r="AB24" s="71" t="s">
        <v>7</v>
      </c>
      <c r="AC24" s="71" t="s">
        <v>8</v>
      </c>
      <c r="AD24" s="71" t="s">
        <v>8</v>
      </c>
      <c r="AE24" s="71" t="s">
        <v>9</v>
      </c>
      <c r="AF24" s="71" t="s">
        <v>8</v>
      </c>
      <c r="AG24" s="380"/>
      <c r="AH24" s="72" t="s">
        <v>5</v>
      </c>
      <c r="AI24" s="89" t="s">
        <v>6</v>
      </c>
    </row>
    <row r="25" spans="1:35" s="14" customFormat="1" ht="15" customHeight="1">
      <c r="A25" s="245"/>
      <c r="B25" s="76" t="s">
        <v>152</v>
      </c>
      <c r="C25" s="270"/>
      <c r="D25" s="270"/>
      <c r="E25" s="71" t="s">
        <v>10</v>
      </c>
      <c r="F25" s="71" t="s">
        <v>10</v>
      </c>
      <c r="G25" s="71"/>
      <c r="H25" s="71"/>
      <c r="I25" s="71" t="s">
        <v>10</v>
      </c>
      <c r="J25" s="71" t="s">
        <v>10</v>
      </c>
      <c r="K25" s="71" t="s">
        <v>10</v>
      </c>
      <c r="L25" s="71"/>
      <c r="M25" s="71"/>
      <c r="N25" s="71" t="s">
        <v>129</v>
      </c>
      <c r="O25" s="71" t="s">
        <v>10</v>
      </c>
      <c r="P25" s="71" t="s">
        <v>10</v>
      </c>
      <c r="Q25" s="71"/>
      <c r="R25" s="71" t="s">
        <v>10</v>
      </c>
      <c r="S25" s="71"/>
      <c r="T25" s="71"/>
      <c r="U25" s="71"/>
      <c r="V25" s="71"/>
      <c r="W25" s="71"/>
      <c r="X25" s="71" t="s">
        <v>129</v>
      </c>
      <c r="Y25" s="71" t="s">
        <v>10</v>
      </c>
      <c r="Z25" s="71"/>
      <c r="AA25" s="71"/>
      <c r="AB25" s="71" t="s">
        <v>10</v>
      </c>
      <c r="AC25" s="71" t="s">
        <v>10</v>
      </c>
      <c r="AD25" s="71" t="s">
        <v>10</v>
      </c>
      <c r="AE25" s="71"/>
      <c r="AF25" s="71" t="s">
        <v>10</v>
      </c>
      <c r="AG25" s="273"/>
      <c r="AH25" s="72"/>
      <c r="AI25" s="246"/>
    </row>
    <row r="26" spans="1:35" s="14" customFormat="1" ht="15" customHeight="1">
      <c r="A26" s="247" t="s">
        <v>153</v>
      </c>
      <c r="B26" s="207" t="s">
        <v>154</v>
      </c>
      <c r="C26" s="150"/>
      <c r="D26" s="248"/>
      <c r="E26" s="129" t="s">
        <v>129</v>
      </c>
      <c r="F26" s="129"/>
      <c r="G26" s="129" t="s">
        <v>129</v>
      </c>
      <c r="H26" s="129"/>
      <c r="I26" s="189" t="s">
        <v>129</v>
      </c>
      <c r="J26" s="189"/>
      <c r="K26" s="129" t="s">
        <v>129</v>
      </c>
      <c r="L26" s="129" t="s">
        <v>127</v>
      </c>
      <c r="M26" s="129"/>
      <c r="N26" s="129"/>
      <c r="O26" s="129" t="s">
        <v>129</v>
      </c>
      <c r="P26" s="189"/>
      <c r="Q26" s="189" t="s">
        <v>129</v>
      </c>
      <c r="R26" s="129"/>
      <c r="S26" s="129"/>
      <c r="T26" s="129"/>
      <c r="U26" s="129" t="s">
        <v>10</v>
      </c>
      <c r="V26" s="129"/>
      <c r="W26" s="189"/>
      <c r="X26" s="189"/>
      <c r="Y26" s="129"/>
      <c r="Z26" s="129"/>
      <c r="AA26" s="129" t="s">
        <v>129</v>
      </c>
      <c r="AB26" s="129" t="s">
        <v>129</v>
      </c>
      <c r="AC26" s="129" t="s">
        <v>129</v>
      </c>
      <c r="AD26" s="189"/>
      <c r="AE26" s="189" t="s">
        <v>127</v>
      </c>
      <c r="AF26" s="189"/>
      <c r="AG26" s="132"/>
      <c r="AH26" s="72"/>
      <c r="AI26" s="132">
        <f>COUNTIF(D26:AH26,"T")*6+COUNTIF(D26:AH26,"P")*12+COUNTIF(D26:AH26,"M")*6+COUNTIF(D26:AH26,"I")*6+COUNTIF(D26:AH26,"N")*12+COUNTIF(D26:AH26,"TI")*11+COUNTIF(D26:AH26,"MT")*12+COUNTIF(D26:AH26,"MN")*18+COUNTIF(D26:AH26,"PI")*17+COUNTIF(D26:AH26,"TN")*18+COUNTIF(D26:AH26,"NB")*6+COUNTIF(D26:AH26,"AF")*6</f>
        <v>84</v>
      </c>
    </row>
    <row r="27" spans="1:35" s="14" customFormat="1" ht="15" customHeight="1">
      <c r="A27" s="247" t="s">
        <v>155</v>
      </c>
      <c r="B27" s="207" t="s">
        <v>156</v>
      </c>
      <c r="C27" s="150"/>
      <c r="D27" s="248"/>
      <c r="E27" s="129"/>
      <c r="F27" s="129" t="s">
        <v>129</v>
      </c>
      <c r="G27" s="129" t="s">
        <v>10</v>
      </c>
      <c r="H27" s="129"/>
      <c r="I27" s="189"/>
      <c r="J27" s="189" t="s">
        <v>129</v>
      </c>
      <c r="K27" s="129"/>
      <c r="L27" s="129"/>
      <c r="M27" s="129" t="s">
        <v>10</v>
      </c>
      <c r="N27" s="129" t="s">
        <v>10</v>
      </c>
      <c r="O27" s="129"/>
      <c r="P27" s="189" t="s">
        <v>129</v>
      </c>
      <c r="Q27" s="189" t="s">
        <v>10</v>
      </c>
      <c r="R27" s="129" t="s">
        <v>129</v>
      </c>
      <c r="S27" s="129" t="s">
        <v>129</v>
      </c>
      <c r="T27" s="129" t="s">
        <v>127</v>
      </c>
      <c r="U27" s="129"/>
      <c r="V27" s="129" t="s">
        <v>10</v>
      </c>
      <c r="W27" s="189"/>
      <c r="X27" s="189" t="s">
        <v>10</v>
      </c>
      <c r="Y27" s="129"/>
      <c r="Z27" s="129"/>
      <c r="AA27" s="249"/>
      <c r="AB27" s="249"/>
      <c r="AC27" s="249"/>
      <c r="AD27" s="189"/>
      <c r="AE27" s="189"/>
      <c r="AF27" s="279"/>
      <c r="AG27" s="132"/>
      <c r="AH27" s="72"/>
      <c r="AI27" s="132">
        <f>COUNTIF(D27:AH27,"T")*6+COUNTIF(D27:AH27,"P")*12+COUNTIF(D27:AH27,"M")*6+COUNTIF(D27:AH27,"I")*6+COUNTIF(D27:AH27,"N")*12+COUNTIF(D27:AH27,"TI")*11+COUNTIF(D27:AH27,"MT")*12+COUNTIF(D27:AH27,"MN")*18+COUNTIF(D27:AH27,"PI")*17+COUNTIF(D27:AH27,"TN")*18+COUNTIF(D27:AH27,"NB")*6+COUNTIF(D27:AH27,"AF")*6</f>
        <v>78</v>
      </c>
    </row>
    <row r="28" spans="1:35" s="14" customFormat="1" ht="15" customHeight="1">
      <c r="A28" s="247" t="s">
        <v>157</v>
      </c>
      <c r="B28" s="207" t="s">
        <v>158</v>
      </c>
      <c r="C28" s="150"/>
      <c r="D28" s="248"/>
      <c r="E28" s="129"/>
      <c r="F28" s="129"/>
      <c r="G28" s="129"/>
      <c r="H28" s="129"/>
      <c r="I28" s="189"/>
      <c r="J28" s="189"/>
      <c r="K28" s="129"/>
      <c r="L28" s="129"/>
      <c r="M28" s="129"/>
      <c r="N28" s="129"/>
      <c r="O28" s="129"/>
      <c r="P28" s="189"/>
      <c r="Q28" s="189"/>
      <c r="R28" s="129"/>
      <c r="S28" s="129" t="s">
        <v>10</v>
      </c>
      <c r="T28" s="129"/>
      <c r="U28" s="129"/>
      <c r="V28" s="129"/>
      <c r="W28" s="189" t="s">
        <v>127</v>
      </c>
      <c r="X28" s="189"/>
      <c r="Y28" s="129" t="s">
        <v>129</v>
      </c>
      <c r="Z28" s="257"/>
      <c r="AA28" s="129" t="s">
        <v>10</v>
      </c>
      <c r="AB28" s="129"/>
      <c r="AC28" s="129"/>
      <c r="AD28" s="189" t="s">
        <v>129</v>
      </c>
      <c r="AE28" s="189"/>
      <c r="AF28" s="189" t="s">
        <v>129</v>
      </c>
      <c r="AG28" s="250"/>
      <c r="AH28" s="72"/>
      <c r="AI28" s="132">
        <f>COUNTIF(D28:AH28,"T")*6+COUNTIF(D28:AH28,"P")*12+COUNTIF(D28:AH28,"M")*6+COUNTIF(D28:AH28,"I")*6+COUNTIF(D28:AH28,"N")*12+COUNTIF(D28:AH28,"TI")*11+COUNTIF(D28:AH28,"MT")*12+COUNTIF(D28:AH28,"MN")*18+COUNTIF(D28:AH28,"PI")*17+COUNTIF(D28:AH28,"TN")*18+COUNTIF(D28:AH28,"NB")*6+COUNTIF(D28:AH28,"AF")*6</f>
        <v>42</v>
      </c>
    </row>
    <row r="29" spans="1:35" s="14" customFormat="1" ht="15" customHeight="1">
      <c r="A29" s="247"/>
      <c r="B29" s="207"/>
      <c r="C29" s="150"/>
      <c r="D29" s="248"/>
      <c r="E29" s="129"/>
      <c r="F29" s="129"/>
      <c r="G29" s="129"/>
      <c r="H29" s="129"/>
      <c r="I29" s="189"/>
      <c r="J29" s="189"/>
      <c r="K29" s="129"/>
      <c r="L29" s="129"/>
      <c r="M29" s="129"/>
      <c r="N29" s="129"/>
      <c r="O29" s="129"/>
      <c r="P29" s="189"/>
      <c r="Q29" s="189"/>
      <c r="R29" s="129"/>
      <c r="S29" s="129"/>
      <c r="T29" s="129"/>
      <c r="U29" s="129"/>
      <c r="V29" s="129"/>
      <c r="W29" s="189"/>
      <c r="X29" s="189"/>
      <c r="Y29" s="129"/>
      <c r="Z29" s="129"/>
      <c r="AA29" s="251"/>
      <c r="AB29" s="251"/>
      <c r="AC29" s="251"/>
      <c r="AD29" s="189"/>
      <c r="AE29" s="189"/>
      <c r="AF29" s="280"/>
      <c r="AG29" s="132"/>
      <c r="AH29" s="72"/>
      <c r="AI29" s="132"/>
    </row>
    <row r="30" spans="1:35" s="14" customFormat="1" ht="15" customHeight="1" thickBot="1">
      <c r="A30" s="393" t="s">
        <v>159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5"/>
    </row>
    <row r="31" spans="1:239" ht="12" customHeight="1">
      <c r="A31" s="252"/>
      <c r="B31" s="188"/>
      <c r="C31" s="381" t="s">
        <v>131</v>
      </c>
      <c r="D31" s="382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108"/>
      <c r="AJ31" s="21"/>
      <c r="AK31" s="2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ht="12" customHeight="1">
      <c r="A32" s="253"/>
      <c r="B32" s="146" t="s">
        <v>15</v>
      </c>
      <c r="C32" s="383" t="s">
        <v>184</v>
      </c>
      <c r="D32" s="384"/>
      <c r="E32" s="15"/>
      <c r="F32" s="377"/>
      <c r="G32" s="377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22"/>
      <c r="T32" s="23"/>
      <c r="U32" s="24"/>
      <c r="V32" s="22"/>
      <c r="W32" s="344" t="s">
        <v>110</v>
      </c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96"/>
      <c r="AI32" s="397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12" customHeight="1">
      <c r="A33" s="254"/>
      <c r="B33" s="147" t="s">
        <v>99</v>
      </c>
      <c r="C33" s="385" t="s">
        <v>185</v>
      </c>
      <c r="D33" s="386"/>
      <c r="E33" s="22"/>
      <c r="F33" s="377"/>
      <c r="G33" s="377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119"/>
      <c r="T33" s="376"/>
      <c r="U33" s="376"/>
      <c r="V33" s="25"/>
      <c r="W33" s="344" t="s">
        <v>111</v>
      </c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61"/>
      <c r="AI33" s="91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ht="12" customHeight="1">
      <c r="A34" s="255"/>
      <c r="B34" s="148" t="s">
        <v>109</v>
      </c>
      <c r="C34" s="387" t="s">
        <v>186</v>
      </c>
      <c r="D34" s="388"/>
      <c r="E34" s="109"/>
      <c r="F34" s="403"/>
      <c r="G34" s="403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119"/>
      <c r="T34" s="376"/>
      <c r="U34" s="376"/>
      <c r="V34" s="25"/>
      <c r="W34" s="344" t="s">
        <v>112</v>
      </c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61"/>
      <c r="AI34" s="91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ht="12" customHeight="1" thickBot="1">
      <c r="A35" s="256"/>
      <c r="B35" s="149" t="s">
        <v>139</v>
      </c>
      <c r="C35" s="374" t="s">
        <v>187</v>
      </c>
      <c r="D35" s="375"/>
      <c r="E35" s="153"/>
      <c r="F35" s="398"/>
      <c r="G35" s="398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154"/>
      <c r="T35" s="400"/>
      <c r="U35" s="400"/>
      <c r="V35" s="154"/>
      <c r="W35" s="401" t="s">
        <v>113</v>
      </c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110"/>
      <c r="AI35" s="111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37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/>
      <c r="AI36"/>
      <c r="AJ36"/>
      <c r="AK36"/>
    </row>
    <row r="37" spans="1:37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/>
      <c r="AI37"/>
      <c r="AJ37"/>
      <c r="AK37"/>
    </row>
    <row r="38" spans="1:37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/>
      <c r="AI38"/>
      <c r="AJ38"/>
      <c r="AK38"/>
    </row>
    <row r="39" spans="1:33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</sheetData>
  <sheetProtection/>
  <mergeCells count="36">
    <mergeCell ref="F35:G35"/>
    <mergeCell ref="H35:R35"/>
    <mergeCell ref="T35:U35"/>
    <mergeCell ref="W35:AG35"/>
    <mergeCell ref="F33:G33"/>
    <mergeCell ref="W33:AG33"/>
    <mergeCell ref="H34:R34"/>
    <mergeCell ref="T33:U33"/>
    <mergeCell ref="H33:R33"/>
    <mergeCell ref="F34:G34"/>
    <mergeCell ref="H32:R32"/>
    <mergeCell ref="AG14:AG15"/>
    <mergeCell ref="D9:D10"/>
    <mergeCell ref="AG9:AG10"/>
    <mergeCell ref="D17:D18"/>
    <mergeCell ref="AG17:AG18"/>
    <mergeCell ref="W32:AG32"/>
    <mergeCell ref="A30:AI30"/>
    <mergeCell ref="AH32:AI32"/>
    <mergeCell ref="A1:AI3"/>
    <mergeCell ref="AG4:AG5"/>
    <mergeCell ref="AH4:AH5"/>
    <mergeCell ref="D20:D21"/>
    <mergeCell ref="D4:D5"/>
    <mergeCell ref="AI4:AI5"/>
    <mergeCell ref="D14:D15"/>
    <mergeCell ref="C35:D35"/>
    <mergeCell ref="T34:U34"/>
    <mergeCell ref="W34:AG34"/>
    <mergeCell ref="F32:G32"/>
    <mergeCell ref="D23:D24"/>
    <mergeCell ref="AG23:AG24"/>
    <mergeCell ref="C31:D31"/>
    <mergeCell ref="C32:D32"/>
    <mergeCell ref="C33:D33"/>
    <mergeCell ref="C34:D34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zoomScalePageLayoutView="0" workbookViewId="0" topLeftCell="B10">
      <selection activeCell="A1" sqref="A1:AI26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19" bestFit="1" customWidth="1"/>
    <col min="5" max="32" width="3.7109375" style="12" customWidth="1"/>
    <col min="33" max="33" width="4.28125" style="18" customWidth="1"/>
    <col min="34" max="34" width="4.140625" style="18" customWidth="1"/>
    <col min="35" max="35" width="6.7109375" style="18" customWidth="1"/>
    <col min="36" max="239" width="9.140625" style="12" customWidth="1"/>
  </cols>
  <sheetData>
    <row r="1" spans="1:38" s="13" customFormat="1" ht="9.75" customHeight="1">
      <c r="A1" s="417" t="s">
        <v>167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9"/>
      <c r="AJ1" s="28"/>
      <c r="AK1" s="28"/>
      <c r="AL1" s="155"/>
    </row>
    <row r="2" spans="1:38" s="13" customFormat="1" ht="9.75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2"/>
      <c r="AJ2" s="28"/>
      <c r="AK2" s="28"/>
      <c r="AL2" s="155"/>
    </row>
    <row r="3" spans="1:38" s="14" customFormat="1" ht="24" customHeight="1" thickBot="1">
      <c r="A3" s="420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2"/>
      <c r="AJ3" s="28"/>
      <c r="AK3" s="28"/>
      <c r="AL3" s="156"/>
    </row>
    <row r="4" spans="1:37" s="14" customFormat="1" ht="15" customHeight="1">
      <c r="A4" s="157" t="s">
        <v>0</v>
      </c>
      <c r="B4" s="158" t="s">
        <v>1</v>
      </c>
      <c r="C4" s="177" t="s">
        <v>124</v>
      </c>
      <c r="D4" s="406" t="s">
        <v>3</v>
      </c>
      <c r="E4" s="273">
        <v>1</v>
      </c>
      <c r="F4" s="273">
        <v>2</v>
      </c>
      <c r="G4" s="273">
        <v>3</v>
      </c>
      <c r="H4" s="273">
        <v>4</v>
      </c>
      <c r="I4" s="273">
        <v>5</v>
      </c>
      <c r="J4" s="273">
        <v>6</v>
      </c>
      <c r="K4" s="273">
        <v>7</v>
      </c>
      <c r="L4" s="273">
        <v>8</v>
      </c>
      <c r="M4" s="273">
        <v>9</v>
      </c>
      <c r="N4" s="273">
        <v>10</v>
      </c>
      <c r="O4" s="273">
        <v>11</v>
      </c>
      <c r="P4" s="273">
        <v>12</v>
      </c>
      <c r="Q4" s="273">
        <v>13</v>
      </c>
      <c r="R4" s="273">
        <v>14</v>
      </c>
      <c r="S4" s="273">
        <v>15</v>
      </c>
      <c r="T4" s="273">
        <v>16</v>
      </c>
      <c r="U4" s="273">
        <v>17</v>
      </c>
      <c r="V4" s="273">
        <v>18</v>
      </c>
      <c r="W4" s="273">
        <v>19</v>
      </c>
      <c r="X4" s="273">
        <v>20</v>
      </c>
      <c r="Y4" s="273">
        <v>21</v>
      </c>
      <c r="Z4" s="273">
        <v>22</v>
      </c>
      <c r="AA4" s="273">
        <v>23</v>
      </c>
      <c r="AB4" s="273">
        <v>24</v>
      </c>
      <c r="AC4" s="273">
        <v>25</v>
      </c>
      <c r="AD4" s="273">
        <v>26</v>
      </c>
      <c r="AE4" s="273">
        <v>27</v>
      </c>
      <c r="AF4" s="273">
        <v>28</v>
      </c>
      <c r="AG4" s="312" t="s">
        <v>4</v>
      </c>
      <c r="AH4" s="412" t="s">
        <v>5</v>
      </c>
      <c r="AI4" s="410" t="s">
        <v>6</v>
      </c>
      <c r="AJ4" s="13"/>
      <c r="AK4" s="13"/>
    </row>
    <row r="5" spans="1:37" s="14" customFormat="1" ht="15" customHeight="1">
      <c r="A5" s="159"/>
      <c r="B5" s="160" t="s">
        <v>75</v>
      </c>
      <c r="C5" s="73"/>
      <c r="D5" s="407"/>
      <c r="E5" s="71" t="s">
        <v>10</v>
      </c>
      <c r="F5" s="71" t="s">
        <v>7</v>
      </c>
      <c r="G5" s="71" t="s">
        <v>7</v>
      </c>
      <c r="H5" s="71" t="s">
        <v>8</v>
      </c>
      <c r="I5" s="71" t="s">
        <v>8</v>
      </c>
      <c r="J5" s="71" t="s">
        <v>9</v>
      </c>
      <c r="K5" s="71" t="s">
        <v>8</v>
      </c>
      <c r="L5" s="71" t="s">
        <v>10</v>
      </c>
      <c r="M5" s="71" t="s">
        <v>7</v>
      </c>
      <c r="N5" s="71" t="s">
        <v>7</v>
      </c>
      <c r="O5" s="71" t="s">
        <v>8</v>
      </c>
      <c r="P5" s="71" t="s">
        <v>8</v>
      </c>
      <c r="Q5" s="71" t="s">
        <v>9</v>
      </c>
      <c r="R5" s="71" t="s">
        <v>8</v>
      </c>
      <c r="S5" s="71" t="s">
        <v>10</v>
      </c>
      <c r="T5" s="71" t="s">
        <v>7</v>
      </c>
      <c r="U5" s="71" t="s">
        <v>7</v>
      </c>
      <c r="V5" s="71" t="s">
        <v>8</v>
      </c>
      <c r="W5" s="71" t="s">
        <v>8</v>
      </c>
      <c r="X5" s="71" t="s">
        <v>9</v>
      </c>
      <c r="Y5" s="71" t="s">
        <v>8</v>
      </c>
      <c r="Z5" s="71" t="s">
        <v>10</v>
      </c>
      <c r="AA5" s="71" t="s">
        <v>7</v>
      </c>
      <c r="AB5" s="71" t="s">
        <v>7</v>
      </c>
      <c r="AC5" s="71" t="s">
        <v>8</v>
      </c>
      <c r="AD5" s="71" t="s">
        <v>8</v>
      </c>
      <c r="AE5" s="71" t="s">
        <v>9</v>
      </c>
      <c r="AF5" s="71" t="s">
        <v>8</v>
      </c>
      <c r="AG5" s="313"/>
      <c r="AH5" s="413"/>
      <c r="AI5" s="411"/>
      <c r="AJ5" s="13"/>
      <c r="AK5" s="13"/>
    </row>
    <row r="6" spans="1:35" s="14" customFormat="1" ht="18" customHeight="1">
      <c r="A6" s="161" t="s">
        <v>79</v>
      </c>
      <c r="B6" s="161" t="s">
        <v>76</v>
      </c>
      <c r="C6" s="171" t="s">
        <v>117</v>
      </c>
      <c r="D6" s="181" t="s">
        <v>11</v>
      </c>
      <c r="E6" s="221" t="s">
        <v>132</v>
      </c>
      <c r="F6" s="221" t="s">
        <v>132</v>
      </c>
      <c r="G6" s="300" t="s">
        <v>127</v>
      </c>
      <c r="H6" s="221" t="s">
        <v>132</v>
      </c>
      <c r="I6" s="220" t="s">
        <v>132</v>
      </c>
      <c r="J6" s="301" t="s">
        <v>127</v>
      </c>
      <c r="K6" s="221"/>
      <c r="L6" s="300" t="s">
        <v>132</v>
      </c>
      <c r="M6" s="221" t="s">
        <v>127</v>
      </c>
      <c r="N6" s="221" t="s">
        <v>132</v>
      </c>
      <c r="O6" s="221" t="s">
        <v>132</v>
      </c>
      <c r="P6" s="301" t="s">
        <v>127</v>
      </c>
      <c r="Q6" s="220"/>
      <c r="R6" s="221" t="s">
        <v>132</v>
      </c>
      <c r="S6" s="300" t="s">
        <v>127</v>
      </c>
      <c r="T6" s="221" t="s">
        <v>132</v>
      </c>
      <c r="U6" s="221" t="s">
        <v>132</v>
      </c>
      <c r="V6" s="221" t="s">
        <v>127</v>
      </c>
      <c r="W6" s="220" t="s">
        <v>132</v>
      </c>
      <c r="X6" s="220" t="s">
        <v>132</v>
      </c>
      <c r="Y6" s="300" t="s">
        <v>127</v>
      </c>
      <c r="Z6" s="221"/>
      <c r="AA6" s="221" t="s">
        <v>132</v>
      </c>
      <c r="AB6" s="221" t="s">
        <v>127</v>
      </c>
      <c r="AC6" s="219"/>
      <c r="AD6" s="218" t="s">
        <v>132</v>
      </c>
      <c r="AE6" s="302" t="s">
        <v>127</v>
      </c>
      <c r="AF6" s="218"/>
      <c r="AG6" s="178">
        <v>114</v>
      </c>
      <c r="AH6" s="139">
        <f>COUNTIF(C6:AG6,"T")*4+COUNTIF(C6:AG6,"P")*12+COUNTIF(C6:AG6,"M")*6+COUNTIF(C6:AG6,"D2")*6+COUNTIF(C6:AG6,"N")*12+COUNTIF(C6:AG6,"T1")*4+COUNTIF(C6:AG6,"D1N")*18+COUNTIF(C6:AG6,"MN")*16+COUNTIF(C6:AG6,"NA")*6+COUNTIF(C6:AG6,"PNA")*18</f>
        <v>192</v>
      </c>
      <c r="AI6" s="306">
        <f>SUM(AH6-114)</f>
        <v>78</v>
      </c>
    </row>
    <row r="7" spans="1:35" s="14" customFormat="1" ht="18" customHeight="1">
      <c r="A7" s="162" t="s">
        <v>80</v>
      </c>
      <c r="B7" s="162" t="s">
        <v>77</v>
      </c>
      <c r="C7" s="172" t="s">
        <v>140</v>
      </c>
      <c r="D7" s="181" t="s">
        <v>11</v>
      </c>
      <c r="E7" s="221"/>
      <c r="F7" s="221" t="s">
        <v>127</v>
      </c>
      <c r="G7" s="221" t="s">
        <v>132</v>
      </c>
      <c r="H7" s="221"/>
      <c r="I7" s="301" t="s">
        <v>127</v>
      </c>
      <c r="J7" s="220" t="s">
        <v>132</v>
      </c>
      <c r="K7" s="221" t="s">
        <v>132</v>
      </c>
      <c r="L7" s="221" t="s">
        <v>127</v>
      </c>
      <c r="M7" s="221" t="s">
        <v>132</v>
      </c>
      <c r="N7" s="221"/>
      <c r="O7" s="300" t="s">
        <v>127</v>
      </c>
      <c r="P7" s="220" t="s">
        <v>132</v>
      </c>
      <c r="Q7" s="220"/>
      <c r="R7" s="221" t="s">
        <v>127</v>
      </c>
      <c r="S7" s="221" t="s">
        <v>132</v>
      </c>
      <c r="T7" s="221"/>
      <c r="U7" s="300" t="s">
        <v>127</v>
      </c>
      <c r="V7" s="221" t="s">
        <v>132</v>
      </c>
      <c r="W7" s="220"/>
      <c r="X7" s="301" t="s">
        <v>127</v>
      </c>
      <c r="Y7" s="221" t="s">
        <v>132</v>
      </c>
      <c r="Z7" s="221" t="s">
        <v>132</v>
      </c>
      <c r="AA7" s="300" t="s">
        <v>127</v>
      </c>
      <c r="AB7" s="221" t="s">
        <v>132</v>
      </c>
      <c r="AC7" s="223" t="s">
        <v>132</v>
      </c>
      <c r="AD7" s="304" t="s">
        <v>127</v>
      </c>
      <c r="AE7" s="222" t="s">
        <v>132</v>
      </c>
      <c r="AF7" s="222" t="s">
        <v>132</v>
      </c>
      <c r="AG7" s="178">
        <v>114</v>
      </c>
      <c r="AH7" s="139">
        <f>COUNTIF(C7:AG7,"T")*4+COUNTIF(C7:AG7,"P")*12+COUNTIF(C7:AG7,"M")*6+COUNTIF(C7:AG7,"D2")*6+COUNTIF(C7:AG7,"N")*12+COUNTIF(C7:AG7,"T1")*4+COUNTIF(C7:AG7,"D1N")*18+COUNTIF(C7:AG7,"PNA")*18+COUNTIF(C7:AG7,"NA")*6+COUNTIF(C7:AG7,"TNA")*12</f>
        <v>186</v>
      </c>
      <c r="AI7" s="306">
        <f>SUM(AH7-114)</f>
        <v>72</v>
      </c>
    </row>
    <row r="8" spans="1:35" s="14" customFormat="1" ht="18" customHeight="1">
      <c r="A8" s="162" t="s">
        <v>81</v>
      </c>
      <c r="B8" s="162" t="s">
        <v>78</v>
      </c>
      <c r="C8" s="173" t="s">
        <v>118</v>
      </c>
      <c r="D8" s="33" t="s">
        <v>11</v>
      </c>
      <c r="E8" s="225" t="s">
        <v>127</v>
      </c>
      <c r="F8" s="225"/>
      <c r="G8" s="225"/>
      <c r="H8" s="225" t="s">
        <v>127</v>
      </c>
      <c r="I8" s="222"/>
      <c r="J8" s="222"/>
      <c r="K8" s="225" t="s">
        <v>127</v>
      </c>
      <c r="L8" s="225"/>
      <c r="M8" s="225"/>
      <c r="N8" s="225" t="s">
        <v>127</v>
      </c>
      <c r="O8" s="225"/>
      <c r="P8" s="222"/>
      <c r="Q8" s="222" t="s">
        <v>127</v>
      </c>
      <c r="R8" s="225"/>
      <c r="S8" s="225"/>
      <c r="T8" s="225" t="s">
        <v>127</v>
      </c>
      <c r="U8" s="225"/>
      <c r="V8" s="225"/>
      <c r="W8" s="303" t="s">
        <v>127</v>
      </c>
      <c r="X8" s="222"/>
      <c r="Y8" s="225"/>
      <c r="Z8" s="225" t="s">
        <v>127</v>
      </c>
      <c r="AA8" s="225"/>
      <c r="AB8" s="225"/>
      <c r="AC8" s="223" t="s">
        <v>127</v>
      </c>
      <c r="AD8" s="224"/>
      <c r="AE8" s="218"/>
      <c r="AF8" s="222" t="s">
        <v>127</v>
      </c>
      <c r="AG8" s="128">
        <v>114</v>
      </c>
      <c r="AH8" s="139">
        <f>COUNTIF(C8:AG8,"T")*4+COUNTIF(C8:AG8,"P")*12+COUNTIF(C8:AG8,"M")*6+COUNTIF(C8:AG8,"D2")*6+COUNTIF(C8:AG8,"N")*12+COUNTIF(C8:AG8,"T1")*4+COUNTIF(C8:AG8,"D1N")*18+COUNTIF(C8:AG8,"MN")*16+COUNTIF(C8:AG8,"NA")*6+COUNTIF(C8:AG8,"TNA")*12</f>
        <v>120</v>
      </c>
      <c r="AI8" s="306">
        <f>SUM(AH8-114)</f>
        <v>6</v>
      </c>
    </row>
    <row r="9" spans="1:35" s="14" customFormat="1" ht="18" customHeight="1">
      <c r="A9" s="163" t="s">
        <v>0</v>
      </c>
      <c r="B9" s="160" t="s">
        <v>1</v>
      </c>
      <c r="C9" s="75"/>
      <c r="D9" s="408" t="s">
        <v>3</v>
      </c>
      <c r="E9" s="277">
        <v>1</v>
      </c>
      <c r="F9" s="277">
        <v>2</v>
      </c>
      <c r="G9" s="277">
        <v>3</v>
      </c>
      <c r="H9" s="277">
        <v>4</v>
      </c>
      <c r="I9" s="277">
        <v>5</v>
      </c>
      <c r="J9" s="277">
        <v>6</v>
      </c>
      <c r="K9" s="277">
        <v>7</v>
      </c>
      <c r="L9" s="277">
        <v>8</v>
      </c>
      <c r="M9" s="277">
        <v>9</v>
      </c>
      <c r="N9" s="278">
        <v>10</v>
      </c>
      <c r="O9" s="278">
        <v>11</v>
      </c>
      <c r="P9" s="278">
        <v>12</v>
      </c>
      <c r="Q9" s="278">
        <v>13</v>
      </c>
      <c r="R9" s="278">
        <v>14</v>
      </c>
      <c r="S9" s="278">
        <v>15</v>
      </c>
      <c r="T9" s="278">
        <v>16</v>
      </c>
      <c r="U9" s="278">
        <v>17</v>
      </c>
      <c r="V9" s="278">
        <v>18</v>
      </c>
      <c r="W9" s="278">
        <v>19</v>
      </c>
      <c r="X9" s="278">
        <v>20</v>
      </c>
      <c r="Y9" s="278">
        <v>21</v>
      </c>
      <c r="Z9" s="278">
        <v>22</v>
      </c>
      <c r="AA9" s="278">
        <v>23</v>
      </c>
      <c r="AB9" s="278">
        <v>24</v>
      </c>
      <c r="AC9" s="278">
        <v>25</v>
      </c>
      <c r="AD9" s="278">
        <v>26</v>
      </c>
      <c r="AE9" s="277">
        <v>27</v>
      </c>
      <c r="AF9" s="277">
        <v>28</v>
      </c>
      <c r="AG9" s="423" t="s">
        <v>4</v>
      </c>
      <c r="AH9" s="425" t="s">
        <v>5</v>
      </c>
      <c r="AI9" s="427" t="s">
        <v>6</v>
      </c>
    </row>
    <row r="10" spans="1:37" s="14" customFormat="1" ht="18" customHeight="1">
      <c r="A10" s="163"/>
      <c r="B10" s="160" t="s">
        <v>106</v>
      </c>
      <c r="C10" s="75"/>
      <c r="D10" s="409"/>
      <c r="E10" s="71" t="s">
        <v>10</v>
      </c>
      <c r="F10" s="71" t="s">
        <v>7</v>
      </c>
      <c r="G10" s="71" t="s">
        <v>7</v>
      </c>
      <c r="H10" s="71" t="s">
        <v>8</v>
      </c>
      <c r="I10" s="71" t="s">
        <v>8</v>
      </c>
      <c r="J10" s="71" t="s">
        <v>9</v>
      </c>
      <c r="K10" s="71" t="s">
        <v>8</v>
      </c>
      <c r="L10" s="71" t="s">
        <v>10</v>
      </c>
      <c r="M10" s="71" t="s">
        <v>7</v>
      </c>
      <c r="N10" s="71" t="s">
        <v>7</v>
      </c>
      <c r="O10" s="71" t="s">
        <v>8</v>
      </c>
      <c r="P10" s="71" t="s">
        <v>8</v>
      </c>
      <c r="Q10" s="71" t="s">
        <v>9</v>
      </c>
      <c r="R10" s="71" t="s">
        <v>8</v>
      </c>
      <c r="S10" s="71" t="s">
        <v>10</v>
      </c>
      <c r="T10" s="71" t="s">
        <v>7</v>
      </c>
      <c r="U10" s="71" t="s">
        <v>7</v>
      </c>
      <c r="V10" s="71" t="s">
        <v>8</v>
      </c>
      <c r="W10" s="71" t="s">
        <v>8</v>
      </c>
      <c r="X10" s="71" t="s">
        <v>9</v>
      </c>
      <c r="Y10" s="71" t="s">
        <v>8</v>
      </c>
      <c r="Z10" s="71" t="s">
        <v>10</v>
      </c>
      <c r="AA10" s="71" t="s">
        <v>7</v>
      </c>
      <c r="AB10" s="71" t="s">
        <v>7</v>
      </c>
      <c r="AC10" s="71" t="s">
        <v>8</v>
      </c>
      <c r="AD10" s="71" t="s">
        <v>8</v>
      </c>
      <c r="AE10" s="71" t="s">
        <v>9</v>
      </c>
      <c r="AF10" s="71" t="s">
        <v>8</v>
      </c>
      <c r="AG10" s="424"/>
      <c r="AH10" s="426"/>
      <c r="AI10" s="428"/>
      <c r="AJ10" s="13"/>
      <c r="AK10" s="13"/>
    </row>
    <row r="11" spans="1:37" s="14" customFormat="1" ht="18" customHeight="1">
      <c r="A11" s="296"/>
      <c r="B11" s="160"/>
      <c r="C11" s="297"/>
      <c r="D11" s="283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 t="s">
        <v>133</v>
      </c>
      <c r="AD11" s="71"/>
      <c r="AE11" s="71"/>
      <c r="AF11" s="71"/>
      <c r="AG11" s="282"/>
      <c r="AH11" s="298"/>
      <c r="AI11" s="299"/>
      <c r="AJ11" s="13"/>
      <c r="AK11" s="13"/>
    </row>
    <row r="12" spans="1:37" s="14" customFormat="1" ht="18" customHeight="1">
      <c r="A12" s="164" t="s">
        <v>88</v>
      </c>
      <c r="B12" s="165" t="s">
        <v>82</v>
      </c>
      <c r="C12" s="174" t="s">
        <v>141</v>
      </c>
      <c r="D12" s="34"/>
      <c r="E12" s="225"/>
      <c r="F12" s="225"/>
      <c r="G12" s="225"/>
      <c r="H12" s="225" t="s">
        <v>133</v>
      </c>
      <c r="I12" s="222"/>
      <c r="J12" s="222"/>
      <c r="K12" s="225"/>
      <c r="L12" s="225"/>
      <c r="M12" s="225"/>
      <c r="N12" s="225"/>
      <c r="O12" s="225"/>
      <c r="P12" s="222"/>
      <c r="Q12" s="222"/>
      <c r="R12" s="225"/>
      <c r="S12" s="225"/>
      <c r="T12" s="225"/>
      <c r="U12" s="225"/>
      <c r="V12" s="225"/>
      <c r="W12" s="222"/>
      <c r="X12" s="222"/>
      <c r="Y12" s="225"/>
      <c r="Z12" s="225"/>
      <c r="AA12" s="225"/>
      <c r="AB12" s="225"/>
      <c r="AC12" s="225"/>
      <c r="AD12" s="222"/>
      <c r="AE12" s="222"/>
      <c r="AF12" s="222"/>
      <c r="AG12" s="199"/>
      <c r="AH12" s="167"/>
      <c r="AI12" s="305">
        <f>COUNTIF(D12:AH12,"T")*4+COUNTIF(D12:AH12,"P")*12+COUNTIF(D12:AH12,"M")*4+COUNTIF(D12:AH12,"D2")*6+COUNTIF(D12:AH12,"N")*12+COUNTIF(D12:AH12,"T1")*4+COUNTIF(D12:AH12,"D1N")*18+COUNTIF(D12:AH12,"MN")*16+COUNTIF(D12:AH12,"NA")*6+COUNTIF(D12:AH12,"NB")*6</f>
        <v>6</v>
      </c>
      <c r="AJ12" s="13"/>
      <c r="AK12" s="13"/>
    </row>
    <row r="13" spans="1:37" s="14" customFormat="1" ht="18" customHeight="1">
      <c r="A13" s="164" t="s">
        <v>89</v>
      </c>
      <c r="B13" s="165" t="s">
        <v>83</v>
      </c>
      <c r="C13" s="176" t="s">
        <v>119</v>
      </c>
      <c r="D13" s="34"/>
      <c r="E13" s="225"/>
      <c r="F13" s="225"/>
      <c r="G13" s="225"/>
      <c r="H13" s="225"/>
      <c r="I13" s="222"/>
      <c r="J13" s="222"/>
      <c r="K13" s="225" t="s">
        <v>133</v>
      </c>
      <c r="L13" s="225"/>
      <c r="M13" s="225"/>
      <c r="N13" s="225"/>
      <c r="O13" s="225" t="s">
        <v>133</v>
      </c>
      <c r="P13" s="222"/>
      <c r="Q13" s="222"/>
      <c r="R13" s="225"/>
      <c r="S13" s="225"/>
      <c r="T13" s="225" t="s">
        <v>133</v>
      </c>
      <c r="U13" s="225" t="s">
        <v>133</v>
      </c>
      <c r="V13" s="225"/>
      <c r="W13" s="222"/>
      <c r="X13" s="222"/>
      <c r="Y13" s="225" t="s">
        <v>133</v>
      </c>
      <c r="Z13" s="225"/>
      <c r="AA13" s="225"/>
      <c r="AB13" s="225"/>
      <c r="AC13" s="225"/>
      <c r="AD13" s="222" t="s">
        <v>133</v>
      </c>
      <c r="AE13" s="222"/>
      <c r="AF13" s="222"/>
      <c r="AG13" s="199"/>
      <c r="AH13" s="167"/>
      <c r="AI13" s="305">
        <f>COUNTIF(D13:AH13,"T")*4+COUNTIF(D13:AH13,"P")*12+COUNTIF(D13:AH13,"M")*4+COUNTIF(D13:AH13,"D2")*6+COUNTIF(D13:AH13,"N")*12+COUNTIF(D13:AH13,"T1")*4+COUNTIF(D13:AH13,"D1N")*18+COUNTIF(D13:AH13,"MN")*16+COUNTIF(D13:AH13,"NA")*6+COUNTIF(D13:AH13,"NB")*6</f>
        <v>36</v>
      </c>
      <c r="AJ13" s="13"/>
      <c r="AK13" s="13"/>
    </row>
    <row r="14" spans="1:37" s="14" customFormat="1" ht="18" customHeight="1">
      <c r="A14" s="164" t="s">
        <v>90</v>
      </c>
      <c r="B14" s="165" t="s">
        <v>84</v>
      </c>
      <c r="C14" s="176" t="s">
        <v>120</v>
      </c>
      <c r="D14" s="34"/>
      <c r="E14" s="225"/>
      <c r="F14" s="225"/>
      <c r="G14" s="225" t="s">
        <v>133</v>
      </c>
      <c r="H14" s="225"/>
      <c r="I14" s="222"/>
      <c r="J14" s="222"/>
      <c r="K14" s="225"/>
      <c r="L14" s="225"/>
      <c r="M14" s="225" t="s">
        <v>133</v>
      </c>
      <c r="N14" s="225"/>
      <c r="O14" s="225"/>
      <c r="P14" s="222"/>
      <c r="Q14" s="222"/>
      <c r="R14" s="225" t="s">
        <v>133</v>
      </c>
      <c r="S14" s="225" t="s">
        <v>133</v>
      </c>
      <c r="T14" s="225"/>
      <c r="U14" s="225"/>
      <c r="V14" s="225"/>
      <c r="W14" s="222"/>
      <c r="X14" s="222"/>
      <c r="Y14" s="225"/>
      <c r="Z14" s="225"/>
      <c r="AA14" s="225"/>
      <c r="AB14" s="225"/>
      <c r="AC14" s="225"/>
      <c r="AD14" s="222"/>
      <c r="AE14" s="222"/>
      <c r="AF14" s="222"/>
      <c r="AG14" s="199"/>
      <c r="AH14" s="167"/>
      <c r="AI14" s="305">
        <f>COUNTIF(D14:AH14,"T")*4+COUNTIF(D14:AH14,"P")*12+COUNTIF(D14:AH14,"M")*4+COUNTIF(D14:AH14,"D2")*6+COUNTIF(D14:AH14,"N")*12+COUNTIF(D14:AH14,"T1")*4+COUNTIF(D14:AH14,"D1N")*18+COUNTIF(D14:AH14,"MN")*16+COUNTIF(D14:AH14,"NA")*6+COUNTIF(D14:AH14,"NB")*6</f>
        <v>24</v>
      </c>
      <c r="AJ14" s="13"/>
      <c r="AK14" s="13"/>
    </row>
    <row r="15" spans="1:37" s="14" customFormat="1" ht="18" customHeight="1">
      <c r="A15" s="164" t="s">
        <v>91</v>
      </c>
      <c r="B15" s="165" t="s">
        <v>85</v>
      </c>
      <c r="C15" s="174" t="s">
        <v>121</v>
      </c>
      <c r="D15" s="226"/>
      <c r="E15" s="225"/>
      <c r="F15" s="225"/>
      <c r="G15" s="225"/>
      <c r="H15" s="225"/>
      <c r="I15" s="222"/>
      <c r="J15" s="222" t="s">
        <v>133</v>
      </c>
      <c r="K15" s="225"/>
      <c r="L15" s="225"/>
      <c r="M15" s="225"/>
      <c r="N15" s="225"/>
      <c r="O15" s="225"/>
      <c r="P15" s="222" t="s">
        <v>133</v>
      </c>
      <c r="Q15" s="222"/>
      <c r="R15" s="225"/>
      <c r="S15" s="225"/>
      <c r="T15" s="225"/>
      <c r="U15" s="225"/>
      <c r="V15" s="225" t="s">
        <v>133</v>
      </c>
      <c r="W15" s="222"/>
      <c r="X15" s="222"/>
      <c r="Y15" s="225"/>
      <c r="Z15" s="225"/>
      <c r="AA15" s="225"/>
      <c r="AB15" s="225" t="s">
        <v>133</v>
      </c>
      <c r="AC15" s="225"/>
      <c r="AD15" s="222"/>
      <c r="AE15" s="222"/>
      <c r="AF15" s="222"/>
      <c r="AG15" s="227"/>
      <c r="AH15" s="167"/>
      <c r="AI15" s="305">
        <f>COUNTIF(D15:AH15,"T")*4+COUNTIF(D15:AH15,"P")*12+COUNTIF(D15:AH15,"M")*4+COUNTIF(D15:AH15,"D2")*6+COUNTIF(D15:AH15,"N")*12+COUNTIF(D15:AH15,"T1")*4+COUNTIF(D15:AH15,"D1N")*18+COUNTIF(D15:AH15,"MN")*16+COUNTIF(D15:AH15,"NA")*6+COUNTIF(D15:AH15,"NB")*6</f>
        <v>24</v>
      </c>
      <c r="AJ15" s="13"/>
      <c r="AK15" s="13"/>
    </row>
    <row r="16" spans="1:37" s="14" customFormat="1" ht="18" customHeight="1">
      <c r="A16" s="164" t="s">
        <v>92</v>
      </c>
      <c r="B16" s="166" t="s">
        <v>86</v>
      </c>
      <c r="C16" s="175" t="s">
        <v>122</v>
      </c>
      <c r="D16" s="34"/>
      <c r="E16" s="225"/>
      <c r="F16" s="225" t="s">
        <v>133</v>
      </c>
      <c r="G16" s="225"/>
      <c r="H16" s="225"/>
      <c r="I16" s="222"/>
      <c r="J16" s="222"/>
      <c r="K16" s="225"/>
      <c r="L16" s="225"/>
      <c r="M16" s="225"/>
      <c r="N16" s="225" t="s">
        <v>133</v>
      </c>
      <c r="O16" s="225"/>
      <c r="P16" s="222"/>
      <c r="Q16" s="222" t="s">
        <v>132</v>
      </c>
      <c r="R16" s="225"/>
      <c r="S16" s="225"/>
      <c r="T16" s="225"/>
      <c r="U16" s="225"/>
      <c r="V16" s="225"/>
      <c r="W16" s="222"/>
      <c r="X16" s="222"/>
      <c r="Y16" s="225"/>
      <c r="Z16" s="225"/>
      <c r="AA16" s="225"/>
      <c r="AB16" s="225"/>
      <c r="AC16" s="225"/>
      <c r="AD16" s="222"/>
      <c r="AE16" s="222"/>
      <c r="AF16" s="222"/>
      <c r="AG16" s="199"/>
      <c r="AH16" s="167"/>
      <c r="AI16" s="305">
        <f>COUNTIF(D16:AH16,"T")*4+COUNTIF(D16:AH16,"P")*12+COUNTIF(D16:AH16,"M")*4+COUNTIF(D16:AH16,"D2")*6+COUNTIF(D16:AH16,"N")*12+COUNTIF(D16:AH16,"T1")*4+COUNTIF(D16:AH16,"D1N")*18+COUNTIF(D16:AH16,"MN")*16+COUNTIF(D16:AH16,"NA")*6+COUNTIF(D16:AH16,"NB")*6</f>
        <v>18</v>
      </c>
      <c r="AJ16" s="13"/>
      <c r="AK16" s="13"/>
    </row>
    <row r="17" spans="1:35" s="14" customFormat="1" ht="18" customHeight="1">
      <c r="A17" s="164" t="s">
        <v>93</v>
      </c>
      <c r="B17" s="165" t="s">
        <v>87</v>
      </c>
      <c r="C17" s="174" t="s">
        <v>123</v>
      </c>
      <c r="D17" s="33"/>
      <c r="E17" s="225" t="s">
        <v>133</v>
      </c>
      <c r="F17" s="225"/>
      <c r="G17" s="225"/>
      <c r="H17" s="225"/>
      <c r="I17" s="222" t="s">
        <v>133</v>
      </c>
      <c r="J17" s="222"/>
      <c r="K17" s="225"/>
      <c r="L17" s="225" t="s">
        <v>133</v>
      </c>
      <c r="M17" s="225"/>
      <c r="N17" s="225"/>
      <c r="O17" s="225"/>
      <c r="P17" s="222"/>
      <c r="Q17" s="222" t="s">
        <v>133</v>
      </c>
      <c r="R17" s="225"/>
      <c r="S17" s="225"/>
      <c r="T17" s="225"/>
      <c r="U17" s="225"/>
      <c r="V17" s="225"/>
      <c r="W17" s="222" t="s">
        <v>133</v>
      </c>
      <c r="X17" s="222" t="s">
        <v>133</v>
      </c>
      <c r="Y17" s="225"/>
      <c r="Z17" s="225" t="s">
        <v>133</v>
      </c>
      <c r="AA17" s="225" t="s">
        <v>133</v>
      </c>
      <c r="AB17" s="225"/>
      <c r="AC17" s="225"/>
      <c r="AD17" s="222"/>
      <c r="AE17" s="222" t="s">
        <v>133</v>
      </c>
      <c r="AF17" s="222" t="s">
        <v>133</v>
      </c>
      <c r="AG17" s="168"/>
      <c r="AH17" s="139"/>
      <c r="AI17" s="305">
        <f>COUNTIF(D17:AH17,"T")*4+COUNTIF(D17:AH17,"P")*12+COUNTIF(D17:AH17,"M")*4+COUNTIF(D17:AH17,"D2")*6+COUNTIF(D17:AH17,"N")*12+COUNTIF(D17:AH17,"T1")*4+COUNTIF(D17:AH17,"D1N")*18+COUNTIF(D17:AH17,"TI")*12+COUNTIF(D17:AH17,"NA")*6+COUNTIF(D17:AH17,"NB")*6</f>
        <v>60</v>
      </c>
    </row>
    <row r="18" spans="1:37" ht="14.25">
      <c r="A18" s="9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61"/>
      <c r="AI18" s="91"/>
      <c r="AJ18"/>
      <c r="AK18"/>
    </row>
    <row r="19" spans="1:35" ht="15" thickBot="1">
      <c r="A19" s="92"/>
      <c r="B19" s="37" t="s">
        <v>15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16"/>
      <c r="AI19" s="93"/>
    </row>
    <row r="20" spans="1:35" ht="14.25">
      <c r="A20" s="94"/>
      <c r="B20" s="429" t="s">
        <v>94</v>
      </c>
      <c r="C20" s="430"/>
      <c r="D20" s="43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276"/>
      <c r="V20" s="404" t="s">
        <v>110</v>
      </c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38"/>
      <c r="AH20" s="16"/>
      <c r="AI20" s="93"/>
    </row>
    <row r="21" spans="1:35" ht="14.25">
      <c r="A21" s="94"/>
      <c r="B21" s="414" t="s">
        <v>95</v>
      </c>
      <c r="C21" s="415"/>
      <c r="D21" s="41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276"/>
      <c r="V21" s="404" t="s">
        <v>111</v>
      </c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38"/>
      <c r="AH21" s="16"/>
      <c r="AI21" s="93"/>
    </row>
    <row r="22" spans="1:35" ht="15" thickBot="1">
      <c r="A22" s="95"/>
      <c r="B22" s="228" t="s">
        <v>96</v>
      </c>
      <c r="C22" s="229"/>
      <c r="D22" s="23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76"/>
      <c r="V22" s="404" t="s">
        <v>112</v>
      </c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16"/>
      <c r="AH22" s="16"/>
      <c r="AI22" s="93"/>
    </row>
    <row r="23" spans="1:35" ht="14.25">
      <c r="A23" s="96"/>
      <c r="B23" s="45"/>
      <c r="C23" s="119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04"/>
      <c r="V23" s="405" t="s">
        <v>113</v>
      </c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16"/>
      <c r="AH23" s="16"/>
      <c r="AI23" s="93"/>
    </row>
    <row r="24" spans="1:35" ht="14.25">
      <c r="A24" s="97"/>
      <c r="B24" s="45"/>
      <c r="C24" s="119"/>
      <c r="D24" s="1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5"/>
      <c r="AG24" s="16"/>
      <c r="AH24" s="16"/>
      <c r="AI24" s="93"/>
    </row>
    <row r="25" spans="1:35" ht="14.25">
      <c r="A25" s="92"/>
      <c r="B25" s="35"/>
      <c r="C25" s="17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93"/>
    </row>
    <row r="26" spans="1:35" ht="15" thickBot="1">
      <c r="A26" s="98"/>
      <c r="B26" s="99"/>
      <c r="C26" s="100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2"/>
      <c r="AH26" s="102"/>
      <c r="AI26" s="103"/>
    </row>
  </sheetData>
  <sheetProtection/>
  <mergeCells count="15">
    <mergeCell ref="A1:AI3"/>
    <mergeCell ref="AG9:AG10"/>
    <mergeCell ref="AH9:AH10"/>
    <mergeCell ref="AI9:AI10"/>
    <mergeCell ref="B20:D20"/>
    <mergeCell ref="V20:AF20"/>
    <mergeCell ref="V22:AF22"/>
    <mergeCell ref="V23:AF23"/>
    <mergeCell ref="D4:D5"/>
    <mergeCell ref="D9:D10"/>
    <mergeCell ref="AI4:AI5"/>
    <mergeCell ref="AH4:AH5"/>
    <mergeCell ref="AG4:AG5"/>
    <mergeCell ref="B21:D21"/>
    <mergeCell ref="V21:AF2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Dulcinéia Andrade Barbosa</cp:lastModifiedBy>
  <cp:lastPrinted>2022-03-03T13:09:49Z</cp:lastPrinted>
  <dcterms:created xsi:type="dcterms:W3CDTF">2020-09-09T18:53:03Z</dcterms:created>
  <dcterms:modified xsi:type="dcterms:W3CDTF">2022-03-04T14:23:55Z</dcterms:modified>
  <cp:category/>
  <cp:version/>
  <cp:contentType/>
  <cp:contentStatus/>
</cp:coreProperties>
</file>