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075" windowHeight="9855" activeTab="2"/>
  </bookViews>
  <sheets>
    <sheet name="ENFERMEIROS" sheetId="1" r:id="rId1"/>
    <sheet name="TEC. ENF. DIURNO" sheetId="2" r:id="rId2"/>
    <sheet name="TEC.ENF. NOTURNO" sheetId="3" r:id="rId3"/>
    <sheet name="TGP " sheetId="4" r:id="rId4"/>
    <sheet name="RAIO X" sheetId="5" r:id="rId5"/>
    <sheet name="DEMAIS FUNÇÕES" sheetId="6" r:id="rId6"/>
    <sheet name="ACE" sheetId="7" r:id="rId7"/>
  </sheets>
  <definedNames/>
  <calcPr fullCalcOnLoad="1"/>
</workbook>
</file>

<file path=xl/sharedStrings.xml><?xml version="1.0" encoding="utf-8"?>
<sst xmlns="http://schemas.openxmlformats.org/spreadsheetml/2006/main" count="3729" uniqueCount="458">
  <si>
    <t>Matricula</t>
  </si>
  <si>
    <t>NOME</t>
  </si>
  <si>
    <t>LOCAL</t>
  </si>
  <si>
    <t>TURNO</t>
  </si>
  <si>
    <t>CH</t>
  </si>
  <si>
    <t>CT</t>
  </si>
  <si>
    <t>HE</t>
  </si>
  <si>
    <t>Coordenação</t>
  </si>
  <si>
    <t>F</t>
  </si>
  <si>
    <t>FE</t>
  </si>
  <si>
    <t>LP</t>
  </si>
  <si>
    <t>AT</t>
  </si>
  <si>
    <t>C</t>
  </si>
  <si>
    <t>M</t>
  </si>
  <si>
    <t>T</t>
  </si>
  <si>
    <t>P</t>
  </si>
  <si>
    <t>SN</t>
  </si>
  <si>
    <t>M/T</t>
  </si>
  <si>
    <t>I/I</t>
  </si>
  <si>
    <t>I¹</t>
  </si>
  <si>
    <t>I²</t>
  </si>
  <si>
    <t>M4</t>
  </si>
  <si>
    <t>T5</t>
  </si>
  <si>
    <t>M/SN</t>
  </si>
  <si>
    <t>T/SN</t>
  </si>
  <si>
    <t>T/I</t>
  </si>
  <si>
    <t>P/I</t>
  </si>
  <si>
    <t>M/I</t>
  </si>
  <si>
    <t>M4/T</t>
  </si>
  <si>
    <t>DCH</t>
  </si>
  <si>
    <t>THT</t>
  </si>
  <si>
    <t>SN*</t>
  </si>
  <si>
    <t>10946-0</t>
  </si>
  <si>
    <t>FLEXÍVEL</t>
  </si>
  <si>
    <t>Apoio Administrativo</t>
  </si>
  <si>
    <t>Faturamento</t>
  </si>
  <si>
    <t>07-13H</t>
  </si>
  <si>
    <t>113549</t>
  </si>
  <si>
    <t>LIA PAIVA</t>
  </si>
  <si>
    <t>12062-0</t>
  </si>
  <si>
    <t>TEREZINHA NUNES</t>
  </si>
  <si>
    <t>Serviços gerais</t>
  </si>
  <si>
    <t>RECEPÇÃO</t>
  </si>
  <si>
    <t>11388-3</t>
  </si>
  <si>
    <t>MARCIO LUSARDI</t>
  </si>
  <si>
    <t>15423-7</t>
  </si>
  <si>
    <t>MARIA CRISTINA</t>
  </si>
  <si>
    <t>13-19H</t>
  </si>
  <si>
    <t>10320-9</t>
  </si>
  <si>
    <t>HIGINEZ ALVES</t>
  </si>
  <si>
    <t>10970-3</t>
  </si>
  <si>
    <t>GLAUBER GEHARD</t>
  </si>
  <si>
    <t>19h-7h</t>
  </si>
  <si>
    <t>12805-8</t>
  </si>
  <si>
    <t>RUI DE MELO</t>
  </si>
  <si>
    <t>43083-8</t>
  </si>
  <si>
    <t>RAFAELA FERREIRA</t>
  </si>
  <si>
    <t>14005-8</t>
  </si>
  <si>
    <t>DANIEL RIBEIRO</t>
  </si>
  <si>
    <t>13963-7</t>
  </si>
  <si>
    <t>SILVANA BRANDÃO</t>
  </si>
  <si>
    <t>15467-9</t>
  </si>
  <si>
    <t>DANIELE ROBERTI</t>
  </si>
  <si>
    <t>14006-6</t>
  </si>
  <si>
    <t>DELFINO MATTOS</t>
  </si>
  <si>
    <t>EXTERNO</t>
  </si>
  <si>
    <t>Legenda</t>
  </si>
  <si>
    <t>Avisos:</t>
  </si>
  <si>
    <t>07:00 às 13:00</t>
  </si>
  <si>
    <t>01:00 às 07:00</t>
  </si>
  <si>
    <t>13:00 às 19:00</t>
  </si>
  <si>
    <t>19:00 às 07:07</t>
  </si>
  <si>
    <t>_________________________</t>
  </si>
  <si>
    <t>12:00 às 18:00</t>
  </si>
  <si>
    <t>19:00 às 07:00</t>
  </si>
  <si>
    <t>07:00 às 19:00</t>
  </si>
  <si>
    <t>19:00 à 01:00</t>
  </si>
  <si>
    <t>Coord. Administrativa</t>
  </si>
  <si>
    <t>CAROLINA A. F. SANTINI</t>
  </si>
  <si>
    <t>Reg. Prof.</t>
  </si>
  <si>
    <t>Tec. Rx</t>
  </si>
  <si>
    <t>SEG</t>
  </si>
  <si>
    <t>TER</t>
  </si>
  <si>
    <t>QUA</t>
  </si>
  <si>
    <t>QUI</t>
  </si>
  <si>
    <t>SEX</t>
  </si>
  <si>
    <t>SÁB</t>
  </si>
  <si>
    <t>DOM</t>
  </si>
  <si>
    <t>M1</t>
  </si>
  <si>
    <t>T1</t>
  </si>
  <si>
    <t>T2</t>
  </si>
  <si>
    <t>T3</t>
  </si>
  <si>
    <t>T4</t>
  </si>
  <si>
    <t>D1</t>
  </si>
  <si>
    <t>D2</t>
  </si>
  <si>
    <t>D3</t>
  </si>
  <si>
    <t>D4</t>
  </si>
  <si>
    <t>I</t>
  </si>
  <si>
    <t>N</t>
  </si>
  <si>
    <t>12834-1</t>
  </si>
  <si>
    <t>Jeferson Lopes</t>
  </si>
  <si>
    <t xml:space="preserve">0719 </t>
  </si>
  <si>
    <t>7h-12h</t>
  </si>
  <si>
    <t>13586-0</t>
  </si>
  <si>
    <t>Dilcelia Arantes</t>
  </si>
  <si>
    <t>02224</t>
  </si>
  <si>
    <t>09h30- 14h30</t>
  </si>
  <si>
    <t>FÉRIAS</t>
  </si>
  <si>
    <t>Áquilas Ferreira</t>
  </si>
  <si>
    <t>01269 T</t>
  </si>
  <si>
    <t>14h-19h</t>
  </si>
  <si>
    <t>13590-9</t>
  </si>
  <si>
    <t>Adilson de Almeida</t>
  </si>
  <si>
    <t>03291T</t>
  </si>
  <si>
    <t>19-7h</t>
  </si>
  <si>
    <t>13583-6</t>
  </si>
  <si>
    <t xml:space="preserve">Anderson Meireles </t>
  </si>
  <si>
    <t>3201T</t>
  </si>
  <si>
    <t>13585-2</t>
  </si>
  <si>
    <t>Gustavo Albuquerque</t>
  </si>
  <si>
    <t>00858</t>
  </si>
  <si>
    <t>13230-6</t>
  </si>
  <si>
    <t>Julio Cesar Segura</t>
  </si>
  <si>
    <t>00150</t>
  </si>
  <si>
    <t>COB</t>
  </si>
  <si>
    <t>07H - 12H</t>
  </si>
  <si>
    <t>07H - 11H</t>
  </si>
  <si>
    <t>11H - 15H</t>
  </si>
  <si>
    <t>Carolina A. F. Santini</t>
  </si>
  <si>
    <t>19H - 07H</t>
  </si>
  <si>
    <t>Farmacêutica</t>
  </si>
  <si>
    <t>CRF PR</t>
  </si>
  <si>
    <t>M2</t>
  </si>
  <si>
    <t>M3</t>
  </si>
  <si>
    <t>TIAGO AIRES FERREIRA</t>
  </si>
  <si>
    <t>14H30 as 20H30</t>
  </si>
  <si>
    <t>Assistente Social</t>
  </si>
  <si>
    <t>CRESS</t>
  </si>
  <si>
    <t>13765-0</t>
  </si>
  <si>
    <t>POLIANA DE PAULA AMANCIO</t>
  </si>
  <si>
    <t>6587 PR</t>
  </si>
  <si>
    <t>07h as 13h</t>
  </si>
  <si>
    <t>Rouparia</t>
  </si>
  <si>
    <t>11910-5</t>
  </si>
  <si>
    <t>JOAO VITOR DA SILVA</t>
  </si>
  <si>
    <t>não possui</t>
  </si>
  <si>
    <t>07H30 as 13H30</t>
  </si>
  <si>
    <t>Evelyne Peteira Merlini</t>
  </si>
  <si>
    <t>13H as 19H</t>
  </si>
  <si>
    <t>14:30 ÁS 20:30</t>
  </si>
  <si>
    <t>06h30 as 12h30</t>
  </si>
  <si>
    <t>08H AS 14H</t>
  </si>
  <si>
    <t>BH</t>
  </si>
  <si>
    <t>Banco de horas</t>
  </si>
  <si>
    <t>Matrícula 15160-2</t>
  </si>
  <si>
    <t xml:space="preserve">Coord. Administrativa </t>
  </si>
  <si>
    <t>SAB</t>
  </si>
  <si>
    <t>DULCI</t>
  </si>
  <si>
    <t xml:space="preserve">Coord Administrativa </t>
  </si>
  <si>
    <t xml:space="preserve">SEX </t>
  </si>
  <si>
    <t xml:space="preserve">SAB </t>
  </si>
  <si>
    <t>A.F</t>
  </si>
  <si>
    <t xml:space="preserve">BH </t>
  </si>
  <si>
    <r>
      <rPr>
        <b/>
        <sz val="8"/>
        <rFont val="Calibri"/>
        <family val="2"/>
      </rPr>
      <t>M</t>
    </r>
    <r>
      <rPr>
        <sz val="8"/>
        <rFont val="Calibri"/>
        <family val="2"/>
      </rPr>
      <t>/T</t>
    </r>
  </si>
  <si>
    <r>
      <rPr>
        <b/>
        <u val="single"/>
        <sz val="8"/>
        <rFont val="Calibri"/>
        <family val="2"/>
      </rPr>
      <t>M</t>
    </r>
    <r>
      <rPr>
        <sz val="8"/>
        <rFont val="Calibri"/>
        <family val="2"/>
      </rPr>
      <t>/T</t>
    </r>
  </si>
  <si>
    <t>CAROLINA A.F. SANTINI</t>
  </si>
  <si>
    <r>
      <rPr>
        <b/>
        <u val="single"/>
        <sz val="8"/>
        <rFont val="Calibri"/>
        <family val="2"/>
      </rPr>
      <t>M</t>
    </r>
    <r>
      <rPr>
        <sz val="8"/>
        <rFont val="Calibri"/>
        <family val="2"/>
      </rPr>
      <t>/SN</t>
    </r>
  </si>
  <si>
    <r>
      <t xml:space="preserve">* </t>
    </r>
    <r>
      <rPr>
        <b/>
        <sz val="9"/>
        <color indexed="10"/>
        <rFont val="Calibri"/>
        <family val="2"/>
      </rPr>
      <t>Cobertura PSS - TGP - entrada 13/05</t>
    </r>
  </si>
  <si>
    <t>TGP Cobertura PSS (Entrada 13/05 -84h)</t>
  </si>
  <si>
    <r>
      <t xml:space="preserve">ESCALA DE TRABALHO DO UPA Sabará – MAIO -  2024
</t>
    </r>
    <r>
      <rPr>
        <b/>
        <sz val="10"/>
        <rFont val="Arial"/>
        <family val="2"/>
      </rPr>
      <t xml:space="preserve">CARGA HORÁRIA – 21 DIAS ÚTEIS - 126 HS
</t>
    </r>
    <r>
      <rPr>
        <b/>
        <sz val="9"/>
        <rFont val="Arial"/>
        <family val="2"/>
      </rPr>
      <t>ESCALA DE PLANTÃO – DEMAIS FUNÇÕES</t>
    </r>
  </si>
  <si>
    <t>15263-3</t>
  </si>
  <si>
    <t>M1/T2</t>
  </si>
  <si>
    <t>T3/N</t>
  </si>
  <si>
    <t>T2/N</t>
  </si>
  <si>
    <t>14H - 19H</t>
  </si>
  <si>
    <t>09H - 15H</t>
  </si>
  <si>
    <t>07H - 15H</t>
  </si>
  <si>
    <t>07H - 13H</t>
  </si>
  <si>
    <t>07H - 19H</t>
  </si>
  <si>
    <t>13H - 19H</t>
  </si>
  <si>
    <t>Legendas</t>
  </si>
  <si>
    <t>Jeferson Lopes de Albuquerque</t>
  </si>
  <si>
    <t xml:space="preserve">      Matrícula 12834-1/ Reg. Prof. 0719</t>
  </si>
  <si>
    <t xml:space="preserve">               Responsável Técnico</t>
  </si>
  <si>
    <r>
      <t xml:space="preserve">ESCALA DE TRABALHO DO UPA Sabará - MAIO  2024
</t>
    </r>
    <r>
      <rPr>
        <b/>
        <sz val="15"/>
        <rFont val="Arial"/>
        <family val="2"/>
      </rPr>
      <t>CARGA HORÁRIA – 21 DIAS ÚTEIS 100,8  HS
ESCALA DE PLANTÃO Técnico de Radiologia</t>
    </r>
  </si>
  <si>
    <t>_____________________________________</t>
  </si>
  <si>
    <t>_________________________________</t>
  </si>
  <si>
    <t xml:space="preserve">Reg. Prof. </t>
  </si>
  <si>
    <t>Enfermeiro</t>
  </si>
  <si>
    <t>COREN</t>
  </si>
  <si>
    <t>12960-7</t>
  </si>
  <si>
    <t>KÁTIA FERMINO DA SILVA</t>
  </si>
  <si>
    <t xml:space="preserve">FÉRIAS </t>
  </si>
  <si>
    <t>FÉRIAS 20 DIAS A PARTIR DE 06/05/2024</t>
  </si>
  <si>
    <t>FLEX</t>
  </si>
  <si>
    <t>NEIVA MEIRA TOLOI CARMO</t>
  </si>
  <si>
    <t>07-19H</t>
  </si>
  <si>
    <t>TÉRMINO CONTRATO TRABALHO</t>
  </si>
  <si>
    <t>CARLA PRISCILA SANTANA VIANA</t>
  </si>
  <si>
    <t>TSS 1</t>
  </si>
  <si>
    <t>INÍCIO CONTRATO TRABALHO 13/05/2024</t>
  </si>
  <si>
    <t>TSS 2</t>
  </si>
  <si>
    <t>15339-7</t>
  </si>
  <si>
    <t>ANA PAULA F PAGLEARINE</t>
  </si>
  <si>
    <t>13815-0</t>
  </si>
  <si>
    <t>LUCIANA PINHEIRO</t>
  </si>
  <si>
    <t>P*</t>
  </si>
  <si>
    <t xml:space="preserve">P  </t>
  </si>
  <si>
    <t>DANILO ALEIXO</t>
  </si>
  <si>
    <t>SILVANA LANDIM CRUZ</t>
  </si>
  <si>
    <t xml:space="preserve">T </t>
  </si>
  <si>
    <t>TSS 3</t>
  </si>
  <si>
    <t>TSS 4</t>
  </si>
  <si>
    <t>13944-0</t>
  </si>
  <si>
    <t>MANOEL ARANTES</t>
  </si>
  <si>
    <t>CESAR AUGUSTO DE OLIVEIRA</t>
  </si>
  <si>
    <t>13612-3</t>
  </si>
  <si>
    <t>VIVIAN SAYURI N. EBURNIO</t>
  </si>
  <si>
    <t>13615-8</t>
  </si>
  <si>
    <t>NEIVA MEIRA T. CARMO</t>
  </si>
  <si>
    <t>EUGENIO MARTINS JUNIOR</t>
  </si>
  <si>
    <t>ANADIR DE ALMEIDA FERREIRA</t>
  </si>
  <si>
    <t>ENF TSS 5</t>
  </si>
  <si>
    <t>Enfermeiros FLUXISTAS</t>
  </si>
  <si>
    <t>FABIO ALEXANDRO DA COSTA</t>
  </si>
  <si>
    <t>10- 22H</t>
  </si>
  <si>
    <t>FLUXO</t>
  </si>
  <si>
    <t>13614-0</t>
  </si>
  <si>
    <t>TANIA V. P. R. T. SANTOS</t>
  </si>
  <si>
    <t>D</t>
  </si>
  <si>
    <t>Ma</t>
  </si>
  <si>
    <t>Ta</t>
  </si>
  <si>
    <t>Da</t>
  </si>
  <si>
    <t>Pa</t>
  </si>
  <si>
    <t>MTa</t>
  </si>
  <si>
    <t>F - FRENTE (ACOLHIMENTO, POS E HIDRATAÇÃO)</t>
  </si>
  <si>
    <t>P- PLANTÃO DIURNO 07 - 19HS</t>
  </si>
  <si>
    <t xml:space="preserve">TI UNIÃO - 15 - 23HS PA UNIÃO VITÓRIA </t>
  </si>
  <si>
    <t>E- FUNDOS (ENFERMARIA E EMERGENCIA)</t>
  </si>
  <si>
    <t>M- MANHÃ - 07 - 13HS</t>
  </si>
  <si>
    <t>I LEONOR  - 19 - 01H PA LEONOR</t>
  </si>
  <si>
    <t>FLUXO - ORGANIZAÇÃO DOS ATENDIMENTOS</t>
  </si>
  <si>
    <t>T- TARDE - 13 - 19HS</t>
  </si>
  <si>
    <t>P LEO  - 07 - 19HS PA LEONOR</t>
  </si>
  <si>
    <t>IAF - FLUXO 10 ÀS 16HS</t>
  </si>
  <si>
    <t>SN - SERVIÇO NOTURNO - 19 - 07HS</t>
  </si>
  <si>
    <t>SN LEO  - 19 - 07HS PA LEONOR</t>
  </si>
  <si>
    <t>IBF - FLUXO 16 ÀS 22H</t>
  </si>
  <si>
    <t>BH - BANCO DE HORAS</t>
  </si>
  <si>
    <t>SN CO  - 19 -07H UPA CO</t>
  </si>
  <si>
    <r>
      <rPr>
        <b/>
        <sz val="14"/>
        <color indexed="10"/>
        <rFont val="Arial"/>
        <family val="2"/>
      </rPr>
      <t xml:space="preserve">ESCALA UPA SABARÁ - MAIO - 2024
</t>
    </r>
    <r>
      <rPr>
        <b/>
        <sz val="14"/>
        <rFont val="Arial"/>
        <family val="2"/>
      </rPr>
      <t>CARGA HORÁRIA - 21 DIAS ÚTEIS 126HS
ESCALA DE PLANTÃO - ENFERMEIROS</t>
    </r>
  </si>
  <si>
    <t>ESCALA REALIZADA DA UPA SABARÁ - MAIO -  2024</t>
  </si>
  <si>
    <t>CARGA HORÁRIA - 21 DIAS ÚTEIS - 126 HS</t>
  </si>
  <si>
    <t>ESCALA DE PLANTÃO TÉCNICOS DE ENFERMAGEM DIURNO</t>
  </si>
  <si>
    <t>TÉCNICO ENFERMAGEM</t>
  </si>
  <si>
    <t>13649-2</t>
  </si>
  <si>
    <t>AP MARCIA SPINASSI</t>
  </si>
  <si>
    <t>235203</t>
  </si>
  <si>
    <t>7h00 às 19h00</t>
  </si>
  <si>
    <t>14190-9</t>
  </si>
  <si>
    <t>CLÓVIS E .DA COSTA</t>
  </si>
  <si>
    <t>492325</t>
  </si>
  <si>
    <t>14098-8</t>
  </si>
  <si>
    <t>JAQUELINE SOUZA DE ALMEIDA</t>
  </si>
  <si>
    <t>13715-4</t>
  </si>
  <si>
    <t>ELISÂNGELA S.S.S.PEREIRA</t>
  </si>
  <si>
    <t>263106</t>
  </si>
  <si>
    <t>ATESTADO ATÉ 30/05</t>
  </si>
  <si>
    <t xml:space="preserve">M.NILZA  BORGES </t>
  </si>
  <si>
    <t>13164-4</t>
  </si>
  <si>
    <t xml:space="preserve">MARTA LUISA ROSA DA SILVA </t>
  </si>
  <si>
    <t>15086-0</t>
  </si>
  <si>
    <t>MARTA REGINA M. OLIVEIRA</t>
  </si>
  <si>
    <t>13h00 às 19h00</t>
  </si>
  <si>
    <r>
      <t>M/</t>
    </r>
    <r>
      <rPr>
        <b/>
        <sz val="14"/>
        <rFont val="Arial"/>
        <family val="2"/>
      </rPr>
      <t>T</t>
    </r>
  </si>
  <si>
    <t>M*</t>
  </si>
  <si>
    <r>
      <t>M</t>
    </r>
    <r>
      <rPr>
        <b/>
        <sz val="14"/>
        <rFont val="Arial"/>
        <family val="2"/>
      </rPr>
      <t>/T</t>
    </r>
  </si>
  <si>
    <t>13026-5</t>
  </si>
  <si>
    <t>SUELY B DE O RODRIGUES</t>
  </si>
  <si>
    <t>13945-9</t>
  </si>
  <si>
    <t>VALQUÍRIA G.J.GOMES</t>
  </si>
  <si>
    <t>710919</t>
  </si>
  <si>
    <t>13740-5</t>
  </si>
  <si>
    <t>VERA L. GLOOR DE OLIVEIRA</t>
  </si>
  <si>
    <t>492782</t>
  </si>
  <si>
    <t>MARIANA AUGUSTO VICENTE</t>
  </si>
  <si>
    <t>ANGELICA A. DE LIMA CELESTINO</t>
  </si>
  <si>
    <t>SILVIELE SUPRANO MAULAZ</t>
  </si>
  <si>
    <t>MAYARA PAIXÃO FERREIRA</t>
  </si>
  <si>
    <t>13705-7</t>
  </si>
  <si>
    <t>ANA CAROLINA DA C. RAMOS</t>
  </si>
  <si>
    <t>665004</t>
  </si>
  <si>
    <t>13689-1</t>
  </si>
  <si>
    <t>ADRIANA BORBA ALVES</t>
  </si>
  <si>
    <t>10131-1</t>
  </si>
  <si>
    <t>AMARILDA DA SILVA BACCARIN</t>
  </si>
  <si>
    <t>731 511</t>
  </si>
  <si>
    <t>15120-3</t>
  </si>
  <si>
    <t>BIANCO ZAMPARO</t>
  </si>
  <si>
    <t>710920</t>
  </si>
  <si>
    <t>15115-7</t>
  </si>
  <si>
    <t>CLAUDIA DAIANE R. DA NEVE</t>
  </si>
  <si>
    <t>932606</t>
  </si>
  <si>
    <t>15329-0</t>
  </si>
  <si>
    <t>J WALDECI FREITAS</t>
  </si>
  <si>
    <t>JULIANE ALVES PEREIRA</t>
  </si>
  <si>
    <t>MARIA ROSA DA SILVA</t>
  </si>
  <si>
    <t>11435-9</t>
  </si>
  <si>
    <t>ROSELAINE YANES PALMIERI</t>
  </si>
  <si>
    <t>15085-1</t>
  </si>
  <si>
    <t>VERA LÚCIA SANTOS</t>
  </si>
  <si>
    <t>1034610</t>
  </si>
  <si>
    <t>SUZAMAR TREVISAN RODRIGUES</t>
  </si>
  <si>
    <t>MARIA MADALENA BRAVO SILVA</t>
  </si>
  <si>
    <t>EDNA RODRIGUES BARBOSA DANIEL</t>
  </si>
  <si>
    <t>12471-0</t>
  </si>
  <si>
    <t>WALDENIR GOMES BRITO</t>
  </si>
  <si>
    <t>SIRLENE FERMINO DA SILVA</t>
  </si>
  <si>
    <t>13747-2</t>
  </si>
  <si>
    <t>AP FÁTIMA DE JESUS</t>
  </si>
  <si>
    <t>13729-4</t>
  </si>
  <si>
    <t>BENTO (ANDRE LUIS)</t>
  </si>
  <si>
    <t>541438</t>
  </si>
  <si>
    <t>81507-1</t>
  </si>
  <si>
    <t>BRUNO DE ARAGÃO R0DRIGUES</t>
  </si>
  <si>
    <t>14279-4</t>
  </si>
  <si>
    <t>CRISTIANE DE CASSIA P.PADILHA</t>
  </si>
  <si>
    <t>7h00 às 13h00</t>
  </si>
  <si>
    <t>12946-1</t>
  </si>
  <si>
    <t>KARINA CARVALHO</t>
  </si>
  <si>
    <t>13h30 às 19h30</t>
  </si>
  <si>
    <t>13865-7</t>
  </si>
  <si>
    <t>FATIMA CORDEIRO TORRES</t>
  </si>
  <si>
    <t>13859-2</t>
  </si>
  <si>
    <t>MARIA FERNANDA GALVÃO</t>
  </si>
  <si>
    <t>15105-0</t>
  </si>
  <si>
    <t>ANGELA CELESTE TELES BELTRAN</t>
  </si>
  <si>
    <t>14091-0</t>
  </si>
  <si>
    <t>REGINA L M. RABELO</t>
  </si>
  <si>
    <t>731494</t>
  </si>
  <si>
    <t>PATRICIA DONIZETE LOPES SZCSPANSKI</t>
  </si>
  <si>
    <t>SUELLEN ARIANA ORTEGA</t>
  </si>
  <si>
    <t>JANINE LOPES TOLOI</t>
  </si>
  <si>
    <r>
      <rPr>
        <b/>
        <sz val="14"/>
        <rFont val="Arial"/>
        <family val="2"/>
      </rPr>
      <t>M</t>
    </r>
    <r>
      <rPr>
        <sz val="14"/>
        <rFont val="Arial"/>
        <family val="2"/>
      </rPr>
      <t>/T</t>
    </r>
  </si>
  <si>
    <t>ELISANGELA DE SOUZA FERREIRA</t>
  </si>
  <si>
    <t>12147-9</t>
  </si>
  <si>
    <t xml:space="preserve"> </t>
  </si>
  <si>
    <t>ESCALA UPA SABARÁ - MAIO 2024 - 21 DIAS ÚTEIS - 168HS</t>
  </si>
  <si>
    <t>ESCALA DE PLANTÃO - AGENTES CONTROLE ENDEMIAS - NOTIFICAÇÕES RDNO, GAL</t>
  </si>
  <si>
    <t>SIRLENE CARRETI</t>
  </si>
  <si>
    <t>19 - 01H</t>
  </si>
  <si>
    <t>TI</t>
  </si>
  <si>
    <t>EDNA APARECIDA BARBOSA DA SILVA</t>
  </si>
  <si>
    <t>07 -19H</t>
  </si>
  <si>
    <t xml:space="preserve">P </t>
  </si>
  <si>
    <t>FRANCESCA A. WILLY AMARAL</t>
  </si>
  <si>
    <t>EDMARA DOS SANTOS PEREIRA</t>
  </si>
  <si>
    <t>07 - 16H</t>
  </si>
  <si>
    <t>P2</t>
  </si>
  <si>
    <t>P1*</t>
  </si>
  <si>
    <t>P1</t>
  </si>
  <si>
    <t>PI*</t>
  </si>
  <si>
    <t>MÁRCIA TOMOKO HORITA</t>
  </si>
  <si>
    <t>DALSON LUIS HIDALGO</t>
  </si>
  <si>
    <t>LUCIANA TOMITA - 19:00 ÀS 23:00H</t>
  </si>
  <si>
    <t>CAROLINE ALVES - 19:00 ÀS 23:00H</t>
  </si>
  <si>
    <t xml:space="preserve">EXTERNO </t>
  </si>
  <si>
    <t>CAMILA CONSON - - 19:00 ÀS 23:00H</t>
  </si>
  <si>
    <t>FRANCINE</t>
  </si>
  <si>
    <t xml:space="preserve">KAWANA -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</si>
  <si>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</si>
  <si>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P- DAS 07 AS 19HS COM 1 HORA DE INTERVALO REGISTRADO NO PONTO</t>
  </si>
  <si>
    <t>M- DAS 07 AS 13HS</t>
  </si>
  <si>
    <t>T- DAS 13 ÀS 19HS</t>
  </si>
  <si>
    <t>M* - DAS 07 AS 12HS</t>
  </si>
  <si>
    <t>T* - DAS 12 AS 19HS</t>
  </si>
  <si>
    <t>P*- DAS 07 AS 20HS COM 1 HORA DE INTERVALO REGISTRADO NO PONTO</t>
  </si>
  <si>
    <t>I - DAS 19 À 01H</t>
  </si>
  <si>
    <t>I* - DAS 18 A 01H</t>
  </si>
  <si>
    <t>I**- DAS 16 A 01H COM 1H DE INTERVALO REGISTRADO NO  PONTO</t>
  </si>
  <si>
    <t>TI - DAS 13 A 01H COM 1H INTERVALO REGISTRADA NO PONTO</t>
  </si>
  <si>
    <t>P1 - DAS 07 AS 16HS COM 1 H INTERVALO REGISTRADA NO PONTO</t>
  </si>
  <si>
    <t>P2 - DAS 10 ÀS 19HS COM 1 H INTERVALO REGISTRADA NO PONTO</t>
  </si>
  <si>
    <t>,</t>
  </si>
  <si>
    <t>P3 - DAS 11 ÀS 23HS COM 1 H INTERVALO REGISTRADO NO PONTO</t>
  </si>
  <si>
    <t>P1 *- DAS 07 AS 15HS COM 1 H INTERVALO REGISTRADA NO PONTO</t>
  </si>
  <si>
    <r>
      <t xml:space="preserve">
ESCALA DE TRABALHO - UPA Sabará  
</t>
    </r>
    <r>
      <rPr>
        <b/>
        <sz val="10"/>
        <color indexed="8"/>
        <rFont val="Arial"/>
        <family val="2"/>
      </rPr>
      <t xml:space="preserve">ADMINISTRATIVOS – MAIO – 2024
CARGA HORÁRIA – 21 DIAS ÚTEIS -126  HS
Técnicos de Gestão Pública </t>
    </r>
  </si>
  <si>
    <t>CARGA HORÁRIA -  21 DIAS ÚTEIS - 126 HS</t>
  </si>
  <si>
    <t>ESCALA DE PLANTÃO TÉCNICOS DE ENFERMAGEM NOTURNO</t>
  </si>
  <si>
    <t>ROSILENE HIPÓLITO</t>
  </si>
  <si>
    <t>13222-5</t>
  </si>
  <si>
    <t>ANGELITA VENANCIO TRUCOLO</t>
  </si>
  <si>
    <t>IZABEL LUIZA SOARES</t>
  </si>
  <si>
    <t>11829-0</t>
  </si>
  <si>
    <t>JOSEFA IVANEIDE DA SILVA</t>
  </si>
  <si>
    <t>LILIAN SOARES DOS SANTOS PONCE</t>
  </si>
  <si>
    <t>12219-0</t>
  </si>
  <si>
    <t>MARCELO FABIANI SILVA</t>
  </si>
  <si>
    <t>13887-8</t>
  </si>
  <si>
    <t>MARIA APARECIDA DA SILVA</t>
  </si>
  <si>
    <t>388029</t>
  </si>
  <si>
    <t>13680-8</t>
  </si>
  <si>
    <t>MARIA REGINA RODRIGUES SILVA</t>
  </si>
  <si>
    <t>13725-1</t>
  </si>
  <si>
    <t>ROSANGELA AP. REIS CASAGRANDE</t>
  </si>
  <si>
    <t>FÁTIMA FERNANDES DOS SANTOS</t>
  </si>
  <si>
    <t xml:space="preserve">HUGA SERRA </t>
  </si>
  <si>
    <t>SIZENANDA ANDRADE DA SILVEIRA  ABREU</t>
  </si>
  <si>
    <t>CARGA HORÁRIA - 23 DIAS ÚTEIS - 138 HS</t>
  </si>
  <si>
    <t>13180-6</t>
  </si>
  <si>
    <t>DENISE BOAVENTURA</t>
  </si>
  <si>
    <t>12389-7</t>
  </si>
  <si>
    <t>ELIANIA DA SILVA</t>
  </si>
  <si>
    <t>12172-0</t>
  </si>
  <si>
    <t>JOÃO BATISTA DE OLIVEIRA FILHO</t>
  </si>
  <si>
    <t>12926-7</t>
  </si>
  <si>
    <t>LUCILENE A SILVA MENDES</t>
  </si>
  <si>
    <t>12420-6</t>
  </si>
  <si>
    <t>MARCIO LEANDRO DE OLIVEIRA</t>
  </si>
  <si>
    <t xml:space="preserve">NILZA MOREIRA PINHO </t>
  </si>
  <si>
    <t>10628-3</t>
  </si>
  <si>
    <t>SILVANA TEIXEIRA</t>
  </si>
  <si>
    <t>FÉRIAS 20 DIAS A PARTIR DE 20/05/2024</t>
  </si>
  <si>
    <t>13268-3</t>
  </si>
  <si>
    <t>SILVIA LOPES DA SILVA</t>
  </si>
  <si>
    <t>13679-4</t>
  </si>
  <si>
    <t>THIAGO GONÇALVES MEDEIROS</t>
  </si>
  <si>
    <t>ANDRESSA DA ROCHA BARBOSA</t>
  </si>
  <si>
    <t>14262-0</t>
  </si>
  <si>
    <t>VANESSA LUIZ HONORATO FRANDINI</t>
  </si>
  <si>
    <t>11128-7</t>
  </si>
  <si>
    <t>VANDERLUCIA CALDEIRA DA SILVA</t>
  </si>
  <si>
    <t>THAIS VIDAL DOS SANTOS SOUZA</t>
  </si>
  <si>
    <t>43028-5</t>
  </si>
  <si>
    <t>CRISTIANE  APARECIDA BALBINO</t>
  </si>
  <si>
    <t>10722-0</t>
  </si>
  <si>
    <t>EDNA REGINA DA SILVA</t>
  </si>
  <si>
    <t>12851-1</t>
  </si>
  <si>
    <t>ISMAR DA CRUZ REIS JUNIOR</t>
  </si>
  <si>
    <t>14169-0</t>
  </si>
  <si>
    <t>JOSÉ M. BARBOSA JR</t>
  </si>
  <si>
    <t>901599</t>
  </si>
  <si>
    <t>13712-0</t>
  </si>
  <si>
    <t>LISANIA PINTO</t>
  </si>
  <si>
    <t>741333</t>
  </si>
  <si>
    <t>MARIA JOSE DE LIMA MACHADO</t>
  </si>
  <si>
    <t>12480-8</t>
  </si>
  <si>
    <t>NERCI APDA DE CASTRO DESTACIO</t>
  </si>
  <si>
    <t>13694-8</t>
  </si>
  <si>
    <t>SIMONE PEREIRA DA SILVA</t>
  </si>
  <si>
    <t>DIANA BRANDÃO</t>
  </si>
  <si>
    <t>LEILA APARECIDA DA SILVA</t>
  </si>
  <si>
    <t>ANDRÉ LUIZ NUNES</t>
  </si>
  <si>
    <t>DANIELE PEREIRA DO CARMO</t>
  </si>
  <si>
    <t>EDILAINE CRISTINA SARTORI</t>
  </si>
  <si>
    <t>19H - 01H</t>
  </si>
  <si>
    <t>12422-2</t>
  </si>
  <si>
    <t>MARIA APARECIDA DA  SILVA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</si>
</sst>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0.0"/>
  </numFmts>
  <fonts count="1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6.5"/>
      <name val="Arial"/>
      <family val="2"/>
    </font>
    <font>
      <b/>
      <sz val="9"/>
      <name val="Arial"/>
      <family val="2"/>
    </font>
    <font>
      <b/>
      <sz val="9"/>
      <name val="Arial Narrow"/>
      <family val="2"/>
    </font>
    <font>
      <b/>
      <sz val="8"/>
      <name val="Arial"/>
      <family val="2"/>
    </font>
    <font>
      <sz val="10"/>
      <name val="Verdana"/>
      <family val="2"/>
    </font>
    <font>
      <sz val="11"/>
      <name val="Calibri"/>
      <family val="2"/>
    </font>
    <font>
      <sz val="8"/>
      <name val="Calibri"/>
      <family val="2"/>
    </font>
    <font>
      <sz val="9"/>
      <name val="Arial"/>
      <family val="2"/>
    </font>
    <font>
      <sz val="9"/>
      <name val="Arial Narrow"/>
      <family val="2"/>
    </font>
    <font>
      <sz val="8"/>
      <name val="Arial"/>
      <family val="2"/>
    </font>
    <font>
      <sz val="5"/>
      <name val="Calibri"/>
      <family val="2"/>
    </font>
    <font>
      <b/>
      <sz val="10"/>
      <name val="Calibri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9"/>
      <name val="Calibri"/>
      <family val="2"/>
    </font>
    <font>
      <b/>
      <sz val="8.5"/>
      <name val="Arial"/>
      <family val="2"/>
    </font>
    <font>
      <sz val="9"/>
      <name val="Calibri"/>
      <family val="2"/>
    </font>
    <font>
      <b/>
      <sz val="8"/>
      <name val="Arial Black"/>
      <family val="2"/>
    </font>
    <font>
      <b/>
      <u val="single"/>
      <sz val="8"/>
      <name val="Calibri"/>
      <family val="2"/>
    </font>
    <font>
      <b/>
      <sz val="9"/>
      <color indexed="10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7"/>
      <color indexed="8"/>
      <name val="Arial Narrow"/>
      <family val="2"/>
    </font>
    <font>
      <b/>
      <sz val="6"/>
      <color indexed="8"/>
      <name val="Calibri"/>
      <family val="2"/>
    </font>
    <font>
      <sz val="9"/>
      <color indexed="8"/>
      <name val="Arial Narrow"/>
      <family val="2"/>
    </font>
    <font>
      <sz val="5"/>
      <color indexed="8"/>
      <name val="Arial Narrow"/>
      <family val="2"/>
    </font>
    <font>
      <sz val="8"/>
      <color indexed="8"/>
      <name val="Calibri"/>
      <family val="2"/>
    </font>
    <font>
      <sz val="7"/>
      <color indexed="8"/>
      <name val="Arial"/>
      <family val="2"/>
    </font>
    <font>
      <sz val="7"/>
      <color indexed="8"/>
      <name val="Albertus MT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sz val="8"/>
      <color indexed="10"/>
      <name val="Calibri"/>
      <family val="2"/>
    </font>
    <font>
      <b/>
      <u val="single"/>
      <sz val="8"/>
      <color indexed="8"/>
      <name val="Calibri"/>
      <family val="2"/>
    </font>
    <font>
      <b/>
      <sz val="7.5"/>
      <color indexed="10"/>
      <name val="Calibri"/>
      <family val="2"/>
    </font>
    <font>
      <b/>
      <sz val="13"/>
      <color indexed="8"/>
      <name val="Calibri"/>
      <family val="2"/>
    </font>
    <font>
      <sz val="8"/>
      <color indexed="9"/>
      <name val="Arial Black"/>
      <family val="2"/>
    </font>
    <font>
      <b/>
      <sz val="8"/>
      <color indexed="9"/>
      <name val="Arial Black"/>
      <family val="2"/>
    </font>
    <font>
      <b/>
      <sz val="7"/>
      <color indexed="8"/>
      <name val="Arial Narrow"/>
      <family val="2"/>
    </font>
    <font>
      <b/>
      <sz val="10"/>
      <color indexed="10"/>
      <name val="Arial"/>
      <family val="2"/>
    </font>
    <font>
      <sz val="9"/>
      <color indexed="10"/>
      <name val="Calibri"/>
      <family val="2"/>
    </font>
    <font>
      <sz val="18"/>
      <color indexed="56"/>
      <name val="Cambria"/>
      <family val="2"/>
    </font>
    <font>
      <b/>
      <sz val="10"/>
      <color indexed="9"/>
      <name val="Arial Black"/>
      <family val="2"/>
    </font>
    <font>
      <b/>
      <sz val="15"/>
      <color indexed="10"/>
      <name val="Arial"/>
      <family val="2"/>
    </font>
    <font>
      <b/>
      <sz val="15"/>
      <name val="Arial"/>
      <family val="2"/>
    </font>
    <font>
      <sz val="10"/>
      <color indexed="9"/>
      <name val="Arial Black"/>
      <family val="2"/>
    </font>
    <font>
      <b/>
      <u val="single"/>
      <sz val="9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sz val="6.5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4"/>
      <name val="Calibri"/>
      <family val="2"/>
    </font>
    <font>
      <sz val="14"/>
      <name val="Arial Narrow"/>
      <family val="2"/>
    </font>
    <font>
      <sz val="14"/>
      <name val="Arial"/>
      <family val="2"/>
    </font>
    <font>
      <b/>
      <sz val="7.5"/>
      <name val="Arial"/>
      <family val="2"/>
    </font>
    <font>
      <sz val="16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lbertus MT"/>
      <family val="2"/>
    </font>
    <font>
      <sz val="8"/>
      <color indexed="8"/>
      <name val="Albertus MT"/>
      <family val="2"/>
    </font>
    <font>
      <b/>
      <sz val="14"/>
      <name val="Calibri"/>
      <family val="2"/>
    </font>
    <font>
      <b/>
      <sz val="14"/>
      <name val="Arial Narrow"/>
      <family val="2"/>
    </font>
    <font>
      <b/>
      <sz val="7"/>
      <name val="Arial"/>
      <family val="2"/>
    </font>
    <font>
      <b/>
      <sz val="7"/>
      <name val="Arial Narrow"/>
      <family val="2"/>
    </font>
    <font>
      <sz val="7"/>
      <name val="Arial Narrow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8"/>
      <color rgb="FF000000"/>
      <name val="Calibri"/>
      <family val="2"/>
    </font>
    <font>
      <sz val="7"/>
      <color rgb="FF000000"/>
      <name val="Arial Narrow"/>
      <family val="2"/>
    </font>
    <font>
      <b/>
      <sz val="6"/>
      <color rgb="FF000000"/>
      <name val="Calibri"/>
      <family val="2"/>
    </font>
    <font>
      <sz val="9"/>
      <color rgb="FF000000"/>
      <name val="Arial Narrow"/>
      <family val="2"/>
    </font>
    <font>
      <sz val="5"/>
      <color rgb="FF000000"/>
      <name val="Arial Narrow"/>
      <family val="2"/>
    </font>
    <font>
      <sz val="7"/>
      <color rgb="FF000000"/>
      <name val="Arial"/>
      <family val="2"/>
    </font>
    <font>
      <sz val="7"/>
      <color rgb="FF000000"/>
      <name val="Albertus MT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b/>
      <sz val="9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/>
      <name val="Calibri"/>
      <family val="2"/>
    </font>
    <font>
      <sz val="8"/>
      <color rgb="FFFF0000"/>
      <name val="Calibri"/>
      <family val="2"/>
    </font>
    <font>
      <b/>
      <u val="single"/>
      <sz val="8"/>
      <color theme="1"/>
      <name val="Calibri"/>
      <family val="2"/>
    </font>
    <font>
      <b/>
      <sz val="7.5"/>
      <color rgb="FFFF0000"/>
      <name val="Calibri"/>
      <family val="2"/>
    </font>
    <font>
      <b/>
      <sz val="10"/>
      <color rgb="FFFF0000"/>
      <name val="Arial"/>
      <family val="2"/>
    </font>
    <font>
      <b/>
      <sz val="7"/>
      <color rgb="FF000000"/>
      <name val="Arial Narrow"/>
      <family val="2"/>
    </font>
    <font>
      <sz val="8"/>
      <color theme="0"/>
      <name val="Arial Black"/>
      <family val="2"/>
    </font>
    <font>
      <sz val="8"/>
      <color rgb="FF000000"/>
      <name val="Calibri"/>
      <family val="2"/>
    </font>
    <font>
      <b/>
      <sz val="8"/>
      <color theme="0"/>
      <name val="Arial Black"/>
      <family val="2"/>
    </font>
    <font>
      <b/>
      <sz val="11"/>
      <color rgb="FF000000"/>
      <name val="Calibri"/>
      <family val="2"/>
    </font>
    <font>
      <sz val="9"/>
      <color rgb="FFFF0000"/>
      <name val="Calibri"/>
      <family val="2"/>
    </font>
    <font>
      <b/>
      <sz val="10"/>
      <color theme="0"/>
      <name val="Arial Black"/>
      <family val="2"/>
    </font>
    <font>
      <b/>
      <sz val="15"/>
      <color rgb="FFFF0000"/>
      <name val="Arial"/>
      <family val="2"/>
    </font>
    <font>
      <sz val="10"/>
      <color theme="0"/>
      <name val="Arial Black"/>
      <family val="2"/>
    </font>
    <font>
      <b/>
      <sz val="13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8"/>
      <color rgb="FFFF0000"/>
      <name val="Arial"/>
      <family val="2"/>
    </font>
    <font>
      <sz val="7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lbertus MT"/>
      <family val="2"/>
    </font>
    <font>
      <sz val="8"/>
      <color rgb="FF000000"/>
      <name val="Albertus MT"/>
      <family val="2"/>
    </font>
    <font>
      <sz val="14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B66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1" fillId="20" borderId="0" applyNumberFormat="0" applyBorder="0" applyAlignment="0" applyProtection="0"/>
    <xf numFmtId="0" fontId="102" fillId="21" borderId="1" applyNumberFormat="0" applyAlignment="0" applyProtection="0"/>
    <xf numFmtId="0" fontId="103" fillId="22" borderId="2" applyNumberFormat="0" applyAlignment="0" applyProtection="0"/>
    <xf numFmtId="0" fontId="104" fillId="0" borderId="3" applyNumberFormat="0" applyFill="0" applyAlignment="0" applyProtection="0"/>
    <xf numFmtId="0" fontId="100" fillId="23" borderId="0" applyNumberFormat="0" applyBorder="0" applyAlignment="0" applyProtection="0"/>
    <xf numFmtId="0" fontId="100" fillId="24" borderId="0" applyNumberFormat="0" applyBorder="0" applyAlignment="0" applyProtection="0"/>
    <xf numFmtId="0" fontId="100" fillId="25" borderId="0" applyNumberFormat="0" applyBorder="0" applyAlignment="0" applyProtection="0"/>
    <xf numFmtId="0" fontId="100" fillId="26" borderId="0" applyNumberFormat="0" applyBorder="0" applyAlignment="0" applyProtection="0"/>
    <xf numFmtId="0" fontId="100" fillId="27" borderId="0" applyNumberFormat="0" applyBorder="0" applyAlignment="0" applyProtection="0"/>
    <xf numFmtId="0" fontId="100" fillId="28" borderId="0" applyNumberFormat="0" applyBorder="0" applyAlignment="0" applyProtection="0"/>
    <xf numFmtId="0" fontId="105" fillId="29" borderId="1" applyNumberFormat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9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10" fillId="21" borderId="5" applyNumberFormat="0" applyAlignment="0" applyProtection="0"/>
    <xf numFmtId="41" fontId="0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6" applyNumberFormat="0" applyFill="0" applyAlignment="0" applyProtection="0"/>
    <xf numFmtId="0" fontId="115" fillId="0" borderId="7" applyNumberFormat="0" applyFill="0" applyAlignment="0" applyProtection="0"/>
    <xf numFmtId="0" fontId="116" fillId="0" borderId="8" applyNumberFormat="0" applyFill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77">
    <xf numFmtId="0" fontId="0" fillId="0" borderId="0" xfId="0" applyFont="1" applyAlignment="1">
      <alignment/>
    </xf>
    <xf numFmtId="0" fontId="7" fillId="0" borderId="10" xfId="0" applyFont="1" applyBorder="1" applyAlignment="1" applyProtection="1">
      <alignment horizontal="center" vertical="center" readingOrder="1"/>
      <protection locked="0"/>
    </xf>
    <xf numFmtId="0" fontId="8" fillId="0" borderId="0" xfId="0" applyFont="1" applyAlignment="1">
      <alignment horizontal="center"/>
    </xf>
    <xf numFmtId="0" fontId="7" fillId="33" borderId="10" xfId="0" applyFont="1" applyFill="1" applyBorder="1" applyAlignment="1" applyProtection="1">
      <alignment horizontal="center" vertical="center" readingOrder="1"/>
      <protection/>
    </xf>
    <xf numFmtId="0" fontId="7" fillId="33" borderId="10" xfId="0" applyFont="1" applyFill="1" applyBorder="1" applyAlignment="1" applyProtection="1">
      <alignment horizontal="center" vertical="center" readingOrder="1"/>
      <protection locked="0"/>
    </xf>
    <xf numFmtId="0" fontId="119" fillId="0" borderId="11" xfId="52" applyFont="1" applyBorder="1" applyAlignment="1">
      <alignment horizontal="center" vertical="center"/>
      <protection/>
    </xf>
    <xf numFmtId="0" fontId="119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17" fontId="120" fillId="0" borderId="10" xfId="52" applyNumberFormat="1" applyFont="1" applyBorder="1" applyAlignment="1">
      <alignment horizontal="center" vertical="center"/>
      <protection/>
    </xf>
    <xf numFmtId="0" fontId="11" fillId="34" borderId="10" xfId="52" applyFont="1" applyFill="1" applyBorder="1" applyAlignment="1">
      <alignment horizontal="center" vertical="center"/>
      <protection/>
    </xf>
    <xf numFmtId="0" fontId="12" fillId="34" borderId="10" xfId="0" applyFont="1" applyFill="1" applyBorder="1" applyAlignment="1">
      <alignment horizontal="center" vertical="center" shrinkToFit="1"/>
    </xf>
    <xf numFmtId="0" fontId="12" fillId="34" borderId="12" xfId="0" applyFont="1" applyFill="1" applyBorder="1" applyAlignment="1">
      <alignment horizontal="center" vertical="center" shrinkToFit="1"/>
    </xf>
    <xf numFmtId="0" fontId="7" fillId="0" borderId="10" xfId="0" applyFont="1" applyBorder="1" applyAlignment="1" applyProtection="1">
      <alignment vertical="center" readingOrder="1"/>
      <protection/>
    </xf>
    <xf numFmtId="0" fontId="13" fillId="33" borderId="10" xfId="0" applyFont="1" applyFill="1" applyBorder="1" applyAlignment="1" applyProtection="1">
      <alignment horizontal="right" vertical="center" readingOrder="1"/>
      <protection/>
    </xf>
    <xf numFmtId="0" fontId="7" fillId="0" borderId="13" xfId="0" applyFont="1" applyBorder="1" applyAlignment="1" applyProtection="1">
      <alignment vertical="center" readingOrder="1"/>
      <protection/>
    </xf>
    <xf numFmtId="0" fontId="8" fillId="0" borderId="0" xfId="0" applyFont="1" applyBorder="1" applyAlignment="1">
      <alignment horizontal="center"/>
    </xf>
    <xf numFmtId="0" fontId="7" fillId="0" borderId="13" xfId="0" applyFont="1" applyBorder="1" applyAlignment="1" applyProtection="1">
      <alignment horizontal="center" vertical="center" readingOrder="1"/>
      <protection locked="0"/>
    </xf>
    <xf numFmtId="0" fontId="7" fillId="0" borderId="13" xfId="0" applyFont="1" applyBorder="1" applyAlignment="1" applyProtection="1">
      <alignment horizontal="center" vertical="center" readingOrder="1"/>
      <protection/>
    </xf>
    <xf numFmtId="0" fontId="13" fillId="0" borderId="13" xfId="0" applyFont="1" applyBorder="1" applyAlignment="1" applyProtection="1">
      <alignment horizontal="right" vertical="center" readingOrder="1"/>
      <protection/>
    </xf>
    <xf numFmtId="0" fontId="121" fillId="35" borderId="10" xfId="0" applyFont="1" applyFill="1" applyBorder="1" applyAlignment="1">
      <alignment horizontal="center" vertical="center"/>
    </xf>
    <xf numFmtId="0" fontId="7" fillId="0" borderId="14" xfId="0" applyFont="1" applyBorder="1" applyAlignment="1" applyProtection="1">
      <alignment vertical="center" readingOrder="1"/>
      <protection/>
    </xf>
    <xf numFmtId="0" fontId="7" fillId="0" borderId="14" xfId="0" applyFont="1" applyBorder="1" applyAlignment="1" applyProtection="1">
      <alignment horizontal="center" vertical="center" readingOrder="1"/>
      <protection locked="0"/>
    </xf>
    <xf numFmtId="0" fontId="7" fillId="0" borderId="14" xfId="0" applyFont="1" applyBorder="1" applyAlignment="1" applyProtection="1">
      <alignment horizontal="center" vertical="center" readingOrder="1"/>
      <protection/>
    </xf>
    <xf numFmtId="0" fontId="13" fillId="0" borderId="14" xfId="0" applyFont="1" applyBorder="1" applyAlignment="1" applyProtection="1">
      <alignment horizontal="right" vertical="center" readingOrder="1"/>
      <protection/>
    </xf>
    <xf numFmtId="0" fontId="119" fillId="34" borderId="10" xfId="0" applyFont="1" applyFill="1" applyBorder="1" applyAlignment="1">
      <alignment horizontal="center" vertical="center"/>
    </xf>
    <xf numFmtId="0" fontId="122" fillId="0" borderId="10" xfId="0" applyFont="1" applyBorder="1" applyAlignment="1">
      <alignment horizontal="center" vertical="center"/>
    </xf>
    <xf numFmtId="0" fontId="10" fillId="0" borderId="10" xfId="52" applyFont="1" applyBorder="1" applyAlignment="1">
      <alignment horizontal="center" vertical="center"/>
      <protection/>
    </xf>
    <xf numFmtId="0" fontId="119" fillId="0" borderId="11" xfId="0" applyFont="1" applyBorder="1" applyAlignment="1">
      <alignment horizontal="center" vertical="center"/>
    </xf>
    <xf numFmtId="0" fontId="121" fillId="34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19" fillId="0" borderId="10" xfId="52" applyFont="1" applyBorder="1" applyAlignment="1">
      <alignment horizontal="center" vertical="center"/>
      <protection/>
    </xf>
    <xf numFmtId="0" fontId="123" fillId="0" borderId="10" xfId="0" applyFont="1" applyBorder="1" applyAlignment="1">
      <alignment horizontal="center" vertical="center" wrapText="1"/>
    </xf>
    <xf numFmtId="0" fontId="124" fillId="0" borderId="0" xfId="0" applyFont="1" applyBorder="1" applyAlignment="1">
      <alignment horizontal="center"/>
    </xf>
    <xf numFmtId="0" fontId="125" fillId="0" borderId="0" xfId="0" applyFont="1" applyBorder="1" applyAlignment="1">
      <alignment horizontal="center"/>
    </xf>
    <xf numFmtId="0" fontId="125" fillId="0" borderId="0" xfId="0" applyFont="1" applyBorder="1" applyAlignment="1">
      <alignment/>
    </xf>
    <xf numFmtId="0" fontId="126" fillId="0" borderId="15" xfId="0" applyFont="1" applyBorder="1" applyAlignment="1">
      <alignment horizontal="left" vertical="center"/>
    </xf>
    <xf numFmtId="0" fontId="126" fillId="0" borderId="13" xfId="0" applyFont="1" applyBorder="1" applyAlignment="1">
      <alignment horizontal="left" vertical="center"/>
    </xf>
    <xf numFmtId="0" fontId="126" fillId="0" borderId="16" xfId="0" applyFont="1" applyBorder="1" applyAlignment="1">
      <alignment horizontal="left" vertical="center"/>
    </xf>
    <xf numFmtId="0" fontId="124" fillId="0" borderId="0" xfId="0" applyFont="1" applyBorder="1" applyAlignment="1">
      <alignment/>
    </xf>
    <xf numFmtId="0" fontId="126" fillId="0" borderId="17" xfId="0" applyFont="1" applyBorder="1" applyAlignment="1">
      <alignment horizontal="left" vertical="center"/>
    </xf>
    <xf numFmtId="0" fontId="126" fillId="0" borderId="0" xfId="0" applyFont="1" applyBorder="1" applyAlignment="1">
      <alignment horizontal="left" vertical="center"/>
    </xf>
    <xf numFmtId="0" fontId="126" fillId="0" borderId="18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26" fillId="0" borderId="17" xfId="0" applyFont="1" applyBorder="1" applyAlignment="1">
      <alignment vertical="center"/>
    </xf>
    <xf numFmtId="0" fontId="126" fillId="0" borderId="0" xfId="0" applyFont="1" applyBorder="1" applyAlignment="1">
      <alignment vertical="center"/>
    </xf>
    <xf numFmtId="0" fontId="126" fillId="0" borderId="18" xfId="0" applyFont="1" applyBorder="1" applyAlignment="1">
      <alignment vertical="center"/>
    </xf>
    <xf numFmtId="0" fontId="126" fillId="0" borderId="19" xfId="0" applyFont="1" applyBorder="1" applyAlignment="1">
      <alignment vertical="center"/>
    </xf>
    <xf numFmtId="0" fontId="126" fillId="0" borderId="14" xfId="0" applyFont="1" applyBorder="1" applyAlignment="1">
      <alignment vertical="center"/>
    </xf>
    <xf numFmtId="0" fontId="126" fillId="0" borderId="20" xfId="0" applyFont="1" applyBorder="1" applyAlignment="1">
      <alignment vertical="center"/>
    </xf>
    <xf numFmtId="0" fontId="4" fillId="19" borderId="1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127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 readingOrder="1"/>
      <protection locked="0"/>
    </xf>
    <xf numFmtId="0" fontId="2" fillId="36" borderId="10" xfId="0" applyFont="1" applyFill="1" applyBorder="1" applyAlignment="1" applyProtection="1">
      <alignment horizontal="center" vertical="center" readingOrder="1"/>
      <protection/>
    </xf>
    <xf numFmtId="0" fontId="2" fillId="37" borderId="10" xfId="0" applyFont="1" applyFill="1" applyBorder="1" applyAlignment="1" applyProtection="1">
      <alignment horizontal="center" vertical="center" readingOrder="1"/>
      <protection locked="0"/>
    </xf>
    <xf numFmtId="0" fontId="2" fillId="37" borderId="10" xfId="0" applyFont="1" applyFill="1" applyBorder="1" applyAlignment="1" applyProtection="1">
      <alignment horizontal="center" vertical="center" readingOrder="1"/>
      <protection/>
    </xf>
    <xf numFmtId="0" fontId="17" fillId="37" borderId="10" xfId="0" applyFont="1" applyFill="1" applyBorder="1" applyAlignment="1" applyProtection="1">
      <alignment horizontal="right" vertical="center" readingOrder="1"/>
      <protection/>
    </xf>
    <xf numFmtId="0" fontId="2" fillId="0" borderId="10" xfId="0" applyFont="1" applyBorder="1" applyAlignment="1" applyProtection="1">
      <alignment vertical="center" readingOrder="1"/>
      <protection/>
    </xf>
    <xf numFmtId="2" fontId="2" fillId="0" borderId="10" xfId="0" applyNumberFormat="1" applyFont="1" applyBorder="1" applyAlignment="1" applyProtection="1">
      <alignment vertical="center" readingOrder="1"/>
      <protection/>
    </xf>
    <xf numFmtId="0" fontId="17" fillId="0" borderId="10" xfId="0" applyFont="1" applyBorder="1" applyAlignment="1">
      <alignment horizontal="left" vertical="center"/>
    </xf>
    <xf numFmtId="0" fontId="127" fillId="0" borderId="0" xfId="0" applyFont="1" applyBorder="1" applyAlignment="1">
      <alignment vertical="center"/>
    </xf>
    <xf numFmtId="0" fontId="2" fillId="0" borderId="13" xfId="0" applyFont="1" applyBorder="1" applyAlignment="1" applyProtection="1">
      <alignment horizontal="center" vertical="center" readingOrder="1"/>
      <protection locked="0"/>
    </xf>
    <xf numFmtId="0" fontId="2" fillId="0" borderId="13" xfId="0" applyFont="1" applyBorder="1" applyAlignment="1" applyProtection="1">
      <alignment horizontal="center" vertical="center" readingOrder="1"/>
      <protection/>
    </xf>
    <xf numFmtId="0" fontId="17" fillId="0" borderId="13" xfId="0" applyFont="1" applyBorder="1" applyAlignment="1" applyProtection="1">
      <alignment horizontal="right" vertical="center" readingOrder="1"/>
      <protection/>
    </xf>
    <xf numFmtId="0" fontId="2" fillId="0" borderId="13" xfId="0" applyFont="1" applyBorder="1" applyAlignment="1" applyProtection="1">
      <alignment vertical="center" readingOrder="1"/>
      <protection/>
    </xf>
    <xf numFmtId="2" fontId="2" fillId="0" borderId="13" xfId="0" applyNumberFormat="1" applyFont="1" applyBorder="1" applyAlignment="1" applyProtection="1">
      <alignment vertical="center" readingOrder="1"/>
      <protection/>
    </xf>
    <xf numFmtId="0" fontId="2" fillId="0" borderId="14" xfId="0" applyFont="1" applyBorder="1" applyAlignment="1" applyProtection="1">
      <alignment horizontal="center" vertical="center" readingOrder="1"/>
      <protection locked="0"/>
    </xf>
    <xf numFmtId="0" fontId="2" fillId="0" borderId="14" xfId="0" applyFont="1" applyBorder="1" applyAlignment="1" applyProtection="1">
      <alignment horizontal="center" vertical="center" readingOrder="1"/>
      <protection/>
    </xf>
    <xf numFmtId="0" fontId="17" fillId="0" borderId="14" xfId="0" applyFont="1" applyBorder="1" applyAlignment="1" applyProtection="1">
      <alignment horizontal="right" vertical="center" readingOrder="1"/>
      <protection/>
    </xf>
    <xf numFmtId="0" fontId="2" fillId="0" borderId="14" xfId="0" applyFont="1" applyBorder="1" applyAlignment="1" applyProtection="1">
      <alignment vertical="center" readingOrder="1"/>
      <protection/>
    </xf>
    <xf numFmtId="2" fontId="2" fillId="0" borderId="14" xfId="0" applyNumberFormat="1" applyFont="1" applyBorder="1" applyAlignment="1" applyProtection="1">
      <alignment vertical="center" readingOrder="1"/>
      <protection/>
    </xf>
    <xf numFmtId="0" fontId="17" fillId="36" borderId="10" xfId="0" applyFont="1" applyFill="1" applyBorder="1" applyAlignment="1" applyProtection="1">
      <alignment horizontal="center" vertical="center" readingOrder="1"/>
      <protection/>
    </xf>
    <xf numFmtId="0" fontId="7" fillId="37" borderId="10" xfId="0" applyFont="1" applyFill="1" applyBorder="1" applyAlignment="1" applyProtection="1">
      <alignment horizontal="center" vertical="center" readingOrder="1"/>
      <protection/>
    </xf>
    <xf numFmtId="0" fontId="13" fillId="37" borderId="10" xfId="0" applyFont="1" applyFill="1" applyBorder="1" applyAlignment="1" applyProtection="1">
      <alignment horizontal="right" vertical="center" readingOrder="1"/>
      <protection/>
    </xf>
    <xf numFmtId="2" fontId="7" fillId="0" borderId="10" xfId="0" applyNumberFormat="1" applyFont="1" applyBorder="1" applyAlignment="1" applyProtection="1">
      <alignment vertical="center" readingOrder="1"/>
      <protection/>
    </xf>
    <xf numFmtId="0" fontId="17" fillId="0" borderId="0" xfId="0" applyFont="1" applyFill="1" applyBorder="1" applyAlignment="1">
      <alignment horizontal="left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53" applyFont="1" applyFill="1" applyBorder="1" applyAlignment="1">
      <alignment horizontal="center" vertical="center"/>
      <protection/>
    </xf>
    <xf numFmtId="0" fontId="17" fillId="0" borderId="0" xfId="53" applyFont="1" applyFill="1" applyBorder="1" applyAlignment="1">
      <alignment vertical="center"/>
      <protection/>
    </xf>
    <xf numFmtId="2" fontId="18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Border="1" applyAlignment="1" applyProtection="1">
      <alignment horizontal="center" vertical="center" readingOrder="1"/>
      <protection locked="0"/>
    </xf>
    <xf numFmtId="0" fontId="2" fillId="36" borderId="0" xfId="0" applyFont="1" applyFill="1" applyBorder="1" applyAlignment="1" applyProtection="1">
      <alignment horizontal="center" vertical="center" readingOrder="1"/>
      <protection/>
    </xf>
    <xf numFmtId="0" fontId="7" fillId="37" borderId="0" xfId="0" applyFont="1" applyFill="1" applyBorder="1" applyAlignment="1" applyProtection="1">
      <alignment horizontal="center" vertical="center" readingOrder="1"/>
      <protection/>
    </xf>
    <xf numFmtId="0" fontId="13" fillId="37" borderId="0" xfId="0" applyFont="1" applyFill="1" applyBorder="1" applyAlignment="1" applyProtection="1">
      <alignment horizontal="right" vertical="center" readingOrder="1"/>
      <protection/>
    </xf>
    <xf numFmtId="0" fontId="2" fillId="0" borderId="0" xfId="0" applyFont="1" applyBorder="1" applyAlignment="1" applyProtection="1">
      <alignment vertical="center" readingOrder="1"/>
      <protection/>
    </xf>
    <xf numFmtId="2" fontId="7" fillId="0" borderId="0" xfId="0" applyNumberFormat="1" applyFont="1" applyBorder="1" applyAlignment="1" applyProtection="1">
      <alignment vertical="center" readingOrder="1"/>
      <protection/>
    </xf>
    <xf numFmtId="0" fontId="19" fillId="0" borderId="0" xfId="53" applyFont="1" applyFill="1" applyBorder="1" applyAlignment="1">
      <alignment horizontal="center" vertical="center"/>
      <protection/>
    </xf>
    <xf numFmtId="0" fontId="19" fillId="0" borderId="0" xfId="53" applyFont="1" applyFill="1" applyBorder="1" applyAlignment="1">
      <alignment vertical="center"/>
      <protection/>
    </xf>
    <xf numFmtId="0" fontId="11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21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128" fillId="0" borderId="25" xfId="55" applyFont="1" applyBorder="1" applyAlignment="1">
      <alignment vertical="center" wrapText="1"/>
      <protection/>
    </xf>
    <xf numFmtId="0" fontId="128" fillId="0" borderId="26" xfId="55" applyFont="1" applyBorder="1" applyAlignment="1">
      <alignment vertical="center" wrapText="1"/>
      <protection/>
    </xf>
    <xf numFmtId="0" fontId="128" fillId="0" borderId="0" xfId="55" applyFont="1" applyBorder="1" applyAlignment="1">
      <alignment vertical="center" wrapText="1"/>
      <protection/>
    </xf>
    <xf numFmtId="0" fontId="128" fillId="0" borderId="21" xfId="55" applyFont="1" applyBorder="1" applyAlignment="1">
      <alignment vertical="center" wrapText="1"/>
      <protection/>
    </xf>
    <xf numFmtId="0" fontId="128" fillId="0" borderId="14" xfId="55" applyFont="1" applyBorder="1" applyAlignment="1">
      <alignment vertical="center" wrapText="1"/>
      <protection/>
    </xf>
    <xf numFmtId="0" fontId="128" fillId="0" borderId="27" xfId="55" applyFont="1" applyBorder="1" applyAlignment="1">
      <alignment vertical="center" wrapText="1"/>
      <protection/>
    </xf>
    <xf numFmtId="0" fontId="23" fillId="38" borderId="11" xfId="55" applyFont="1" applyFill="1" applyBorder="1" applyAlignment="1">
      <alignment vertical="center"/>
      <protection/>
    </xf>
    <xf numFmtId="0" fontId="24" fillId="19" borderId="10" xfId="0" applyFont="1" applyFill="1" applyBorder="1" applyAlignment="1">
      <alignment horizontal="center"/>
    </xf>
    <xf numFmtId="0" fontId="11" fillId="0" borderId="11" xfId="55" applyFont="1" applyBorder="1" applyAlignment="1">
      <alignment horizontal="left" vertical="center"/>
      <protection/>
    </xf>
    <xf numFmtId="0" fontId="11" fillId="0" borderId="10" xfId="55" applyFont="1" applyBorder="1" applyAlignment="1">
      <alignment horizontal="left" vertical="center"/>
      <protection/>
    </xf>
    <xf numFmtId="0" fontId="11" fillId="0" borderId="10" xfId="55" applyFont="1" applyBorder="1" applyAlignment="1">
      <alignment horizontal="center" vertical="center"/>
      <protection/>
    </xf>
    <xf numFmtId="0" fontId="11" fillId="38" borderId="10" xfId="55" applyFont="1" applyFill="1" applyBorder="1" applyAlignment="1">
      <alignment horizontal="center" vertical="center"/>
      <protection/>
    </xf>
    <xf numFmtId="0" fontId="11" fillId="39" borderId="10" xfId="55" applyFont="1" applyFill="1" applyBorder="1" applyAlignment="1">
      <alignment horizontal="center" vertical="center"/>
      <protection/>
    </xf>
    <xf numFmtId="0" fontId="12" fillId="39" borderId="10" xfId="55" applyFont="1" applyFill="1" applyBorder="1" applyAlignment="1">
      <alignment horizontal="center" vertical="center" shrinkToFit="1"/>
      <protection/>
    </xf>
    <xf numFmtId="0" fontId="12" fillId="39" borderId="12" xfId="55" applyFont="1" applyFill="1" applyBorder="1" applyAlignment="1">
      <alignment horizontal="center" vertical="center" shrinkToFit="1"/>
      <protection/>
    </xf>
    <xf numFmtId="0" fontId="23" fillId="38" borderId="11" xfId="55" applyFont="1" applyFill="1" applyBorder="1" applyAlignment="1">
      <alignment horizontal="left" vertical="center"/>
      <protection/>
    </xf>
    <xf numFmtId="0" fontId="11" fillId="38" borderId="10" xfId="0" applyFont="1" applyFill="1" applyBorder="1" applyAlignment="1">
      <alignment horizontal="center" vertical="center"/>
    </xf>
    <xf numFmtId="0" fontId="11" fillId="0" borderId="16" xfId="55" applyFont="1" applyBorder="1" applyAlignment="1">
      <alignment horizontal="center" vertical="center"/>
      <protection/>
    </xf>
    <xf numFmtId="17" fontId="129" fillId="19" borderId="28" xfId="52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7" fillId="40" borderId="0" xfId="0" applyFont="1" applyFill="1" applyBorder="1" applyAlignment="1">
      <alignment horizontal="left" vertical="center"/>
    </xf>
    <xf numFmtId="0" fontId="130" fillId="0" borderId="0" xfId="52" applyFont="1" applyBorder="1" applyAlignment="1">
      <alignment horizontal="center" vertical="center"/>
      <protection/>
    </xf>
    <xf numFmtId="17" fontId="129" fillId="0" borderId="0" xfId="52" applyNumberFormat="1" applyFont="1" applyBorder="1" applyAlignment="1">
      <alignment horizontal="center" vertical="center"/>
      <protection/>
    </xf>
    <xf numFmtId="0" fontId="25" fillId="41" borderId="0" xfId="52" applyFont="1" applyFill="1" applyBorder="1" applyAlignment="1">
      <alignment horizontal="center" vertical="center"/>
      <protection/>
    </xf>
    <xf numFmtId="0" fontId="25" fillId="42" borderId="0" xfId="52" applyFont="1" applyFill="1" applyBorder="1" applyAlignment="1">
      <alignment horizontal="center" vertical="center"/>
      <protection/>
    </xf>
    <xf numFmtId="0" fontId="17" fillId="40" borderId="29" xfId="0" applyFont="1" applyFill="1" applyBorder="1" applyAlignment="1">
      <alignment vertical="center"/>
    </xf>
    <xf numFmtId="0" fontId="25" fillId="40" borderId="29" xfId="0" applyFont="1" applyFill="1" applyBorder="1" applyAlignment="1">
      <alignment horizontal="center" vertical="center"/>
    </xf>
    <xf numFmtId="0" fontId="11" fillId="0" borderId="0" xfId="55" applyFont="1" applyBorder="1" applyAlignment="1">
      <alignment vertical="center"/>
      <protection/>
    </xf>
    <xf numFmtId="0" fontId="11" fillId="43" borderId="0" xfId="55" applyFont="1" applyFill="1" applyBorder="1" applyAlignment="1">
      <alignment vertical="center"/>
      <protection/>
    </xf>
    <xf numFmtId="0" fontId="25" fillId="42" borderId="29" xfId="0" applyFont="1" applyFill="1" applyBorder="1" applyAlignment="1" applyProtection="1">
      <alignment horizontal="center" vertical="center"/>
      <protection/>
    </xf>
    <xf numFmtId="0" fontId="25" fillId="0" borderId="0" xfId="55" applyFont="1" applyBorder="1" applyAlignment="1">
      <alignment vertical="center"/>
      <protection/>
    </xf>
    <xf numFmtId="0" fontId="126" fillId="0" borderId="29" xfId="0" applyFont="1" applyBorder="1" applyAlignment="1">
      <alignment horizontal="center" vertical="center"/>
    </xf>
    <xf numFmtId="0" fontId="25" fillId="0" borderId="0" xfId="52" applyFont="1" applyBorder="1" applyAlignment="1">
      <alignment horizontal="center" vertical="center"/>
      <protection/>
    </xf>
    <xf numFmtId="0" fontId="11" fillId="0" borderId="0" xfId="55" applyFont="1" applyBorder="1" applyAlignment="1">
      <alignment horizontal="center" vertical="center"/>
      <protection/>
    </xf>
    <xf numFmtId="0" fontId="126" fillId="0" borderId="0" xfId="55" applyFont="1" applyBorder="1" applyAlignment="1">
      <alignment vertical="center"/>
      <protection/>
    </xf>
    <xf numFmtId="0" fontId="126" fillId="0" borderId="0" xfId="55" applyFont="1" applyBorder="1" applyAlignment="1">
      <alignment vertical="center"/>
      <protection/>
    </xf>
    <xf numFmtId="0" fontId="17" fillId="42" borderId="29" xfId="0" applyFont="1" applyFill="1" applyBorder="1" applyAlignment="1" applyProtection="1">
      <alignment horizontal="center" vertical="center"/>
      <protection/>
    </xf>
    <xf numFmtId="0" fontId="62" fillId="42" borderId="0" xfId="0" applyFont="1" applyFill="1" applyBorder="1" applyAlignment="1" applyProtection="1">
      <alignment horizontal="center" vertical="center"/>
      <protection/>
    </xf>
    <xf numFmtId="0" fontId="25" fillId="40" borderId="0" xfId="55" applyFont="1" applyFill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126" fillId="0" borderId="0" xfId="0" applyFont="1" applyBorder="1" applyAlignment="1">
      <alignment horizontal="center" vertical="center"/>
    </xf>
    <xf numFmtId="0" fontId="17" fillId="42" borderId="23" xfId="0" applyFont="1" applyFill="1" applyBorder="1" applyAlignment="1" applyProtection="1">
      <alignment horizontal="center" vertical="center"/>
      <protection/>
    </xf>
    <xf numFmtId="0" fontId="10" fillId="44" borderId="10" xfId="52" applyFont="1" applyFill="1" applyBorder="1" applyAlignment="1">
      <alignment horizontal="center" vertical="center"/>
      <protection/>
    </xf>
    <xf numFmtId="0" fontId="10" fillId="43" borderId="10" xfId="52" applyFont="1" applyFill="1" applyBorder="1" applyAlignment="1">
      <alignment horizontal="center" vertical="center"/>
      <protection/>
    </xf>
    <xf numFmtId="0" fontId="2" fillId="19" borderId="1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0" fontId="17" fillId="45" borderId="11" xfId="0" applyFont="1" applyFill="1" applyBorder="1" applyAlignment="1">
      <alignment horizontal="left" vertical="center"/>
    </xf>
    <xf numFmtId="0" fontId="17" fillId="45" borderId="10" xfId="0" applyFont="1" applyFill="1" applyBorder="1" applyAlignment="1">
      <alignment horizontal="left" vertical="center"/>
    </xf>
    <xf numFmtId="49" fontId="17" fillId="45" borderId="10" xfId="0" applyNumberFormat="1" applyFont="1" applyFill="1" applyBorder="1" applyAlignment="1">
      <alignment horizontal="center" vertical="center"/>
    </xf>
    <xf numFmtId="0" fontId="17" fillId="45" borderId="10" xfId="0" applyFont="1" applyFill="1" applyBorder="1" applyAlignment="1">
      <alignment horizontal="center" vertical="center"/>
    </xf>
    <xf numFmtId="0" fontId="17" fillId="44" borderId="10" xfId="53" applyFont="1" applyFill="1" applyBorder="1" applyAlignment="1">
      <alignment vertical="center"/>
      <protection/>
    </xf>
    <xf numFmtId="0" fontId="17" fillId="43" borderId="10" xfId="53" applyFont="1" applyFill="1" applyBorder="1" applyAlignment="1">
      <alignment vertical="center"/>
      <protection/>
    </xf>
    <xf numFmtId="0" fontId="17" fillId="0" borderId="10" xfId="53" applyFont="1" applyFill="1" applyBorder="1" applyAlignment="1">
      <alignment horizontal="center" vertical="center"/>
      <protection/>
    </xf>
    <xf numFmtId="0" fontId="17" fillId="0" borderId="11" xfId="0" applyFont="1" applyBorder="1" applyAlignment="1">
      <alignment horizontal="left" vertical="center"/>
    </xf>
    <xf numFmtId="49" fontId="17" fillId="0" borderId="10" xfId="0" applyNumberFormat="1" applyFont="1" applyBorder="1" applyAlignment="1">
      <alignment horizontal="center" vertical="center"/>
    </xf>
    <xf numFmtId="0" fontId="17" fillId="44" borderId="10" xfId="53" applyFont="1" applyFill="1" applyBorder="1" applyAlignment="1">
      <alignment horizontal="center" vertical="center"/>
      <protection/>
    </xf>
    <xf numFmtId="0" fontId="17" fillId="43" borderId="10" xfId="53" applyFont="1" applyFill="1" applyBorder="1" applyAlignment="1">
      <alignment horizontal="center" vertical="center"/>
      <protection/>
    </xf>
    <xf numFmtId="0" fontId="15" fillId="46" borderId="11" xfId="0" applyFont="1" applyFill="1" applyBorder="1" applyAlignment="1">
      <alignment horizontal="left" vertical="center"/>
    </xf>
    <xf numFmtId="0" fontId="19" fillId="44" borderId="10" xfId="53" applyFont="1" applyFill="1" applyBorder="1" applyAlignment="1">
      <alignment vertical="center"/>
      <protection/>
    </xf>
    <xf numFmtId="0" fontId="19" fillId="43" borderId="10" xfId="53" applyFont="1" applyFill="1" applyBorder="1" applyAlignment="1">
      <alignment vertical="center"/>
      <protection/>
    </xf>
    <xf numFmtId="0" fontId="2" fillId="44" borderId="10" xfId="53" applyFont="1" applyFill="1" applyBorder="1" applyAlignment="1">
      <alignment horizontal="center" vertical="center"/>
      <protection/>
    </xf>
    <xf numFmtId="0" fontId="17" fillId="0" borderId="30" xfId="0" applyFont="1" applyBorder="1" applyAlignment="1">
      <alignment horizontal="left" vertical="center"/>
    </xf>
    <xf numFmtId="0" fontId="19" fillId="43" borderId="10" xfId="53" applyFont="1" applyFill="1" applyBorder="1" applyAlignment="1">
      <alignment horizontal="center" vertical="center"/>
      <protection/>
    </xf>
    <xf numFmtId="0" fontId="19" fillId="44" borderId="10" xfId="53" applyFont="1" applyFill="1" applyBorder="1" applyAlignment="1">
      <alignment horizontal="center" vertical="center"/>
      <protection/>
    </xf>
    <xf numFmtId="0" fontId="13" fillId="45" borderId="10" xfId="0" applyFont="1" applyFill="1" applyBorder="1" applyAlignment="1">
      <alignment horizontal="center" vertical="center"/>
    </xf>
    <xf numFmtId="0" fontId="3" fillId="44" borderId="10" xfId="52" applyFont="1" applyFill="1" applyBorder="1" applyAlignment="1">
      <alignment horizontal="center" vertical="center"/>
      <protection/>
    </xf>
    <xf numFmtId="0" fontId="25" fillId="43" borderId="10" xfId="52" applyFont="1" applyFill="1" applyBorder="1" applyAlignment="1">
      <alignment horizontal="center" vertical="center"/>
      <protection/>
    </xf>
    <xf numFmtId="0" fontId="25" fillId="43" borderId="30" xfId="52" applyFont="1" applyFill="1" applyBorder="1" applyAlignment="1">
      <alignment horizontal="center" vertical="center"/>
      <protection/>
    </xf>
    <xf numFmtId="0" fontId="131" fillId="43" borderId="10" xfId="52" applyFont="1" applyFill="1" applyBorder="1" applyAlignment="1">
      <alignment horizontal="center" vertical="center"/>
      <protection/>
    </xf>
    <xf numFmtId="0" fontId="25" fillId="44" borderId="10" xfId="52" applyFont="1" applyFill="1" applyBorder="1" applyAlignment="1">
      <alignment horizontal="center" vertical="center"/>
      <protection/>
    </xf>
    <xf numFmtId="0" fontId="131" fillId="44" borderId="10" xfId="52" applyFont="1" applyFill="1" applyBorder="1" applyAlignment="1">
      <alignment horizontal="center" vertical="center"/>
      <protection/>
    </xf>
    <xf numFmtId="0" fontId="10" fillId="0" borderId="10" xfId="52" applyFont="1" applyBorder="1" applyAlignment="1">
      <alignment horizontal="center" vertical="center"/>
      <protection/>
    </xf>
    <xf numFmtId="0" fontId="26" fillId="44" borderId="10" xfId="52" applyFont="1" applyFill="1" applyBorder="1" applyAlignment="1">
      <alignment horizontal="center" vertical="center"/>
      <protection/>
    </xf>
    <xf numFmtId="0" fontId="27" fillId="0" borderId="10" xfId="52" applyFont="1" applyBorder="1" applyAlignment="1">
      <alignment horizontal="center" vertical="center"/>
      <protection/>
    </xf>
    <xf numFmtId="0" fontId="10" fillId="47" borderId="10" xfId="52" applyFont="1" applyFill="1" applyBorder="1" applyAlignment="1">
      <alignment horizontal="center" vertical="center"/>
      <protection/>
    </xf>
    <xf numFmtId="0" fontId="10" fillId="0" borderId="31" xfId="52" applyFont="1" applyBorder="1" applyAlignment="1">
      <alignment horizontal="center" vertical="center"/>
      <protection/>
    </xf>
    <xf numFmtId="0" fontId="14" fillId="0" borderId="1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32" fillId="43" borderId="10" xfId="52" applyFont="1" applyFill="1" applyBorder="1" applyAlignment="1">
      <alignment horizontal="center" vertical="center"/>
      <protection/>
    </xf>
    <xf numFmtId="0" fontId="133" fillId="43" borderId="10" xfId="52" applyFont="1" applyFill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3" fillId="16" borderId="10" xfId="52" applyFont="1" applyFill="1" applyBorder="1" applyAlignment="1">
      <alignment horizontal="center" vertical="center"/>
      <protection/>
    </xf>
    <xf numFmtId="0" fontId="3" fillId="10" borderId="10" xfId="52" applyFont="1" applyFill="1" applyBorder="1" applyAlignment="1">
      <alignment horizontal="center" vertical="center"/>
      <protection/>
    </xf>
    <xf numFmtId="0" fontId="3" fillId="16" borderId="10" xfId="52" applyFont="1" applyFill="1" applyBorder="1" applyAlignment="1">
      <alignment horizontal="center" vertical="center"/>
      <protection/>
    </xf>
    <xf numFmtId="0" fontId="134" fillId="0" borderId="10" xfId="0" applyFont="1" applyBorder="1" applyAlignment="1">
      <alignment horizontal="center" vertical="center"/>
    </xf>
    <xf numFmtId="0" fontId="16" fillId="46" borderId="10" xfId="0" applyFont="1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6" fillId="38" borderId="10" xfId="55" applyFont="1" applyFill="1" applyBorder="1" applyAlignment="1">
      <alignment horizontal="center" vertical="center"/>
      <protection/>
    </xf>
    <xf numFmtId="0" fontId="119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0" fillId="48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5" fillId="40" borderId="10" xfId="0" applyFont="1" applyFill="1" applyBorder="1" applyAlignment="1">
      <alignment horizontal="left" vertical="center"/>
    </xf>
    <xf numFmtId="0" fontId="25" fillId="0" borderId="10" xfId="55" applyFont="1" applyBorder="1" applyAlignment="1">
      <alignment horizontal="left" vertical="center"/>
      <protection/>
    </xf>
    <xf numFmtId="0" fontId="126" fillId="0" borderId="10" xfId="0" applyFont="1" applyBorder="1" applyAlignment="1">
      <alignment horizontal="left" vertical="center"/>
    </xf>
    <xf numFmtId="0" fontId="25" fillId="40" borderId="10" xfId="55" applyFont="1" applyFill="1" applyBorder="1" applyAlignment="1">
      <alignment horizontal="left" vertical="center"/>
      <protection/>
    </xf>
    <xf numFmtId="0" fontId="25" fillId="42" borderId="10" xfId="0" applyFont="1" applyFill="1" applyBorder="1" applyAlignment="1" applyProtection="1">
      <alignment horizontal="left" vertical="center"/>
      <protection/>
    </xf>
    <xf numFmtId="0" fontId="62" fillId="42" borderId="10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>
      <alignment/>
    </xf>
    <xf numFmtId="0" fontId="0" fillId="0" borderId="21" xfId="0" applyBorder="1" applyAlignment="1">
      <alignment/>
    </xf>
    <xf numFmtId="0" fontId="17" fillId="40" borderId="29" xfId="0" applyFont="1" applyFill="1" applyBorder="1" applyAlignment="1">
      <alignment horizontal="left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18" fillId="0" borderId="0" xfId="0" applyFont="1" applyBorder="1" applyAlignment="1">
      <alignment vertical="center"/>
    </xf>
    <xf numFmtId="0" fontId="29" fillId="0" borderId="0" xfId="56" applyFont="1" applyBorder="1" applyAlignment="1">
      <alignment vertical="center" readingOrder="1"/>
      <protection/>
    </xf>
    <xf numFmtId="0" fontId="135" fillId="0" borderId="32" xfId="0" applyFont="1" applyBorder="1" applyAlignment="1">
      <alignment horizontal="center" wrapText="1"/>
    </xf>
    <xf numFmtId="0" fontId="119" fillId="35" borderId="11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136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 shrinkToFit="1"/>
    </xf>
    <xf numFmtId="0" fontId="6" fillId="35" borderId="12" xfId="0" applyFont="1" applyFill="1" applyBorder="1" applyAlignment="1">
      <alignment horizontal="center" shrinkToFit="1"/>
    </xf>
    <xf numFmtId="0" fontId="119" fillId="35" borderId="10" xfId="0" applyFont="1" applyFill="1" applyBorder="1" applyAlignment="1">
      <alignment horizontal="center" vertical="center"/>
    </xf>
    <xf numFmtId="0" fontId="137" fillId="49" borderId="31" xfId="52" applyFont="1" applyFill="1" applyBorder="1" applyAlignment="1">
      <alignment horizontal="center" vertical="center"/>
      <protection/>
    </xf>
    <xf numFmtId="0" fontId="137" fillId="49" borderId="33" xfId="52" applyFont="1" applyFill="1" applyBorder="1" applyAlignment="1">
      <alignment horizontal="center" vertical="center"/>
      <protection/>
    </xf>
    <xf numFmtId="0" fontId="137" fillId="49" borderId="30" xfId="52" applyFont="1" applyFill="1" applyBorder="1" applyAlignment="1">
      <alignment horizontal="center" vertical="center"/>
      <protection/>
    </xf>
    <xf numFmtId="0" fontId="138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39" fillId="49" borderId="31" xfId="52" applyFont="1" applyFill="1" applyBorder="1" applyAlignment="1">
      <alignment horizontal="center" vertical="center"/>
      <protection/>
    </xf>
    <xf numFmtId="0" fontId="139" fillId="49" borderId="33" xfId="52" applyFont="1" applyFill="1" applyBorder="1" applyAlignment="1">
      <alignment horizontal="center" vertical="center"/>
      <protection/>
    </xf>
    <xf numFmtId="0" fontId="139" fillId="49" borderId="30" xfId="52" applyFont="1" applyFill="1" applyBorder="1" applyAlignment="1">
      <alignment horizontal="center" vertical="center"/>
      <protection/>
    </xf>
    <xf numFmtId="0" fontId="140" fillId="0" borderId="0" xfId="0" applyFont="1" applyBorder="1" applyAlignment="1">
      <alignment horizontal="center" vertical="center"/>
    </xf>
    <xf numFmtId="0" fontId="141" fillId="0" borderId="17" xfId="0" applyFont="1" applyBorder="1" applyAlignment="1">
      <alignment horizontal="left" vertical="center"/>
    </xf>
    <xf numFmtId="0" fontId="141" fillId="0" borderId="0" xfId="0" applyFont="1" applyBorder="1" applyAlignment="1">
      <alignment horizontal="left" vertical="center"/>
    </xf>
    <xf numFmtId="0" fontId="141" fillId="0" borderId="18" xfId="0" applyFont="1" applyBorder="1" applyAlignment="1">
      <alignment horizontal="left" vertical="center"/>
    </xf>
    <xf numFmtId="0" fontId="142" fillId="49" borderId="31" xfId="53" applyFont="1" applyFill="1" applyBorder="1" applyAlignment="1">
      <alignment horizontal="center" vertical="center"/>
      <protection/>
    </xf>
    <xf numFmtId="0" fontId="142" fillId="49" borderId="33" xfId="53" applyFont="1" applyFill="1" applyBorder="1" applyAlignment="1">
      <alignment horizontal="center" vertical="center"/>
      <protection/>
    </xf>
    <xf numFmtId="0" fontId="142" fillId="49" borderId="30" xfId="53" applyFont="1" applyFill="1" applyBorder="1" applyAlignment="1">
      <alignment horizontal="center" vertical="center"/>
      <protection/>
    </xf>
    <xf numFmtId="0" fontId="0" fillId="48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3" fillId="0" borderId="31" xfId="55" applyFont="1" applyBorder="1" applyAlignment="1">
      <alignment horizontal="center" vertical="center"/>
      <protection/>
    </xf>
    <xf numFmtId="0" fontId="23" fillId="0" borderId="30" xfId="55" applyFont="1" applyBorder="1" applyAlignment="1">
      <alignment horizontal="center" vertical="center"/>
      <protection/>
    </xf>
    <xf numFmtId="0" fontId="6" fillId="38" borderId="10" xfId="55" applyFont="1" applyFill="1" applyBorder="1" applyAlignment="1">
      <alignment horizontal="center" vertical="center"/>
      <protection/>
    </xf>
    <xf numFmtId="0" fontId="5" fillId="39" borderId="10" xfId="55" applyFont="1" applyFill="1" applyBorder="1" applyAlignment="1">
      <alignment horizontal="center" vertical="center"/>
      <protection/>
    </xf>
    <xf numFmtId="0" fontId="6" fillId="39" borderId="10" xfId="55" applyFont="1" applyFill="1" applyBorder="1" applyAlignment="1">
      <alignment horizontal="center" vertical="center" shrinkToFit="1"/>
      <protection/>
    </xf>
    <xf numFmtId="0" fontId="6" fillId="39" borderId="12" xfId="55" applyFont="1" applyFill="1" applyBorder="1" applyAlignment="1">
      <alignment horizontal="center" vertical="center" shrinkToFit="1"/>
      <protection/>
    </xf>
    <xf numFmtId="0" fontId="128" fillId="0" borderId="34" xfId="55" applyFont="1" applyBorder="1" applyAlignment="1">
      <alignment horizontal="center" vertical="center" wrapText="1"/>
      <protection/>
    </xf>
    <xf numFmtId="0" fontId="128" fillId="0" borderId="25" xfId="55" applyFont="1" applyBorder="1" applyAlignment="1">
      <alignment horizontal="center" vertical="center" wrapText="1"/>
      <protection/>
    </xf>
    <xf numFmtId="0" fontId="128" fillId="0" borderId="29" xfId="55" applyFont="1" applyBorder="1" applyAlignment="1">
      <alignment horizontal="center" vertical="center" wrapText="1"/>
      <protection/>
    </xf>
    <xf numFmtId="0" fontId="128" fillId="0" borderId="0" xfId="55" applyFont="1" applyBorder="1" applyAlignment="1">
      <alignment horizontal="center" vertical="center" wrapText="1"/>
      <protection/>
    </xf>
    <xf numFmtId="0" fontId="128" fillId="0" borderId="35" xfId="55" applyFont="1" applyBorder="1" applyAlignment="1">
      <alignment horizontal="center" vertical="center" wrapText="1"/>
      <protection/>
    </xf>
    <xf numFmtId="0" fontId="128" fillId="0" borderId="14" xfId="55" applyFont="1" applyBorder="1" applyAlignment="1">
      <alignment horizontal="center" vertical="center" wrapText="1"/>
      <protection/>
    </xf>
    <xf numFmtId="0" fontId="143" fillId="0" borderId="36" xfId="0" applyFont="1" applyBorder="1" applyAlignment="1">
      <alignment horizontal="center" vertical="center" wrapText="1"/>
    </xf>
    <xf numFmtId="0" fontId="143" fillId="0" borderId="25" xfId="0" applyFont="1" applyBorder="1" applyAlignment="1">
      <alignment horizontal="center" vertical="center" wrapText="1"/>
    </xf>
    <xf numFmtId="0" fontId="143" fillId="0" borderId="26" xfId="0" applyFont="1" applyBorder="1" applyAlignment="1">
      <alignment horizontal="center" vertical="center" wrapText="1"/>
    </xf>
    <xf numFmtId="0" fontId="143" fillId="0" borderId="0" xfId="0" applyFont="1" applyBorder="1" applyAlignment="1">
      <alignment horizontal="center" vertical="center" wrapText="1"/>
    </xf>
    <xf numFmtId="0" fontId="143" fillId="0" borderId="21" xfId="0" applyFont="1" applyBorder="1" applyAlignment="1">
      <alignment horizontal="center" vertical="center" wrapText="1"/>
    </xf>
    <xf numFmtId="0" fontId="143" fillId="0" borderId="14" xfId="0" applyFont="1" applyBorder="1" applyAlignment="1">
      <alignment horizontal="center" vertical="center" wrapText="1"/>
    </xf>
    <xf numFmtId="0" fontId="143" fillId="0" borderId="27" xfId="0" applyFont="1" applyBorder="1" applyAlignment="1">
      <alignment horizontal="center" vertical="center" wrapText="1"/>
    </xf>
    <xf numFmtId="0" fontId="15" fillId="46" borderId="11" xfId="0" applyFont="1" applyFill="1" applyBorder="1" applyAlignment="1">
      <alignment horizontal="center" vertical="center"/>
    </xf>
    <xf numFmtId="0" fontId="16" fillId="46" borderId="10" xfId="0" applyFont="1" applyFill="1" applyBorder="1" applyAlignment="1">
      <alignment horizontal="center" vertical="center" wrapText="1"/>
    </xf>
    <xf numFmtId="0" fontId="16" fillId="46" borderId="10" xfId="0" applyFont="1" applyFill="1" applyBorder="1" applyAlignment="1">
      <alignment horizontal="center" vertical="center"/>
    </xf>
    <xf numFmtId="0" fontId="2" fillId="50" borderId="10" xfId="0" applyFont="1" applyFill="1" applyBorder="1" applyAlignment="1">
      <alignment horizontal="center" vertical="center"/>
    </xf>
    <xf numFmtId="0" fontId="16" fillId="50" borderId="10" xfId="0" applyFont="1" applyFill="1" applyBorder="1" applyAlignment="1">
      <alignment horizontal="center" vertical="center" shrinkToFit="1"/>
    </xf>
    <xf numFmtId="0" fontId="16" fillId="50" borderId="12" xfId="0" applyFont="1" applyFill="1" applyBorder="1" applyAlignment="1">
      <alignment horizontal="center" vertical="center" shrinkToFit="1"/>
    </xf>
    <xf numFmtId="0" fontId="13" fillId="43" borderId="10" xfId="53" applyFont="1" applyFill="1" applyBorder="1" applyAlignment="1">
      <alignment vertical="center"/>
      <protection/>
    </xf>
    <xf numFmtId="0" fontId="17" fillId="19" borderId="10" xfId="0" applyFont="1" applyFill="1" applyBorder="1" applyAlignment="1" applyProtection="1">
      <alignment vertical="center" readingOrder="1"/>
      <protection/>
    </xf>
    <xf numFmtId="2" fontId="18" fillId="50" borderId="10" xfId="0" applyNumberFormat="1" applyFont="1" applyFill="1" applyBorder="1" applyAlignment="1">
      <alignment horizontal="center" vertical="center" shrinkToFit="1"/>
    </xf>
    <xf numFmtId="2" fontId="18" fillId="50" borderId="12" xfId="0" applyNumberFormat="1" applyFont="1" applyFill="1" applyBorder="1" applyAlignment="1">
      <alignment horizontal="center" vertical="center" shrinkToFit="1"/>
    </xf>
    <xf numFmtId="0" fontId="144" fillId="49" borderId="31" xfId="53" applyFont="1" applyFill="1" applyBorder="1" applyAlignment="1">
      <alignment horizontal="center" vertical="center"/>
      <protection/>
    </xf>
    <xf numFmtId="0" fontId="144" fillId="49" borderId="33" xfId="53" applyFont="1" applyFill="1" applyBorder="1" applyAlignment="1">
      <alignment horizontal="center" vertical="center"/>
      <protection/>
    </xf>
    <xf numFmtId="0" fontId="144" fillId="49" borderId="30" xfId="53" applyFont="1" applyFill="1" applyBorder="1" applyAlignment="1">
      <alignment horizontal="center" vertical="center"/>
      <protection/>
    </xf>
    <xf numFmtId="0" fontId="17" fillId="50" borderId="10" xfId="0" applyFont="1" applyFill="1" applyBorder="1" applyAlignment="1">
      <alignment horizontal="center" vertical="center"/>
    </xf>
    <xf numFmtId="0" fontId="17" fillId="49" borderId="10" xfId="53" applyFont="1" applyFill="1" applyBorder="1" applyAlignment="1">
      <alignment horizontal="center" vertical="center"/>
      <protection/>
    </xf>
    <xf numFmtId="0" fontId="17" fillId="50" borderId="10" xfId="0" applyFont="1" applyFill="1" applyBorder="1" applyAlignment="1" applyProtection="1">
      <alignment horizontal="right" vertical="center" readingOrder="1"/>
      <protection/>
    </xf>
    <xf numFmtId="0" fontId="77" fillId="43" borderId="10" xfId="53" applyFont="1" applyFill="1" applyBorder="1" applyAlignment="1">
      <alignment vertical="center"/>
      <protection/>
    </xf>
    <xf numFmtId="0" fontId="77" fillId="44" borderId="10" xfId="53" applyFont="1" applyFill="1" applyBorder="1" applyAlignment="1">
      <alignment vertical="center"/>
      <protection/>
    </xf>
    <xf numFmtId="0" fontId="11" fillId="43" borderId="10" xfId="53" applyFont="1" applyFill="1" applyBorder="1" applyAlignment="1">
      <alignment horizontal="center" vertical="center"/>
      <protection/>
    </xf>
    <xf numFmtId="0" fontId="127" fillId="0" borderId="11" xfId="0" applyFont="1" applyBorder="1" applyAlignment="1">
      <alignment vertical="center"/>
    </xf>
    <xf numFmtId="0" fontId="17" fillId="50" borderId="28" xfId="0" applyFont="1" applyFill="1" applyBorder="1" applyAlignment="1">
      <alignment horizontal="center" vertical="center"/>
    </xf>
    <xf numFmtId="2" fontId="18" fillId="50" borderId="28" xfId="0" applyNumberFormat="1" applyFont="1" applyFill="1" applyBorder="1" applyAlignment="1">
      <alignment horizontal="center" vertical="center" shrinkToFit="1"/>
    </xf>
    <xf numFmtId="2" fontId="18" fillId="50" borderId="37" xfId="0" applyNumberFormat="1" applyFont="1" applyFill="1" applyBorder="1" applyAlignment="1">
      <alignment horizontal="center" vertical="center" shrinkToFit="1"/>
    </xf>
    <xf numFmtId="0" fontId="127" fillId="0" borderId="29" xfId="0" applyFont="1" applyFill="1" applyBorder="1" applyAlignment="1">
      <alignment vertical="center"/>
    </xf>
    <xf numFmtId="2" fontId="18" fillId="0" borderId="21" xfId="0" applyNumberFormat="1" applyFont="1" applyFill="1" applyBorder="1" applyAlignment="1">
      <alignment horizontal="center" vertical="center" shrinkToFit="1"/>
    </xf>
    <xf numFmtId="0" fontId="0" fillId="43" borderId="0" xfId="0" applyFill="1" applyBorder="1" applyAlignment="1">
      <alignment horizontal="center"/>
    </xf>
    <xf numFmtId="0" fontId="145" fillId="0" borderId="0" xfId="0" applyFont="1" applyBorder="1" applyAlignment="1">
      <alignment horizontal="center" vertical="top"/>
    </xf>
    <xf numFmtId="0" fontId="11" fillId="0" borderId="29" xfId="0" applyFont="1" applyBorder="1" applyAlignment="1">
      <alignment vertical="center"/>
    </xf>
    <xf numFmtId="0" fontId="17" fillId="0" borderId="0" xfId="0" applyFont="1" applyBorder="1" applyAlignment="1">
      <alignment horizontal="center" vertical="top"/>
    </xf>
    <xf numFmtId="0" fontId="0" fillId="0" borderId="29" xfId="0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7" fillId="0" borderId="16" xfId="0" applyFont="1" applyBorder="1" applyAlignment="1">
      <alignment wrapText="1"/>
    </xf>
    <xf numFmtId="0" fontId="80" fillId="0" borderId="0" xfId="0" applyFont="1" applyAlignment="1">
      <alignment/>
    </xf>
    <xf numFmtId="0" fontId="7" fillId="0" borderId="18" xfId="0" applyFont="1" applyBorder="1" applyAlignment="1">
      <alignment wrapText="1"/>
    </xf>
    <xf numFmtId="0" fontId="13" fillId="0" borderId="0" xfId="0" applyFont="1" applyAlignment="1">
      <alignment vertical="center"/>
    </xf>
    <xf numFmtId="0" fontId="81" fillId="51" borderId="10" xfId="55" applyFont="1" applyFill="1" applyBorder="1" applyAlignment="1">
      <alignment horizontal="center" vertical="center"/>
      <protection/>
    </xf>
    <xf numFmtId="0" fontId="81" fillId="51" borderId="10" xfId="55" applyFont="1" applyFill="1" applyBorder="1" applyAlignment="1">
      <alignment horizontal="left" vertical="center"/>
      <protection/>
    </xf>
    <xf numFmtId="0" fontId="81" fillId="51" borderId="10" xfId="0" applyFont="1" applyFill="1" applyBorder="1" applyAlignment="1">
      <alignment horizontal="center" vertical="center"/>
    </xf>
    <xf numFmtId="0" fontId="81" fillId="51" borderId="30" xfId="0" applyFont="1" applyFill="1" applyBorder="1" applyAlignment="1">
      <alignment horizontal="center" vertical="center"/>
    </xf>
    <xf numFmtId="0" fontId="81" fillId="51" borderId="10" xfId="55" applyFont="1" applyFill="1" applyBorder="1" applyAlignment="1">
      <alignment horizontal="center" vertical="center" shrinkToFit="1"/>
      <protection/>
    </xf>
    <xf numFmtId="0" fontId="81" fillId="51" borderId="28" xfId="55" applyFont="1" applyFill="1" applyBorder="1" applyAlignment="1">
      <alignment horizontal="center" vertical="center" shrinkToFit="1"/>
      <protection/>
    </xf>
    <xf numFmtId="0" fontId="81" fillId="51" borderId="31" xfId="0" applyFont="1" applyFill="1" applyBorder="1" applyAlignment="1">
      <alignment horizontal="center" vertical="center"/>
    </xf>
    <xf numFmtId="0" fontId="81" fillId="51" borderId="38" xfId="55" applyFont="1" applyFill="1" applyBorder="1" applyAlignment="1">
      <alignment horizontal="center" vertical="center" shrinkToFit="1"/>
      <protection/>
    </xf>
    <xf numFmtId="0" fontId="81" fillId="0" borderId="10" xfId="55" applyFont="1" applyFill="1" applyBorder="1" applyAlignment="1">
      <alignment horizontal="center" vertical="center"/>
      <protection/>
    </xf>
    <xf numFmtId="0" fontId="81" fillId="0" borderId="10" xfId="55" applyFont="1" applyFill="1" applyBorder="1" applyAlignment="1">
      <alignment horizontal="left" vertical="center"/>
      <protection/>
    </xf>
    <xf numFmtId="1" fontId="81" fillId="0" borderId="39" xfId="50" applyNumberFormat="1" applyFont="1" applyFill="1" applyBorder="1" applyAlignment="1">
      <alignment horizontal="center" vertical="center" shrinkToFit="1"/>
      <protection/>
    </xf>
    <xf numFmtId="0" fontId="21" fillId="52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53" borderId="10" xfId="55" applyFont="1" applyFill="1" applyBorder="1" applyAlignment="1">
      <alignment horizontal="center" vertical="center" shrinkToFit="1"/>
      <protection/>
    </xf>
    <xf numFmtId="0" fontId="17" fillId="54" borderId="31" xfId="55" applyFont="1" applyFill="1" applyBorder="1" applyAlignment="1">
      <alignment horizontal="center" vertical="center"/>
      <protection/>
    </xf>
    <xf numFmtId="0" fontId="21" fillId="55" borderId="31" xfId="0" applyFont="1" applyFill="1" applyBorder="1" applyAlignment="1">
      <alignment vertical="center"/>
    </xf>
    <xf numFmtId="0" fontId="21" fillId="55" borderId="33" xfId="0" applyFont="1" applyFill="1" applyBorder="1" applyAlignment="1">
      <alignment vertical="center"/>
    </xf>
    <xf numFmtId="0" fontId="81" fillId="51" borderId="28" xfId="55" applyFont="1" applyFill="1" applyBorder="1" applyAlignment="1">
      <alignment horizontal="center" vertical="center"/>
      <protection/>
    </xf>
    <xf numFmtId="0" fontId="81" fillId="51" borderId="38" xfId="55" applyFont="1" applyFill="1" applyBorder="1" applyAlignment="1">
      <alignment horizontal="center" vertical="center"/>
      <protection/>
    </xf>
    <xf numFmtId="0" fontId="78" fillId="0" borderId="17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0" fontId="78" fillId="0" borderId="19" xfId="0" applyFont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 wrapText="1"/>
    </xf>
    <xf numFmtId="0" fontId="78" fillId="0" borderId="16" xfId="0" applyFont="1" applyBorder="1" applyAlignment="1">
      <alignment vertical="center" wrapText="1"/>
    </xf>
    <xf numFmtId="0" fontId="78" fillId="0" borderId="18" xfId="0" applyFont="1" applyBorder="1" applyAlignment="1">
      <alignment vertical="center" wrapText="1"/>
    </xf>
    <xf numFmtId="0" fontId="78" fillId="0" borderId="20" xfId="0" applyFont="1" applyBorder="1" applyAlignment="1">
      <alignment vertical="center" wrapText="1"/>
    </xf>
    <xf numFmtId="0" fontId="21" fillId="55" borderId="33" xfId="0" applyFont="1" applyFill="1" applyBorder="1" applyAlignment="1">
      <alignment vertical="center"/>
    </xf>
    <xf numFmtId="0" fontId="21" fillId="55" borderId="30" xfId="0" applyFon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7" fillId="56" borderId="10" xfId="0" applyFont="1" applyFill="1" applyBorder="1" applyAlignment="1" applyProtection="1">
      <alignment horizontal="center" vertical="center" readingOrder="1"/>
      <protection/>
    </xf>
    <xf numFmtId="0" fontId="7" fillId="56" borderId="10" xfId="0" applyFont="1" applyFill="1" applyBorder="1" applyAlignment="1" applyProtection="1">
      <alignment horizontal="center" vertical="center" readingOrder="1"/>
      <protection locked="0"/>
    </xf>
    <xf numFmtId="0" fontId="13" fillId="56" borderId="10" xfId="0" applyFont="1" applyFill="1" applyBorder="1" applyAlignment="1" applyProtection="1">
      <alignment horizontal="right" vertical="center" readingOrder="1"/>
      <protection/>
    </xf>
    <xf numFmtId="0" fontId="21" fillId="0" borderId="0" xfId="0" applyFont="1" applyAlignment="1">
      <alignment/>
    </xf>
    <xf numFmtId="0" fontId="82" fillId="0" borderId="0" xfId="0" applyFont="1" applyAlignment="1">
      <alignment/>
    </xf>
    <xf numFmtId="0" fontId="2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0" fontId="17" fillId="0" borderId="0" xfId="0" applyFont="1" applyAlignment="1">
      <alignment/>
    </xf>
    <xf numFmtId="0" fontId="2" fillId="0" borderId="18" xfId="0" applyFont="1" applyBorder="1" applyAlignment="1">
      <alignment wrapText="1"/>
    </xf>
    <xf numFmtId="0" fontId="146" fillId="0" borderId="0" xfId="0" applyFont="1" applyAlignment="1">
      <alignment/>
    </xf>
    <xf numFmtId="0" fontId="17" fillId="0" borderId="0" xfId="0" applyFont="1" applyAlignment="1">
      <alignment vertical="center"/>
    </xf>
    <xf numFmtId="0" fontId="2" fillId="51" borderId="10" xfId="55" applyFont="1" applyFill="1" applyBorder="1" applyAlignment="1">
      <alignment horizontal="center" vertical="center"/>
      <protection/>
    </xf>
    <xf numFmtId="0" fontId="2" fillId="51" borderId="10" xfId="55" applyFont="1" applyFill="1" applyBorder="1" applyAlignment="1">
      <alignment horizontal="left" vertical="center"/>
      <protection/>
    </xf>
    <xf numFmtId="0" fontId="2" fillId="51" borderId="10" xfId="55" applyFont="1" applyFill="1" applyBorder="1" applyAlignment="1">
      <alignment horizontal="center" vertical="center"/>
      <protection/>
    </xf>
    <xf numFmtId="0" fontId="2" fillId="51" borderId="10" xfId="0" applyFont="1" applyFill="1" applyBorder="1" applyAlignment="1">
      <alignment horizontal="center" vertical="center"/>
    </xf>
    <xf numFmtId="0" fontId="2" fillId="51" borderId="30" xfId="0" applyFont="1" applyFill="1" applyBorder="1" applyAlignment="1">
      <alignment horizontal="center" vertical="center"/>
    </xf>
    <xf numFmtId="0" fontId="2" fillId="51" borderId="10" xfId="55" applyFont="1" applyFill="1" applyBorder="1" applyAlignment="1">
      <alignment horizontal="center" vertical="center" shrinkToFit="1"/>
      <protection/>
    </xf>
    <xf numFmtId="0" fontId="2" fillId="51" borderId="28" xfId="55" applyFont="1" applyFill="1" applyBorder="1" applyAlignment="1">
      <alignment horizontal="center" vertical="center" shrinkToFit="1"/>
      <protection/>
    </xf>
    <xf numFmtId="0" fontId="17" fillId="0" borderId="0" xfId="0" applyFont="1" applyAlignment="1">
      <alignment horizontal="center" vertical="center"/>
    </xf>
    <xf numFmtId="0" fontId="2" fillId="51" borderId="31" xfId="0" applyFont="1" applyFill="1" applyBorder="1" applyAlignment="1">
      <alignment horizontal="center" vertical="center"/>
    </xf>
    <xf numFmtId="0" fontId="2" fillId="51" borderId="38" xfId="55" applyFont="1" applyFill="1" applyBorder="1" applyAlignment="1">
      <alignment horizontal="center" vertical="center" shrinkToFit="1"/>
      <protection/>
    </xf>
    <xf numFmtId="0" fontId="2" fillId="56" borderId="10" xfId="0" applyFont="1" applyFill="1" applyBorder="1" applyAlignment="1" applyProtection="1">
      <alignment horizontal="center" vertical="center" readingOrder="1"/>
      <protection/>
    </xf>
    <xf numFmtId="0" fontId="2" fillId="56" borderId="10" xfId="0" applyFont="1" applyFill="1" applyBorder="1" applyAlignment="1" applyProtection="1">
      <alignment horizontal="center" vertical="center" readingOrder="1"/>
      <protection locked="0"/>
    </xf>
    <xf numFmtId="0" fontId="2" fillId="0" borderId="10" xfId="55" applyFont="1" applyFill="1" applyBorder="1" applyAlignment="1">
      <alignment horizontal="center" vertical="center"/>
      <protection/>
    </xf>
    <xf numFmtId="0" fontId="2" fillId="0" borderId="10" xfId="55" applyFont="1" applyFill="1" applyBorder="1" applyAlignment="1">
      <alignment horizontal="left" vertical="center"/>
      <protection/>
    </xf>
    <xf numFmtId="1" fontId="2" fillId="0" borderId="39" xfId="50" applyNumberFormat="1" applyFont="1" applyFill="1" applyBorder="1" applyAlignment="1">
      <alignment horizontal="center" vertical="center" shrinkToFit="1"/>
      <protection/>
    </xf>
    <xf numFmtId="0" fontId="17" fillId="9" borderId="31" xfId="0" applyFont="1" applyFill="1" applyBorder="1" applyAlignment="1">
      <alignment horizontal="center" vertical="center"/>
    </xf>
    <xf numFmtId="0" fontId="17" fillId="9" borderId="30" xfId="0" applyFont="1" applyFill="1" applyBorder="1" applyAlignment="1">
      <alignment horizontal="center" vertical="center"/>
    </xf>
    <xf numFmtId="0" fontId="17" fillId="9" borderId="10" xfId="0" applyFont="1" applyFill="1" applyBorder="1" applyAlignment="1">
      <alignment horizontal="center" vertical="center"/>
    </xf>
    <xf numFmtId="0" fontId="17" fillId="52" borderId="10" xfId="0" applyFont="1" applyFill="1" applyBorder="1" applyAlignment="1">
      <alignment horizontal="center" vertical="center"/>
    </xf>
    <xf numFmtId="0" fontId="17" fillId="9" borderId="33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53" borderId="30" xfId="55" applyFont="1" applyFill="1" applyBorder="1" applyAlignment="1">
      <alignment horizontal="center" vertical="center" shrinkToFit="1"/>
      <protection/>
    </xf>
    <xf numFmtId="0" fontId="17" fillId="53" borderId="10" xfId="55" applyFont="1" applyFill="1" applyBorder="1" applyAlignment="1">
      <alignment horizontal="center" vertical="center" shrinkToFit="1"/>
      <protection/>
    </xf>
    <xf numFmtId="0" fontId="17" fillId="56" borderId="10" xfId="0" applyFont="1" applyFill="1" applyBorder="1" applyAlignment="1" applyProtection="1">
      <alignment horizontal="right" vertical="center" readingOrder="1"/>
      <protection/>
    </xf>
    <xf numFmtId="0" fontId="2" fillId="51" borderId="31" xfId="55" applyFont="1" applyFill="1" applyBorder="1" applyAlignment="1">
      <alignment horizontal="center" vertical="center"/>
      <protection/>
    </xf>
    <xf numFmtId="0" fontId="2" fillId="51" borderId="30" xfId="55" applyFont="1" applyFill="1" applyBorder="1" applyAlignment="1">
      <alignment horizontal="center" vertical="center" shrinkToFit="1"/>
      <protection/>
    </xf>
    <xf numFmtId="1" fontId="2" fillId="0" borderId="40" xfId="50" applyNumberFormat="1" applyFont="1" applyFill="1" applyBorder="1" applyAlignment="1">
      <alignment horizontal="center" vertical="center" shrinkToFit="1"/>
      <protection/>
    </xf>
    <xf numFmtId="1" fontId="2" fillId="0" borderId="19" xfId="50" applyNumberFormat="1" applyFont="1" applyFill="1" applyBorder="1" applyAlignment="1">
      <alignment horizontal="center" vertical="center" shrinkToFit="1"/>
      <protection/>
    </xf>
    <xf numFmtId="0" fontId="2" fillId="0" borderId="10" xfId="0" applyFont="1" applyFill="1" applyBorder="1" applyAlignment="1">
      <alignment horizontal="center" vertical="center"/>
    </xf>
    <xf numFmtId="0" fontId="17" fillId="55" borderId="31" xfId="0" applyFont="1" applyFill="1" applyBorder="1" applyAlignment="1">
      <alignment horizontal="center" vertical="center"/>
    </xf>
    <xf numFmtId="0" fontId="17" fillId="55" borderId="33" xfId="0" applyFont="1" applyFill="1" applyBorder="1" applyAlignment="1">
      <alignment horizontal="center" vertical="center"/>
    </xf>
    <xf numFmtId="0" fontId="17" fillId="55" borderId="30" xfId="0" applyFont="1" applyFill="1" applyBorder="1" applyAlignment="1">
      <alignment horizontal="center" vertical="center"/>
    </xf>
    <xf numFmtId="1" fontId="2" fillId="0" borderId="0" xfId="50" applyNumberFormat="1" applyFont="1" applyFill="1" applyBorder="1" applyAlignment="1">
      <alignment horizontal="center" vertical="center" shrinkToFit="1"/>
      <protection/>
    </xf>
    <xf numFmtId="1" fontId="2" fillId="0" borderId="10" xfId="50" applyNumberFormat="1" applyFont="1" applyFill="1" applyBorder="1" applyAlignment="1">
      <alignment horizontal="center" vertical="center" shrinkToFit="1"/>
      <protection/>
    </xf>
    <xf numFmtId="0" fontId="17" fillId="44" borderId="31" xfId="0" applyFont="1" applyFill="1" applyBorder="1" applyAlignment="1">
      <alignment horizontal="center" vertical="center"/>
    </xf>
    <xf numFmtId="0" fontId="17" fillId="44" borderId="33" xfId="0" applyFont="1" applyFill="1" applyBorder="1" applyAlignment="1">
      <alignment horizontal="center" vertical="center"/>
    </xf>
    <xf numFmtId="0" fontId="17" fillId="44" borderId="30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 readingOrder="1"/>
    </xf>
    <xf numFmtId="0" fontId="2" fillId="25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147" fillId="0" borderId="10" xfId="0" applyFont="1" applyBorder="1" applyAlignment="1">
      <alignment horizontal="center"/>
    </xf>
    <xf numFmtId="0" fontId="147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readingOrder="1"/>
    </xf>
    <xf numFmtId="0" fontId="2" fillId="52" borderId="10" xfId="0" applyFont="1" applyFill="1" applyBorder="1" applyAlignment="1">
      <alignment horizontal="center" vertical="center"/>
    </xf>
    <xf numFmtId="0" fontId="17" fillId="55" borderId="1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84" fillId="0" borderId="10" xfId="0" applyFont="1" applyBorder="1" applyAlignment="1">
      <alignment horizontal="center" vertical="center" wrapText="1"/>
    </xf>
    <xf numFmtId="0" fontId="148" fillId="0" borderId="15" xfId="0" applyFont="1" applyBorder="1" applyAlignment="1">
      <alignment horizontal="center"/>
    </xf>
    <xf numFmtId="0" fontId="148" fillId="0" borderId="13" xfId="0" applyFont="1" applyBorder="1" applyAlignment="1">
      <alignment horizontal="center"/>
    </xf>
    <xf numFmtId="0" fontId="8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0" fillId="0" borderId="0" xfId="0" applyFont="1" applyAlignment="1">
      <alignment horizontal="center"/>
    </xf>
    <xf numFmtId="0" fontId="78" fillId="0" borderId="19" xfId="0" applyFont="1" applyBorder="1" applyAlignment="1">
      <alignment horizontal="center" vertical="center"/>
    </xf>
    <xf numFmtId="0" fontId="78" fillId="0" borderId="14" xfId="0" applyFont="1" applyBorder="1" applyAlignment="1">
      <alignment horizontal="center" vertical="center"/>
    </xf>
    <xf numFmtId="0" fontId="85" fillId="57" borderId="10" xfId="0" applyFont="1" applyFill="1" applyBorder="1" applyAlignment="1">
      <alignment vertical="center"/>
    </xf>
    <xf numFmtId="0" fontId="86" fillId="57" borderId="10" xfId="0" applyFont="1" applyFill="1" applyBorder="1" applyAlignment="1">
      <alignment horizontal="center" vertical="center"/>
    </xf>
    <xf numFmtId="0" fontId="86" fillId="57" borderId="28" xfId="0" applyFont="1" applyFill="1" applyBorder="1" applyAlignment="1">
      <alignment horizontal="center" vertical="center"/>
    </xf>
    <xf numFmtId="0" fontId="86" fillId="57" borderId="38" xfId="0" applyFont="1" applyFill="1" applyBorder="1" applyAlignment="1">
      <alignment horizontal="center" vertical="center"/>
    </xf>
    <xf numFmtId="0" fontId="87" fillId="40" borderId="10" xfId="0" applyFont="1" applyFill="1" applyBorder="1" applyAlignment="1">
      <alignment horizontal="center" vertical="center"/>
    </xf>
    <xf numFmtId="0" fontId="87" fillId="40" borderId="10" xfId="0" applyFont="1" applyFill="1" applyBorder="1" applyAlignment="1">
      <alignment horizontal="left" vertical="center"/>
    </xf>
    <xf numFmtId="0" fontId="87" fillId="57" borderId="10" xfId="0" applyFont="1" applyFill="1" applyBorder="1" applyAlignment="1">
      <alignment horizontal="center" vertical="center"/>
    </xf>
    <xf numFmtId="0" fontId="87" fillId="52" borderId="10" xfId="0" applyFont="1" applyFill="1" applyBorder="1" applyAlignment="1">
      <alignment horizontal="center" vertical="center"/>
    </xf>
    <xf numFmtId="0" fontId="87" fillId="0" borderId="10" xfId="0" applyFont="1" applyFill="1" applyBorder="1" applyAlignment="1">
      <alignment horizontal="center" vertical="center"/>
    </xf>
    <xf numFmtId="0" fontId="84" fillId="0" borderId="10" xfId="0" applyFont="1" applyFill="1" applyBorder="1" applyAlignment="1">
      <alignment horizontal="center" vertical="center"/>
    </xf>
    <xf numFmtId="0" fontId="84" fillId="52" borderId="10" xfId="0" applyFont="1" applyFill="1" applyBorder="1" applyAlignment="1">
      <alignment horizontal="center" vertical="center"/>
    </xf>
    <xf numFmtId="0" fontId="87" fillId="55" borderId="10" xfId="0" applyFont="1" applyFill="1" applyBorder="1" applyAlignment="1">
      <alignment vertical="center"/>
    </xf>
    <xf numFmtId="0" fontId="84" fillId="55" borderId="31" xfId="0" applyFont="1" applyFill="1" applyBorder="1" applyAlignment="1">
      <alignment vertical="center"/>
    </xf>
    <xf numFmtId="0" fontId="84" fillId="55" borderId="33" xfId="0" applyFont="1" applyFill="1" applyBorder="1" applyAlignment="1">
      <alignment vertical="center"/>
    </xf>
    <xf numFmtId="0" fontId="84" fillId="55" borderId="30" xfId="0" applyFont="1" applyFill="1" applyBorder="1" applyAlignment="1">
      <alignment vertical="center"/>
    </xf>
    <xf numFmtId="0" fontId="87" fillId="43" borderId="10" xfId="0" applyFont="1" applyFill="1" applyBorder="1" applyAlignment="1">
      <alignment horizontal="left" vertical="center"/>
    </xf>
    <xf numFmtId="0" fontId="87" fillId="43" borderId="10" xfId="0" applyFont="1" applyFill="1" applyBorder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87" fillId="55" borderId="10" xfId="0" applyFont="1" applyFill="1" applyBorder="1" applyAlignment="1">
      <alignment horizontal="center" vertical="center"/>
    </xf>
    <xf numFmtId="0" fontId="87" fillId="40" borderId="31" xfId="0" applyFont="1" applyFill="1" applyBorder="1" applyAlignment="1">
      <alignment horizontal="center" vertical="center"/>
    </xf>
    <xf numFmtId="0" fontId="87" fillId="0" borderId="30" xfId="0" applyFont="1" applyFill="1" applyBorder="1" applyAlignment="1">
      <alignment horizontal="center" vertical="center"/>
    </xf>
    <xf numFmtId="0" fontId="87" fillId="43" borderId="10" xfId="0" applyFont="1" applyFill="1" applyBorder="1" applyAlignment="1">
      <alignment horizontal="left" vertical="center"/>
    </xf>
    <xf numFmtId="0" fontId="87" fillId="43" borderId="10" xfId="0" applyFont="1" applyFill="1" applyBorder="1" applyAlignment="1">
      <alignment horizontal="center" vertical="center"/>
    </xf>
    <xf numFmtId="0" fontId="87" fillId="44" borderId="31" xfId="0" applyFont="1" applyFill="1" applyBorder="1" applyAlignment="1">
      <alignment horizontal="center" vertical="center"/>
    </xf>
    <xf numFmtId="0" fontId="87" fillId="44" borderId="30" xfId="0" applyFont="1" applyFill="1" applyBorder="1" applyAlignment="1">
      <alignment horizontal="center" vertical="center"/>
    </xf>
    <xf numFmtId="0" fontId="87" fillId="40" borderId="10" xfId="0" applyFont="1" applyFill="1" applyBorder="1" applyAlignment="1">
      <alignment vertical="center"/>
    </xf>
    <xf numFmtId="0" fontId="87" fillId="55" borderId="31" xfId="0" applyFont="1" applyFill="1" applyBorder="1" applyAlignment="1">
      <alignment horizontal="center" vertical="center"/>
    </xf>
    <xf numFmtId="0" fontId="87" fillId="55" borderId="33" xfId="0" applyFont="1" applyFill="1" applyBorder="1" applyAlignment="1">
      <alignment horizontal="center" vertical="center"/>
    </xf>
    <xf numFmtId="0" fontId="87" fillId="55" borderId="30" xfId="0" applyFont="1" applyFill="1" applyBorder="1" applyAlignment="1">
      <alignment horizontal="center" vertical="center"/>
    </xf>
    <xf numFmtId="0" fontId="86" fillId="57" borderId="28" xfId="0" applyFont="1" applyFill="1" applyBorder="1" applyAlignment="1">
      <alignment vertical="center"/>
    </xf>
    <xf numFmtId="0" fontId="86" fillId="57" borderId="38" xfId="0" applyFont="1" applyFill="1" applyBorder="1" applyAlignment="1">
      <alignment vertical="center"/>
    </xf>
    <xf numFmtId="0" fontId="87" fillId="0" borderId="10" xfId="0" applyFont="1" applyBorder="1" applyAlignment="1">
      <alignment horizontal="left" vertical="center"/>
    </xf>
    <xf numFmtId="0" fontId="82" fillId="0" borderId="0" xfId="0" applyFont="1" applyAlignment="1">
      <alignment/>
    </xf>
    <xf numFmtId="0" fontId="82" fillId="0" borderId="0" xfId="0" applyFont="1" applyAlignment="1">
      <alignment horizontal="center"/>
    </xf>
    <xf numFmtId="0" fontId="22" fillId="0" borderId="0" xfId="0" applyFont="1" applyAlignment="1">
      <alignment/>
    </xf>
    <xf numFmtId="0" fontId="82" fillId="0" borderId="0" xfId="0" applyFont="1" applyFill="1" applyAlignment="1">
      <alignment/>
    </xf>
    <xf numFmtId="0" fontId="84" fillId="0" borderId="0" xfId="0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78" fillId="0" borderId="15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  <xf numFmtId="0" fontId="78" fillId="0" borderId="17" xfId="0" applyFont="1" applyBorder="1" applyAlignment="1">
      <alignment horizontal="center" vertical="center" wrapText="1"/>
    </xf>
    <xf numFmtId="0" fontId="78" fillId="0" borderId="19" xfId="0" applyFont="1" applyBorder="1" applyAlignment="1">
      <alignment horizontal="center" vertical="center" wrapText="1"/>
    </xf>
    <xf numFmtId="0" fontId="21" fillId="54" borderId="10" xfId="55" applyFont="1" applyFill="1" applyBorder="1" applyAlignment="1">
      <alignment horizontal="center" vertical="center"/>
      <protection/>
    </xf>
    <xf numFmtId="0" fontId="11" fillId="54" borderId="10" xfId="55" applyFont="1" applyFill="1" applyBorder="1" applyAlignment="1">
      <alignment horizontal="center" vertical="center"/>
      <protection/>
    </xf>
    <xf numFmtId="0" fontId="89" fillId="0" borderId="0" xfId="0" applyFont="1" applyAlignment="1">
      <alignment/>
    </xf>
    <xf numFmtId="0" fontId="89" fillId="0" borderId="0" xfId="0" applyFont="1" applyAlignment="1">
      <alignment/>
    </xf>
    <xf numFmtId="0" fontId="21" fillId="0" borderId="0" xfId="0" applyFont="1" applyAlignment="1">
      <alignment/>
    </xf>
    <xf numFmtId="0" fontId="89" fillId="0" borderId="0" xfId="0" applyFont="1" applyAlignment="1">
      <alignment horizontal="left"/>
    </xf>
    <xf numFmtId="0" fontId="148" fillId="0" borderId="0" xfId="0" applyFont="1" applyBorder="1" applyAlignment="1">
      <alignment horizontal="center" vertical="center" wrapText="1"/>
    </xf>
    <xf numFmtId="0" fontId="119" fillId="0" borderId="0" xfId="52" applyFont="1" applyBorder="1" applyAlignment="1">
      <alignment vertical="center"/>
      <protection/>
    </xf>
    <xf numFmtId="0" fontId="124" fillId="0" borderId="0" xfId="0" applyFont="1" applyBorder="1" applyAlignment="1">
      <alignment horizontal="center" vertical="center"/>
    </xf>
    <xf numFmtId="0" fontId="149" fillId="0" borderId="0" xfId="0" applyFont="1" applyBorder="1" applyAlignment="1">
      <alignment horizontal="center"/>
    </xf>
    <xf numFmtId="0" fontId="119" fillId="0" borderId="10" xfId="52" applyFont="1" applyBorder="1" applyAlignment="1">
      <alignment horizontal="center" vertical="center"/>
      <protection/>
    </xf>
    <xf numFmtId="0" fontId="150" fillId="0" borderId="10" xfId="0" applyFont="1" applyBorder="1" applyAlignment="1">
      <alignment horizontal="center" vertical="center"/>
    </xf>
    <xf numFmtId="0" fontId="151" fillId="0" borderId="10" xfId="0" applyFont="1" applyBorder="1" applyAlignment="1">
      <alignment vertical="center"/>
    </xf>
    <xf numFmtId="0" fontId="152" fillId="0" borderId="10" xfId="0" applyFont="1" applyBorder="1" applyAlignment="1">
      <alignment horizontal="center"/>
    </xf>
    <xf numFmtId="0" fontId="153" fillId="0" borderId="10" xfId="0" applyFont="1" applyBorder="1" applyAlignment="1">
      <alignment/>
    </xf>
    <xf numFmtId="0" fontId="150" fillId="0" borderId="10" xfId="0" applyFont="1" applyBorder="1" applyAlignment="1">
      <alignment horizontal="center"/>
    </xf>
    <xf numFmtId="0" fontId="151" fillId="0" borderId="10" xfId="0" applyFont="1" applyBorder="1" applyAlignment="1">
      <alignment/>
    </xf>
    <xf numFmtId="0" fontId="119" fillId="0" borderId="10" xfId="0" applyFont="1" applyBorder="1" applyAlignment="1">
      <alignment horizontal="center"/>
    </xf>
    <xf numFmtId="0" fontId="138" fillId="0" borderId="10" xfId="0" applyFont="1" applyBorder="1" applyAlignment="1">
      <alignment/>
    </xf>
    <xf numFmtId="0" fontId="119" fillId="0" borderId="10" xfId="0" applyFont="1" applyBorder="1" applyAlignment="1">
      <alignment horizontal="center"/>
    </xf>
    <xf numFmtId="0" fontId="79" fillId="0" borderId="15" xfId="0" applyFont="1" applyBorder="1" applyAlignment="1">
      <alignment horizontal="center" wrapText="1"/>
    </xf>
    <xf numFmtId="0" fontId="79" fillId="0" borderId="13" xfId="0" applyFont="1" applyBorder="1" applyAlignment="1">
      <alignment horizontal="center" wrapText="1"/>
    </xf>
    <xf numFmtId="0" fontId="79" fillId="0" borderId="13" xfId="0" applyFont="1" applyBorder="1" applyAlignment="1">
      <alignment horizontal="center" wrapText="1"/>
    </xf>
    <xf numFmtId="0" fontId="79" fillId="0" borderId="16" xfId="0" applyFont="1" applyBorder="1" applyAlignment="1">
      <alignment horizontal="center" wrapText="1"/>
    </xf>
    <xf numFmtId="0" fontId="78" fillId="0" borderId="0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 wrapText="1"/>
    </xf>
    <xf numFmtId="0" fontId="78" fillId="0" borderId="20" xfId="0" applyFont="1" applyBorder="1" applyAlignment="1">
      <alignment horizontal="center" vertical="center" wrapText="1"/>
    </xf>
    <xf numFmtId="0" fontId="94" fillId="58" borderId="10" xfId="0" applyFont="1" applyFill="1" applyBorder="1" applyAlignment="1" quotePrefix="1">
      <alignment vertical="center"/>
    </xf>
    <xf numFmtId="0" fontId="95" fillId="58" borderId="10" xfId="0" applyFont="1" applyFill="1" applyBorder="1" applyAlignment="1">
      <alignment horizontal="center" vertical="center"/>
    </xf>
    <xf numFmtId="0" fontId="95" fillId="58" borderId="28" xfId="0" applyFont="1" applyFill="1" applyBorder="1" applyAlignment="1">
      <alignment vertical="center"/>
    </xf>
    <xf numFmtId="0" fontId="96" fillId="51" borderId="28" xfId="0" applyFont="1" applyFill="1" applyBorder="1" applyAlignment="1">
      <alignment/>
    </xf>
    <xf numFmtId="0" fontId="97" fillId="51" borderId="28" xfId="0" applyFont="1" applyFill="1" applyBorder="1" applyAlignment="1">
      <alignment shrinkToFit="1"/>
    </xf>
    <xf numFmtId="0" fontId="94" fillId="58" borderId="10" xfId="0" applyFont="1" applyFill="1" applyBorder="1" applyAlignment="1">
      <alignment vertical="center"/>
    </xf>
    <xf numFmtId="0" fontId="95" fillId="58" borderId="38" xfId="0" applyFont="1" applyFill="1" applyBorder="1" applyAlignment="1">
      <alignment vertical="center"/>
    </xf>
    <xf numFmtId="0" fontId="84" fillId="51" borderId="10" xfId="0" applyFont="1" applyFill="1" applyBorder="1" applyAlignment="1">
      <alignment horizontal="center" vertical="center"/>
    </xf>
    <xf numFmtId="0" fontId="86" fillId="0" borderId="10" xfId="0" applyFont="1" applyFill="1" applyBorder="1" applyAlignment="1">
      <alignment horizontal="left" vertical="center"/>
    </xf>
    <xf numFmtId="0" fontId="86" fillId="43" borderId="10" xfId="0" applyFont="1" applyFill="1" applyBorder="1" applyAlignment="1">
      <alignment horizontal="center" vertical="center"/>
    </xf>
    <xf numFmtId="0" fontId="87" fillId="54" borderId="10" xfId="0" applyFont="1" applyFill="1" applyBorder="1" applyAlignment="1">
      <alignment horizontal="center" vertical="center"/>
    </xf>
    <xf numFmtId="0" fontId="84" fillId="25" borderId="10" xfId="0" applyFont="1" applyFill="1" applyBorder="1" applyAlignment="1">
      <alignment horizontal="center" vertical="center"/>
    </xf>
    <xf numFmtId="0" fontId="84" fillId="24" borderId="10" xfId="0" applyFont="1" applyFill="1" applyBorder="1" applyAlignment="1">
      <alignment horizontal="center" vertical="center"/>
    </xf>
    <xf numFmtId="0" fontId="22" fillId="51" borderId="10" xfId="0" applyFont="1" applyFill="1" applyBorder="1" applyAlignment="1">
      <alignment horizontal="center" vertical="center"/>
    </xf>
    <xf numFmtId="0" fontId="98" fillId="51" borderId="10" xfId="0" applyFont="1" applyFill="1" applyBorder="1" applyAlignment="1">
      <alignment horizontal="center" vertical="center" shrinkToFit="1"/>
    </xf>
    <xf numFmtId="0" fontId="86" fillId="40" borderId="10" xfId="0" applyFont="1" applyFill="1" applyBorder="1" applyAlignment="1">
      <alignment horizontal="center" vertical="center"/>
    </xf>
    <xf numFmtId="0" fontId="86" fillId="40" borderId="10" xfId="0" applyFont="1" applyFill="1" applyBorder="1" applyAlignment="1">
      <alignment horizontal="left" vertical="center"/>
    </xf>
    <xf numFmtId="0" fontId="86" fillId="40" borderId="31" xfId="0" applyFont="1" applyFill="1" applyBorder="1" applyAlignment="1">
      <alignment horizontal="center" vertical="center"/>
    </xf>
    <xf numFmtId="0" fontId="154" fillId="0" borderId="10" xfId="0" applyFont="1" applyBorder="1" applyAlignment="1">
      <alignment horizontal="left"/>
    </xf>
    <xf numFmtId="0" fontId="96" fillId="51" borderId="38" xfId="0" applyFont="1" applyFill="1" applyBorder="1" applyAlignment="1">
      <alignment/>
    </xf>
    <xf numFmtId="0" fontId="97" fillId="51" borderId="38" xfId="0" applyFont="1" applyFill="1" applyBorder="1" applyAlignment="1">
      <alignment shrinkToFit="1"/>
    </xf>
    <xf numFmtId="0" fontId="87" fillId="9" borderId="10" xfId="0" applyFont="1" applyFill="1" applyBorder="1" applyAlignment="1">
      <alignment horizontal="center" vertical="center"/>
    </xf>
    <xf numFmtId="0" fontId="87" fillId="9" borderId="31" xfId="0" applyFont="1" applyFill="1" applyBorder="1" applyAlignment="1">
      <alignment horizontal="center" vertical="center"/>
    </xf>
    <xf numFmtId="0" fontId="87" fillId="9" borderId="33" xfId="0" applyFont="1" applyFill="1" applyBorder="1" applyAlignment="1">
      <alignment horizontal="center" vertical="center"/>
    </xf>
    <xf numFmtId="0" fontId="87" fillId="9" borderId="30" xfId="0" applyFont="1" applyFill="1" applyBorder="1" applyAlignment="1">
      <alignment horizontal="center" vertical="center"/>
    </xf>
    <xf numFmtId="0" fontId="13" fillId="0" borderId="0" xfId="0" applyFont="1" applyAlignment="1">
      <alignment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rmal 4 2" xfId="53"/>
    <cellStyle name="Normal 4 3" xfId="54"/>
    <cellStyle name="Normal 5" xfId="55"/>
    <cellStyle name="Normal 6" xfId="56"/>
    <cellStyle name="Nota" xfId="57"/>
    <cellStyle name="Nota 2" xfId="58"/>
    <cellStyle name="Percent" xfId="59"/>
    <cellStyle name="Saída" xfId="60"/>
    <cellStyle name="Comma [0]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ítulo 5" xfId="69"/>
    <cellStyle name="Total" xfId="70"/>
    <cellStyle name="Comma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47625</xdr:rowOff>
    </xdr:from>
    <xdr:to>
      <xdr:col>1</xdr:col>
      <xdr:colOff>981075</xdr:colOff>
      <xdr:row>2</xdr:row>
      <xdr:rowOff>133350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47625"/>
          <a:ext cx="800100" cy="4857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</xdr:col>
      <xdr:colOff>180975</xdr:colOff>
      <xdr:row>0</xdr:row>
      <xdr:rowOff>47625</xdr:rowOff>
    </xdr:from>
    <xdr:to>
      <xdr:col>1</xdr:col>
      <xdr:colOff>981075</xdr:colOff>
      <xdr:row>2</xdr:row>
      <xdr:rowOff>133350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47625"/>
          <a:ext cx="800100" cy="4857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85725</xdr:rowOff>
    </xdr:from>
    <xdr:to>
      <xdr:col>1</xdr:col>
      <xdr:colOff>1247775</xdr:colOff>
      <xdr:row>2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5725"/>
          <a:ext cx="1781175" cy="6381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66675</xdr:rowOff>
    </xdr:from>
    <xdr:to>
      <xdr:col>1</xdr:col>
      <xdr:colOff>447675</xdr:colOff>
      <xdr:row>2</xdr:row>
      <xdr:rowOff>190500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6675"/>
          <a:ext cx="971550" cy="6381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66675</xdr:rowOff>
    </xdr:from>
    <xdr:to>
      <xdr:col>1</xdr:col>
      <xdr:colOff>971550</xdr:colOff>
      <xdr:row>2</xdr:row>
      <xdr:rowOff>190500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6675"/>
          <a:ext cx="1495425" cy="6381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66675</xdr:rowOff>
    </xdr:from>
    <xdr:to>
      <xdr:col>1</xdr:col>
      <xdr:colOff>447675</xdr:colOff>
      <xdr:row>2</xdr:row>
      <xdr:rowOff>190500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6675"/>
          <a:ext cx="971550" cy="6381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66675</xdr:rowOff>
    </xdr:from>
    <xdr:to>
      <xdr:col>1</xdr:col>
      <xdr:colOff>971550</xdr:colOff>
      <xdr:row>2</xdr:row>
      <xdr:rowOff>190500</xdr:rowOff>
    </xdr:to>
    <xdr:pic>
      <xdr:nvPicPr>
        <xdr:cNvPr id="5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6675"/>
          <a:ext cx="1495425" cy="6381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66675</xdr:rowOff>
    </xdr:from>
    <xdr:to>
      <xdr:col>1</xdr:col>
      <xdr:colOff>638175</xdr:colOff>
      <xdr:row>2</xdr:row>
      <xdr:rowOff>161925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1047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55"/>
  <sheetViews>
    <sheetView zoomScalePageLayoutView="0" workbookViewId="0" topLeftCell="A1">
      <selection activeCell="A1" sqref="A1:AJ3"/>
    </sheetView>
  </sheetViews>
  <sheetFormatPr defaultColWidth="11.57421875" defaultRowHeight="15"/>
  <cols>
    <col min="1" max="1" width="15.28125" style="320" bestFit="1" customWidth="1"/>
    <col min="2" max="2" width="39.7109375" style="320" customWidth="1"/>
    <col min="3" max="3" width="20.421875" style="320" customWidth="1"/>
    <col min="4" max="4" width="13.140625" style="320" customWidth="1"/>
    <col min="5" max="27" width="8.28125" style="320" customWidth="1"/>
    <col min="28" max="28" width="8.00390625" style="320" customWidth="1"/>
    <col min="29" max="35" width="8.28125" style="320" customWidth="1"/>
    <col min="36" max="214" width="9.140625" style="320" customWidth="1"/>
    <col min="215" max="16384" width="11.57421875" style="322" customWidth="1"/>
  </cols>
  <sheetData>
    <row r="1" spans="1:37" s="320" customFormat="1" ht="21.75" customHeight="1">
      <c r="A1" s="373" t="s">
        <v>250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9"/>
    </row>
    <row r="2" spans="1:63" s="320" customFormat="1" ht="21.75" customHeight="1">
      <c r="A2" s="318"/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21"/>
      <c r="AN2" s="322"/>
      <c r="AO2" s="322"/>
      <c r="AP2" s="322"/>
      <c r="AQ2" s="322"/>
      <c r="AR2" s="322"/>
      <c r="AS2" s="322"/>
      <c r="AT2" s="322"/>
      <c r="AU2" s="322"/>
      <c r="AV2" s="322"/>
      <c r="AW2" s="322"/>
      <c r="AX2" s="322"/>
      <c r="AY2" s="322"/>
      <c r="AZ2" s="322"/>
      <c r="BA2" s="322"/>
      <c r="BB2" s="322"/>
      <c r="BC2" s="322"/>
      <c r="BD2" s="322"/>
      <c r="BE2" s="322"/>
      <c r="BF2" s="322"/>
      <c r="BG2" s="322"/>
      <c r="BH2" s="322"/>
      <c r="BI2" s="322"/>
      <c r="BJ2" s="322"/>
      <c r="BK2" s="322"/>
    </row>
    <row r="3" spans="1:63" s="323" customFormat="1" ht="50.25" customHeight="1">
      <c r="A3" s="318"/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21"/>
      <c r="AN3" s="322"/>
      <c r="AO3" s="322"/>
      <c r="AP3" s="322"/>
      <c r="AQ3" s="322"/>
      <c r="AR3" s="322"/>
      <c r="AS3" s="322"/>
      <c r="AT3" s="322"/>
      <c r="AU3" s="322"/>
      <c r="AV3" s="322"/>
      <c r="AW3" s="322"/>
      <c r="AX3" s="322"/>
      <c r="AY3" s="322"/>
      <c r="AZ3" s="322"/>
      <c r="BA3" s="322"/>
      <c r="BB3" s="322"/>
      <c r="BC3" s="322"/>
      <c r="BD3" s="322"/>
      <c r="BE3" s="322"/>
      <c r="BF3" s="322"/>
      <c r="BG3" s="322"/>
      <c r="BH3" s="322"/>
      <c r="BI3" s="322"/>
      <c r="BJ3" s="322"/>
      <c r="BK3" s="322"/>
    </row>
    <row r="4" spans="1:63" s="331" customFormat="1" ht="26.25" customHeight="1">
      <c r="A4" s="324" t="s">
        <v>0</v>
      </c>
      <c r="B4" s="325" t="s">
        <v>1</v>
      </c>
      <c r="C4" s="324" t="s">
        <v>187</v>
      </c>
      <c r="D4" s="326" t="s">
        <v>3</v>
      </c>
      <c r="E4" s="327">
        <v>1</v>
      </c>
      <c r="F4" s="327">
        <v>2</v>
      </c>
      <c r="G4" s="327">
        <v>3</v>
      </c>
      <c r="H4" s="327">
        <v>4</v>
      </c>
      <c r="I4" s="327">
        <v>5</v>
      </c>
      <c r="J4" s="327">
        <v>6</v>
      </c>
      <c r="K4" s="327">
        <v>7</v>
      </c>
      <c r="L4" s="327">
        <v>8</v>
      </c>
      <c r="M4" s="327">
        <v>9</v>
      </c>
      <c r="N4" s="328">
        <v>10</v>
      </c>
      <c r="O4" s="327">
        <v>11</v>
      </c>
      <c r="P4" s="327">
        <v>12</v>
      </c>
      <c r="Q4" s="327">
        <v>13</v>
      </c>
      <c r="R4" s="327">
        <v>14</v>
      </c>
      <c r="S4" s="327">
        <v>15</v>
      </c>
      <c r="T4" s="327">
        <v>16</v>
      </c>
      <c r="U4" s="327">
        <v>17</v>
      </c>
      <c r="V4" s="327">
        <v>18</v>
      </c>
      <c r="W4" s="327">
        <v>19</v>
      </c>
      <c r="X4" s="327">
        <v>20</v>
      </c>
      <c r="Y4" s="327">
        <v>21</v>
      </c>
      <c r="Z4" s="327">
        <v>22</v>
      </c>
      <c r="AA4" s="327">
        <v>23</v>
      </c>
      <c r="AB4" s="327">
        <v>24</v>
      </c>
      <c r="AC4" s="327">
        <v>25</v>
      </c>
      <c r="AD4" s="327">
        <v>26</v>
      </c>
      <c r="AE4" s="327">
        <v>27</v>
      </c>
      <c r="AF4" s="327">
        <v>28</v>
      </c>
      <c r="AG4" s="327">
        <v>29</v>
      </c>
      <c r="AH4" s="327">
        <v>30</v>
      </c>
      <c r="AI4" s="327">
        <v>31</v>
      </c>
      <c r="AJ4" s="329" t="s">
        <v>4</v>
      </c>
      <c r="AK4" s="330" t="s">
        <v>5</v>
      </c>
      <c r="AL4" s="330" t="s">
        <v>6</v>
      </c>
      <c r="AN4" s="322"/>
      <c r="AO4" s="322"/>
      <c r="AP4" s="322"/>
      <c r="AQ4" s="322"/>
      <c r="AR4" s="322"/>
      <c r="AS4" s="322"/>
      <c r="AT4" s="322"/>
      <c r="AU4" s="322"/>
      <c r="AV4" s="322"/>
      <c r="AW4" s="322"/>
      <c r="AX4" s="322"/>
      <c r="AY4" s="322"/>
      <c r="AZ4" s="322"/>
      <c r="BA4" s="322"/>
      <c r="BB4" s="322"/>
      <c r="BC4" s="322"/>
      <c r="BD4" s="322"/>
      <c r="BE4" s="322"/>
      <c r="BF4" s="322"/>
      <c r="BG4" s="322"/>
      <c r="BH4" s="322"/>
      <c r="BI4" s="322"/>
      <c r="BJ4" s="322"/>
      <c r="BK4" s="322"/>
    </row>
    <row r="5" spans="1:63" s="331" customFormat="1" ht="26.25" customHeight="1">
      <c r="A5" s="324"/>
      <c r="B5" s="325" t="s">
        <v>188</v>
      </c>
      <c r="C5" s="324" t="s">
        <v>189</v>
      </c>
      <c r="D5" s="326"/>
      <c r="E5" s="327" t="s">
        <v>83</v>
      </c>
      <c r="F5" s="332" t="s">
        <v>84</v>
      </c>
      <c r="G5" s="327" t="s">
        <v>85</v>
      </c>
      <c r="H5" s="328" t="s">
        <v>156</v>
      </c>
      <c r="I5" s="327" t="s">
        <v>87</v>
      </c>
      <c r="J5" s="327" t="s">
        <v>81</v>
      </c>
      <c r="K5" s="327" t="s">
        <v>82</v>
      </c>
      <c r="L5" s="327" t="s">
        <v>83</v>
      </c>
      <c r="M5" s="332" t="s">
        <v>84</v>
      </c>
      <c r="N5" s="327" t="s">
        <v>85</v>
      </c>
      <c r="O5" s="328" t="s">
        <v>156</v>
      </c>
      <c r="P5" s="327" t="s">
        <v>87</v>
      </c>
      <c r="Q5" s="327" t="s">
        <v>81</v>
      </c>
      <c r="R5" s="327" t="s">
        <v>82</v>
      </c>
      <c r="S5" s="327" t="s">
        <v>83</v>
      </c>
      <c r="T5" s="332" t="s">
        <v>84</v>
      </c>
      <c r="U5" s="327" t="s">
        <v>85</v>
      </c>
      <c r="V5" s="328" t="s">
        <v>156</v>
      </c>
      <c r="W5" s="327" t="s">
        <v>87</v>
      </c>
      <c r="X5" s="327" t="s">
        <v>81</v>
      </c>
      <c r="Y5" s="327" t="s">
        <v>82</v>
      </c>
      <c r="Z5" s="327" t="s">
        <v>83</v>
      </c>
      <c r="AA5" s="332" t="s">
        <v>84</v>
      </c>
      <c r="AB5" s="327" t="s">
        <v>85</v>
      </c>
      <c r="AC5" s="328" t="s">
        <v>156</v>
      </c>
      <c r="AD5" s="327" t="s">
        <v>87</v>
      </c>
      <c r="AE5" s="327" t="s">
        <v>81</v>
      </c>
      <c r="AF5" s="327" t="s">
        <v>82</v>
      </c>
      <c r="AG5" s="327" t="s">
        <v>83</v>
      </c>
      <c r="AH5" s="332" t="s">
        <v>84</v>
      </c>
      <c r="AI5" s="327" t="s">
        <v>85</v>
      </c>
      <c r="AJ5" s="329"/>
      <c r="AK5" s="333"/>
      <c r="AL5" s="333"/>
      <c r="AN5" s="52" t="s">
        <v>4</v>
      </c>
      <c r="AO5" s="52" t="s">
        <v>6</v>
      </c>
      <c r="AP5" s="2"/>
      <c r="AQ5" s="334" t="s">
        <v>13</v>
      </c>
      <c r="AR5" s="334" t="s">
        <v>14</v>
      </c>
      <c r="AS5" s="334" t="s">
        <v>229</v>
      </c>
      <c r="AT5" s="334" t="s">
        <v>15</v>
      </c>
      <c r="AU5" s="334" t="s">
        <v>17</v>
      </c>
      <c r="AV5" s="334" t="s">
        <v>18</v>
      </c>
      <c r="AW5" s="334" t="s">
        <v>19</v>
      </c>
      <c r="AX5" s="334" t="s">
        <v>20</v>
      </c>
      <c r="AY5" s="334" t="s">
        <v>16</v>
      </c>
      <c r="AZ5" s="334" t="s">
        <v>230</v>
      </c>
      <c r="BA5" s="334" t="s">
        <v>231</v>
      </c>
      <c r="BB5" s="334" t="s">
        <v>232</v>
      </c>
      <c r="BC5" s="334" t="s">
        <v>233</v>
      </c>
      <c r="BD5" s="334" t="s">
        <v>234</v>
      </c>
      <c r="BE5" s="52" t="s">
        <v>8</v>
      </c>
      <c r="BF5" s="52" t="s">
        <v>9</v>
      </c>
      <c r="BG5" s="52" t="s">
        <v>10</v>
      </c>
      <c r="BH5" s="52" t="s">
        <v>11</v>
      </c>
      <c r="BI5" s="52" t="s">
        <v>12</v>
      </c>
      <c r="BJ5" s="335" t="s">
        <v>29</v>
      </c>
      <c r="BK5" s="335" t="s">
        <v>30</v>
      </c>
    </row>
    <row r="6" spans="1:63" s="331" customFormat="1" ht="24.75" customHeight="1">
      <c r="A6" s="336" t="s">
        <v>190</v>
      </c>
      <c r="B6" s="337" t="s">
        <v>191</v>
      </c>
      <c r="C6" s="338">
        <v>74548</v>
      </c>
      <c r="D6" s="297" t="s">
        <v>33</v>
      </c>
      <c r="E6" s="339" t="s">
        <v>192</v>
      </c>
      <c r="F6" s="340"/>
      <c r="G6" s="341" t="s">
        <v>152</v>
      </c>
      <c r="H6" s="342"/>
      <c r="I6" s="342"/>
      <c r="J6" s="339" t="s">
        <v>193</v>
      </c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43"/>
      <c r="AA6" s="343"/>
      <c r="AB6" s="343"/>
      <c r="AC6" s="340"/>
      <c r="AD6" s="342"/>
      <c r="AE6" s="344" t="s">
        <v>194</v>
      </c>
      <c r="AF6" s="344" t="s">
        <v>194</v>
      </c>
      <c r="AG6" s="344" t="s">
        <v>194</v>
      </c>
      <c r="AH6" s="342" t="s">
        <v>194</v>
      </c>
      <c r="AI6" s="344" t="s">
        <v>194</v>
      </c>
      <c r="AJ6" s="345">
        <f>AN6</f>
        <v>0</v>
      </c>
      <c r="AK6" s="346">
        <f>AJ6+AL6</f>
        <v>0</v>
      </c>
      <c r="AL6" s="346">
        <f>AO6</f>
        <v>0</v>
      </c>
      <c r="AN6" s="57">
        <f>$AN$2-BJ6</f>
        <v>0</v>
      </c>
      <c r="AO6" s="57">
        <f>(BK6-AN6)</f>
        <v>0</v>
      </c>
      <c r="AP6" s="2"/>
      <c r="AQ6" s="334">
        <f>COUNTIF(E6:AI6,"M")</f>
        <v>0</v>
      </c>
      <c r="AR6" s="334">
        <f>COUNTIF(E6:AI6,"T")</f>
        <v>0</v>
      </c>
      <c r="AS6" s="334">
        <f>COUNTIF(E6:AI6,"D")</f>
        <v>0</v>
      </c>
      <c r="AT6" s="334">
        <f>COUNTIF(E6:AI6,"P")</f>
        <v>0</v>
      </c>
      <c r="AU6" s="334">
        <f>COUNTIF(E6:AI6,"M/T")</f>
        <v>0</v>
      </c>
      <c r="AV6" s="334">
        <f>COUNTIF(E6:AI6,"I/I")</f>
        <v>0</v>
      </c>
      <c r="AW6" s="334">
        <f>COUNTIF(E6:AI6,"I")</f>
        <v>0</v>
      </c>
      <c r="AX6" s="334">
        <f>COUNTIF(E6:AI6,"I²")</f>
        <v>0</v>
      </c>
      <c r="AY6" s="334">
        <f>COUNTIF(E6:AI6,"SN")</f>
        <v>0</v>
      </c>
      <c r="AZ6" s="334">
        <f>COUNTIF(E6:AI6,"Ma")</f>
        <v>0</v>
      </c>
      <c r="BA6" s="334">
        <f>COUNTIF(E6:AI6,"Ta")</f>
        <v>0</v>
      </c>
      <c r="BB6" s="334">
        <f>COUNTIF(E6:AI6,"Da")</f>
        <v>0</v>
      </c>
      <c r="BC6" s="334">
        <f>COUNTIF(E6:AI6,"Pa")</f>
        <v>0</v>
      </c>
      <c r="BD6" s="334">
        <f>COUNTIF(E6:AI6,"MTa")</f>
        <v>0</v>
      </c>
      <c r="BE6" s="52"/>
      <c r="BF6" s="52"/>
      <c r="BG6" s="52"/>
      <c r="BH6" s="52"/>
      <c r="BI6" s="52"/>
      <c r="BJ6" s="334">
        <f>((BF6*6)+(BG6*6)+(BH6*6)+(BI6)+(BE6*6))</f>
        <v>0</v>
      </c>
      <c r="BK6" s="347">
        <f>(AQ6*6)+(AR6*6)+(AS6*8)+(AT6*12)+(AU6*12)+(AV6*11.5)+(AW6*6)+(AX6*6)+(AY6*12)+(AZ6*6)+(BA6*6)+(BB6*8)+(BC6*12)+(BD6*11.5)</f>
        <v>0</v>
      </c>
    </row>
    <row r="7" spans="1:63" s="331" customFormat="1" ht="26.25" customHeight="1">
      <c r="A7" s="324" t="s">
        <v>0</v>
      </c>
      <c r="B7" s="325" t="s">
        <v>1</v>
      </c>
      <c r="C7" s="324" t="s">
        <v>187</v>
      </c>
      <c r="D7" s="348" t="s">
        <v>3</v>
      </c>
      <c r="E7" s="327">
        <v>1</v>
      </c>
      <c r="F7" s="327">
        <v>2</v>
      </c>
      <c r="G7" s="327">
        <v>3</v>
      </c>
      <c r="H7" s="327">
        <v>4</v>
      </c>
      <c r="I7" s="327">
        <v>5</v>
      </c>
      <c r="J7" s="327">
        <v>6</v>
      </c>
      <c r="K7" s="327">
        <v>7</v>
      </c>
      <c r="L7" s="327">
        <v>8</v>
      </c>
      <c r="M7" s="327">
        <v>9</v>
      </c>
      <c r="N7" s="328">
        <v>10</v>
      </c>
      <c r="O7" s="327">
        <v>11</v>
      </c>
      <c r="P7" s="327">
        <v>12</v>
      </c>
      <c r="Q7" s="327">
        <v>13</v>
      </c>
      <c r="R7" s="327">
        <v>14</v>
      </c>
      <c r="S7" s="327">
        <v>15</v>
      </c>
      <c r="T7" s="327">
        <v>16</v>
      </c>
      <c r="U7" s="327">
        <v>17</v>
      </c>
      <c r="V7" s="327">
        <v>18</v>
      </c>
      <c r="W7" s="327">
        <v>19</v>
      </c>
      <c r="X7" s="327">
        <v>20</v>
      </c>
      <c r="Y7" s="327">
        <v>21</v>
      </c>
      <c r="Z7" s="327">
        <v>22</v>
      </c>
      <c r="AA7" s="327">
        <v>23</v>
      </c>
      <c r="AB7" s="327">
        <v>24</v>
      </c>
      <c r="AC7" s="327">
        <v>25</v>
      </c>
      <c r="AD7" s="327">
        <v>26</v>
      </c>
      <c r="AE7" s="327">
        <v>27</v>
      </c>
      <c r="AF7" s="327">
        <v>28</v>
      </c>
      <c r="AG7" s="327">
        <v>29</v>
      </c>
      <c r="AH7" s="327">
        <v>30</v>
      </c>
      <c r="AI7" s="327">
        <v>31</v>
      </c>
      <c r="AJ7" s="349" t="s">
        <v>4</v>
      </c>
      <c r="AK7" s="330" t="s">
        <v>5</v>
      </c>
      <c r="AL7" s="330" t="s">
        <v>6</v>
      </c>
      <c r="AN7" s="52"/>
      <c r="AO7" s="52"/>
      <c r="AP7" s="2"/>
      <c r="AQ7" s="334"/>
      <c r="AR7" s="334"/>
      <c r="AS7" s="334"/>
      <c r="AT7" s="334"/>
      <c r="AU7" s="334"/>
      <c r="AV7" s="334"/>
      <c r="AW7" s="334"/>
      <c r="AX7" s="334"/>
      <c r="AY7" s="334"/>
      <c r="AZ7" s="334"/>
      <c r="BA7" s="334"/>
      <c r="BB7" s="334"/>
      <c r="BC7" s="334"/>
      <c r="BD7" s="334"/>
      <c r="BE7" s="52"/>
      <c r="BF7" s="52"/>
      <c r="BG7" s="52"/>
      <c r="BH7" s="52"/>
      <c r="BI7" s="52"/>
      <c r="BJ7" s="335"/>
      <c r="BK7" s="335"/>
    </row>
    <row r="8" spans="1:63" s="331" customFormat="1" ht="26.25" customHeight="1">
      <c r="A8" s="324"/>
      <c r="B8" s="325" t="s">
        <v>188</v>
      </c>
      <c r="C8" s="324" t="s">
        <v>189</v>
      </c>
      <c r="D8" s="348"/>
      <c r="E8" s="327" t="s">
        <v>83</v>
      </c>
      <c r="F8" s="332" t="s">
        <v>84</v>
      </c>
      <c r="G8" s="327" t="s">
        <v>85</v>
      </c>
      <c r="H8" s="328" t="s">
        <v>156</v>
      </c>
      <c r="I8" s="327" t="s">
        <v>87</v>
      </c>
      <c r="J8" s="327" t="s">
        <v>81</v>
      </c>
      <c r="K8" s="327" t="s">
        <v>82</v>
      </c>
      <c r="L8" s="327" t="s">
        <v>83</v>
      </c>
      <c r="M8" s="332" t="s">
        <v>84</v>
      </c>
      <c r="N8" s="327" t="s">
        <v>85</v>
      </c>
      <c r="O8" s="328" t="s">
        <v>156</v>
      </c>
      <c r="P8" s="327" t="s">
        <v>87</v>
      </c>
      <c r="Q8" s="327" t="s">
        <v>81</v>
      </c>
      <c r="R8" s="327" t="s">
        <v>82</v>
      </c>
      <c r="S8" s="327" t="s">
        <v>83</v>
      </c>
      <c r="T8" s="332" t="s">
        <v>84</v>
      </c>
      <c r="U8" s="327" t="s">
        <v>85</v>
      </c>
      <c r="V8" s="328" t="s">
        <v>156</v>
      </c>
      <c r="W8" s="327" t="s">
        <v>87</v>
      </c>
      <c r="X8" s="327" t="s">
        <v>81</v>
      </c>
      <c r="Y8" s="327" t="s">
        <v>82</v>
      </c>
      <c r="Z8" s="327" t="s">
        <v>83</v>
      </c>
      <c r="AA8" s="332" t="s">
        <v>84</v>
      </c>
      <c r="AB8" s="327" t="s">
        <v>85</v>
      </c>
      <c r="AC8" s="328" t="s">
        <v>156</v>
      </c>
      <c r="AD8" s="327" t="s">
        <v>87</v>
      </c>
      <c r="AE8" s="327" t="s">
        <v>81</v>
      </c>
      <c r="AF8" s="327" t="s">
        <v>82</v>
      </c>
      <c r="AG8" s="327" t="s">
        <v>83</v>
      </c>
      <c r="AH8" s="332" t="s">
        <v>84</v>
      </c>
      <c r="AI8" s="327" t="s">
        <v>85</v>
      </c>
      <c r="AJ8" s="349"/>
      <c r="AK8" s="333"/>
      <c r="AL8" s="333"/>
      <c r="AN8" s="52"/>
      <c r="AO8" s="52"/>
      <c r="AP8" s="2"/>
      <c r="AQ8" s="334"/>
      <c r="AR8" s="334"/>
      <c r="AS8" s="334"/>
      <c r="AT8" s="334"/>
      <c r="AU8" s="334"/>
      <c r="AV8" s="334"/>
      <c r="AW8" s="334"/>
      <c r="AX8" s="334"/>
      <c r="AY8" s="334"/>
      <c r="AZ8" s="334"/>
      <c r="BA8" s="334"/>
      <c r="BB8" s="334"/>
      <c r="BC8" s="334"/>
      <c r="BD8" s="334"/>
      <c r="BE8" s="52"/>
      <c r="BF8" s="52"/>
      <c r="BG8" s="52"/>
      <c r="BH8" s="52"/>
      <c r="BI8" s="52"/>
      <c r="BJ8" s="335"/>
      <c r="BK8" s="335"/>
    </row>
    <row r="9" spans="1:63" s="331" customFormat="1" ht="26.25" customHeight="1">
      <c r="A9" s="350">
        <v>427926</v>
      </c>
      <c r="B9" s="337" t="s">
        <v>195</v>
      </c>
      <c r="C9" s="351">
        <v>157582</v>
      </c>
      <c r="D9" s="297" t="s">
        <v>196</v>
      </c>
      <c r="E9" s="342" t="s">
        <v>15</v>
      </c>
      <c r="F9" s="344"/>
      <c r="G9" s="344"/>
      <c r="H9" s="342" t="s">
        <v>15</v>
      </c>
      <c r="I9" s="342"/>
      <c r="J9" s="344"/>
      <c r="K9" s="344" t="s">
        <v>15</v>
      </c>
      <c r="L9" s="344"/>
      <c r="M9" s="344"/>
      <c r="N9" s="344" t="s">
        <v>15</v>
      </c>
      <c r="O9" s="342"/>
      <c r="P9" s="342"/>
      <c r="Q9" s="344" t="s">
        <v>13</v>
      </c>
      <c r="R9" s="352"/>
      <c r="S9" s="353" t="s">
        <v>197</v>
      </c>
      <c r="T9" s="354"/>
      <c r="U9" s="354"/>
      <c r="V9" s="354"/>
      <c r="W9" s="354"/>
      <c r="X9" s="354"/>
      <c r="Y9" s="354"/>
      <c r="Z9" s="354"/>
      <c r="AA9" s="354"/>
      <c r="AB9" s="354"/>
      <c r="AC9" s="354"/>
      <c r="AD9" s="354"/>
      <c r="AE9" s="354"/>
      <c r="AF9" s="354"/>
      <c r="AG9" s="354"/>
      <c r="AH9" s="354"/>
      <c r="AI9" s="355"/>
      <c r="AJ9" s="345">
        <f>AN9</f>
        <v>-132</v>
      </c>
      <c r="AK9" s="346">
        <f>AJ9+AL9</f>
        <v>54</v>
      </c>
      <c r="AL9" s="346">
        <f>AO9</f>
        <v>186</v>
      </c>
      <c r="AN9" s="57">
        <f>$AN$2-BJ9</f>
        <v>-132</v>
      </c>
      <c r="AO9" s="57">
        <f>(BK9-AN9)</f>
        <v>186</v>
      </c>
      <c r="AP9" s="2"/>
      <c r="AQ9" s="334">
        <f>COUNTIF(E9:AI9,"M")</f>
        <v>1</v>
      </c>
      <c r="AR9" s="334">
        <f>COUNTIF(E9:AI9,"T")</f>
        <v>0</v>
      </c>
      <c r="AS9" s="334">
        <f>COUNTIF(E9:AI9,"D")</f>
        <v>0</v>
      </c>
      <c r="AT9" s="334">
        <f>COUNTIF(E9:AI9,"P")</f>
        <v>4</v>
      </c>
      <c r="AU9" s="334">
        <f>COUNTIF(E9:AI9,"M/T")</f>
        <v>0</v>
      </c>
      <c r="AV9" s="334">
        <f>COUNTIF(E9:AI9,"I/I")</f>
        <v>0</v>
      </c>
      <c r="AW9" s="334">
        <f>COUNTIF(E9:AI9,"I")</f>
        <v>0</v>
      </c>
      <c r="AX9" s="334">
        <f>COUNTIF(E9:AI9,"I²")</f>
        <v>0</v>
      </c>
      <c r="AY9" s="334">
        <f>COUNTIF(E9:AI9,"SN")</f>
        <v>0</v>
      </c>
      <c r="AZ9" s="334">
        <f>COUNTIF(E9:AI9,"Ma")</f>
        <v>0</v>
      </c>
      <c r="BA9" s="334">
        <f>COUNTIF(E9:AI9,"Ta")</f>
        <v>0</v>
      </c>
      <c r="BB9" s="334">
        <f>COUNTIF(E9:AI9,"Da")</f>
        <v>0</v>
      </c>
      <c r="BC9" s="334">
        <f>COUNTIF(E9:AI9,"Pa")</f>
        <v>0</v>
      </c>
      <c r="BD9" s="334">
        <f>COUNTIF(E9:AI9,"MTa")</f>
        <v>0</v>
      </c>
      <c r="BE9" s="52"/>
      <c r="BF9" s="52">
        <v>22</v>
      </c>
      <c r="BG9" s="52"/>
      <c r="BH9" s="52"/>
      <c r="BI9" s="52"/>
      <c r="BJ9" s="334">
        <f>((BF9*6)+(BG9*6)+(BH9*6)+(BI9)+(BE9*6))</f>
        <v>132</v>
      </c>
      <c r="BK9" s="347">
        <f>(AQ9*6)+(AR9*6)+(AS9*8)+(AT9*12)+(AU9*12)+(AV9*11.5)+(AW9*6)+(AX9*6)+(AY9*12)+(AZ9*6)+(BA9*6)+(BB9*8)+(BC9*12)+(BD9*11.5)</f>
        <v>54</v>
      </c>
    </row>
    <row r="10" spans="1:63" s="331" customFormat="1" ht="26.25" customHeight="1">
      <c r="A10" s="336">
        <v>427810</v>
      </c>
      <c r="B10" s="337" t="s">
        <v>198</v>
      </c>
      <c r="C10" s="356">
        <v>337019</v>
      </c>
      <c r="D10" s="297" t="s">
        <v>196</v>
      </c>
      <c r="E10" s="342" t="s">
        <v>15</v>
      </c>
      <c r="F10" s="344"/>
      <c r="G10" s="344"/>
      <c r="H10" s="342" t="s">
        <v>15</v>
      </c>
      <c r="I10" s="342"/>
      <c r="J10" s="344"/>
      <c r="K10" s="344" t="s">
        <v>15</v>
      </c>
      <c r="L10" s="344"/>
      <c r="M10" s="344"/>
      <c r="N10" s="344" t="s">
        <v>15</v>
      </c>
      <c r="O10" s="342"/>
      <c r="P10" s="342"/>
      <c r="Q10" s="344" t="s">
        <v>14</v>
      </c>
      <c r="R10" s="344"/>
      <c r="S10" s="353" t="s">
        <v>197</v>
      </c>
      <c r="T10" s="354"/>
      <c r="U10" s="354"/>
      <c r="V10" s="354"/>
      <c r="W10" s="354"/>
      <c r="X10" s="354"/>
      <c r="Y10" s="354"/>
      <c r="Z10" s="354"/>
      <c r="AA10" s="354"/>
      <c r="AB10" s="354"/>
      <c r="AC10" s="354"/>
      <c r="AD10" s="354"/>
      <c r="AE10" s="354"/>
      <c r="AF10" s="354"/>
      <c r="AG10" s="354"/>
      <c r="AH10" s="354"/>
      <c r="AI10" s="355"/>
      <c r="AJ10" s="345"/>
      <c r="AK10" s="346"/>
      <c r="AL10" s="346"/>
      <c r="AN10" s="57"/>
      <c r="AO10" s="57"/>
      <c r="AP10" s="2"/>
      <c r="AQ10" s="334"/>
      <c r="AR10" s="334"/>
      <c r="AS10" s="334"/>
      <c r="AT10" s="334"/>
      <c r="AU10" s="334"/>
      <c r="AV10" s="334"/>
      <c r="AW10" s="334"/>
      <c r="AX10" s="334"/>
      <c r="AY10" s="334"/>
      <c r="AZ10" s="334"/>
      <c r="BA10" s="334"/>
      <c r="BB10" s="334"/>
      <c r="BC10" s="334"/>
      <c r="BD10" s="334"/>
      <c r="BE10" s="52"/>
      <c r="BF10" s="52"/>
      <c r="BG10" s="52"/>
      <c r="BH10" s="52"/>
      <c r="BI10" s="52"/>
      <c r="BJ10" s="334"/>
      <c r="BK10" s="347"/>
    </row>
    <row r="11" spans="1:63" s="331" customFormat="1" ht="26.25" customHeight="1">
      <c r="A11" s="356"/>
      <c r="B11" s="337" t="s">
        <v>199</v>
      </c>
      <c r="C11" s="357"/>
      <c r="D11" s="297" t="s">
        <v>196</v>
      </c>
      <c r="E11" s="358" t="s">
        <v>200</v>
      </c>
      <c r="F11" s="359"/>
      <c r="G11" s="359"/>
      <c r="H11" s="359"/>
      <c r="I11" s="359"/>
      <c r="J11" s="359"/>
      <c r="K11" s="359"/>
      <c r="L11" s="359"/>
      <c r="M11" s="359"/>
      <c r="N11" s="359"/>
      <c r="O11" s="359"/>
      <c r="P11" s="360"/>
      <c r="Q11" s="344" t="s">
        <v>15</v>
      </c>
      <c r="R11" s="352"/>
      <c r="S11" s="344"/>
      <c r="T11" s="344"/>
      <c r="U11" s="344" t="s">
        <v>15</v>
      </c>
      <c r="V11" s="342"/>
      <c r="W11" s="342" t="s">
        <v>15</v>
      </c>
      <c r="X11" s="344"/>
      <c r="Y11" s="344"/>
      <c r="Z11" s="344" t="s">
        <v>15</v>
      </c>
      <c r="AA11" s="344"/>
      <c r="AB11" s="344"/>
      <c r="AC11" s="342" t="s">
        <v>15</v>
      </c>
      <c r="AD11" s="342"/>
      <c r="AE11" s="344"/>
      <c r="AF11" s="344" t="s">
        <v>15</v>
      </c>
      <c r="AG11" s="344"/>
      <c r="AH11" s="342"/>
      <c r="AI11" s="344" t="s">
        <v>15</v>
      </c>
      <c r="AJ11" s="345"/>
      <c r="AK11" s="346"/>
      <c r="AL11" s="346"/>
      <c r="AN11" s="57"/>
      <c r="AO11" s="57"/>
      <c r="AP11" s="2"/>
      <c r="AQ11" s="334"/>
      <c r="AR11" s="334"/>
      <c r="AS11" s="334"/>
      <c r="AT11" s="334"/>
      <c r="AU11" s="334"/>
      <c r="AV11" s="334"/>
      <c r="AW11" s="334"/>
      <c r="AX11" s="334"/>
      <c r="AY11" s="334"/>
      <c r="AZ11" s="334"/>
      <c r="BA11" s="334"/>
      <c r="BB11" s="334"/>
      <c r="BC11" s="334"/>
      <c r="BD11" s="334"/>
      <c r="BE11" s="52"/>
      <c r="BF11" s="52"/>
      <c r="BG11" s="52"/>
      <c r="BH11" s="52"/>
      <c r="BI11" s="52"/>
      <c r="BJ11" s="334"/>
      <c r="BK11" s="347"/>
    </row>
    <row r="12" spans="1:63" s="331" customFormat="1" ht="26.25" customHeight="1">
      <c r="A12" s="336"/>
      <c r="B12" s="337" t="s">
        <v>201</v>
      </c>
      <c r="C12" s="357"/>
      <c r="D12" s="297" t="s">
        <v>196</v>
      </c>
      <c r="E12" s="358" t="s">
        <v>200</v>
      </c>
      <c r="F12" s="359"/>
      <c r="G12" s="359"/>
      <c r="H12" s="359"/>
      <c r="I12" s="359"/>
      <c r="J12" s="359"/>
      <c r="K12" s="359"/>
      <c r="L12" s="359"/>
      <c r="M12" s="359"/>
      <c r="N12" s="359"/>
      <c r="O12" s="359"/>
      <c r="P12" s="360"/>
      <c r="Q12" s="344" t="s">
        <v>15</v>
      </c>
      <c r="R12" s="344"/>
      <c r="S12" s="344"/>
      <c r="T12" s="344" t="s">
        <v>15</v>
      </c>
      <c r="U12" s="344"/>
      <c r="V12" s="342"/>
      <c r="W12" s="342" t="s">
        <v>15</v>
      </c>
      <c r="X12" s="344"/>
      <c r="Y12" s="344"/>
      <c r="Z12" s="344"/>
      <c r="AA12" s="344" t="s">
        <v>15</v>
      </c>
      <c r="AB12" s="344"/>
      <c r="AC12" s="342" t="s">
        <v>15</v>
      </c>
      <c r="AD12" s="342"/>
      <c r="AE12" s="344"/>
      <c r="AF12" s="344" t="s">
        <v>15</v>
      </c>
      <c r="AG12" s="344"/>
      <c r="AH12" s="342"/>
      <c r="AI12" s="344" t="s">
        <v>15</v>
      </c>
      <c r="AJ12" s="345"/>
      <c r="AK12" s="346"/>
      <c r="AL12" s="346"/>
      <c r="AN12" s="57"/>
      <c r="AO12" s="57"/>
      <c r="AP12" s="2"/>
      <c r="AQ12" s="334"/>
      <c r="AR12" s="334"/>
      <c r="AS12" s="334"/>
      <c r="AT12" s="334"/>
      <c r="AU12" s="334"/>
      <c r="AV12" s="334"/>
      <c r="AW12" s="334"/>
      <c r="AX12" s="334"/>
      <c r="AY12" s="334"/>
      <c r="AZ12" s="334"/>
      <c r="BA12" s="334"/>
      <c r="BB12" s="334"/>
      <c r="BC12" s="334"/>
      <c r="BD12" s="334"/>
      <c r="BE12" s="52"/>
      <c r="BF12" s="52"/>
      <c r="BG12" s="52"/>
      <c r="BH12" s="52"/>
      <c r="BI12" s="52"/>
      <c r="BJ12" s="334"/>
      <c r="BK12" s="347"/>
    </row>
    <row r="13" spans="1:63" s="331" customFormat="1" ht="26.25" customHeight="1">
      <c r="A13" s="324" t="s">
        <v>0</v>
      </c>
      <c r="B13" s="325" t="s">
        <v>1</v>
      </c>
      <c r="C13" s="324" t="s">
        <v>187</v>
      </c>
      <c r="D13" s="348" t="s">
        <v>3</v>
      </c>
      <c r="E13" s="327">
        <v>1</v>
      </c>
      <c r="F13" s="327">
        <v>2</v>
      </c>
      <c r="G13" s="327">
        <v>3</v>
      </c>
      <c r="H13" s="327">
        <v>4</v>
      </c>
      <c r="I13" s="327">
        <v>5</v>
      </c>
      <c r="J13" s="327">
        <v>6</v>
      </c>
      <c r="K13" s="327">
        <v>7</v>
      </c>
      <c r="L13" s="327">
        <v>8</v>
      </c>
      <c r="M13" s="327">
        <v>9</v>
      </c>
      <c r="N13" s="328">
        <v>10</v>
      </c>
      <c r="O13" s="327">
        <v>11</v>
      </c>
      <c r="P13" s="327">
        <v>12</v>
      </c>
      <c r="Q13" s="327">
        <v>13</v>
      </c>
      <c r="R13" s="327">
        <v>14</v>
      </c>
      <c r="S13" s="327">
        <v>15</v>
      </c>
      <c r="T13" s="327">
        <v>16</v>
      </c>
      <c r="U13" s="327">
        <v>17</v>
      </c>
      <c r="V13" s="327">
        <v>18</v>
      </c>
      <c r="W13" s="327">
        <v>19</v>
      </c>
      <c r="X13" s="327">
        <v>20</v>
      </c>
      <c r="Y13" s="327">
        <v>21</v>
      </c>
      <c r="Z13" s="327">
        <v>22</v>
      </c>
      <c r="AA13" s="327">
        <v>23</v>
      </c>
      <c r="AB13" s="327">
        <v>24</v>
      </c>
      <c r="AC13" s="327">
        <v>25</v>
      </c>
      <c r="AD13" s="327">
        <v>26</v>
      </c>
      <c r="AE13" s="327">
        <v>27</v>
      </c>
      <c r="AF13" s="327">
        <v>28</v>
      </c>
      <c r="AG13" s="327">
        <v>29</v>
      </c>
      <c r="AH13" s="327">
        <v>30</v>
      </c>
      <c r="AI13" s="327">
        <v>31</v>
      </c>
      <c r="AJ13" s="349" t="s">
        <v>4</v>
      </c>
      <c r="AK13" s="330" t="s">
        <v>5</v>
      </c>
      <c r="AL13" s="330" t="s">
        <v>6</v>
      </c>
      <c r="AN13" s="320"/>
      <c r="AO13" s="320"/>
      <c r="AP13" s="320"/>
      <c r="AQ13" s="320"/>
      <c r="AR13" s="320"/>
      <c r="AS13" s="320"/>
      <c r="AT13" s="320"/>
      <c r="AU13" s="320"/>
      <c r="AV13" s="320"/>
      <c r="AW13" s="320"/>
      <c r="AX13" s="320"/>
      <c r="AY13" s="320"/>
      <c r="AZ13" s="320"/>
      <c r="BA13" s="320"/>
      <c r="BB13" s="320"/>
      <c r="BC13" s="320"/>
      <c r="BD13" s="320"/>
      <c r="BE13" s="320"/>
      <c r="BF13" s="320"/>
      <c r="BG13" s="320"/>
      <c r="BH13" s="320"/>
      <c r="BI13" s="320"/>
      <c r="BJ13" s="320"/>
      <c r="BK13" s="320"/>
    </row>
    <row r="14" spans="1:63" s="331" customFormat="1" ht="26.25" customHeight="1">
      <c r="A14" s="324"/>
      <c r="B14" s="325" t="s">
        <v>188</v>
      </c>
      <c r="C14" s="324" t="s">
        <v>189</v>
      </c>
      <c r="D14" s="348"/>
      <c r="E14" s="327" t="s">
        <v>83</v>
      </c>
      <c r="F14" s="332" t="s">
        <v>84</v>
      </c>
      <c r="G14" s="327" t="s">
        <v>85</v>
      </c>
      <c r="H14" s="328" t="s">
        <v>156</v>
      </c>
      <c r="I14" s="327" t="s">
        <v>87</v>
      </c>
      <c r="J14" s="327" t="s">
        <v>81</v>
      </c>
      <c r="K14" s="327" t="s">
        <v>82</v>
      </c>
      <c r="L14" s="327" t="s">
        <v>83</v>
      </c>
      <c r="M14" s="332" t="s">
        <v>84</v>
      </c>
      <c r="N14" s="327" t="s">
        <v>85</v>
      </c>
      <c r="O14" s="328" t="s">
        <v>156</v>
      </c>
      <c r="P14" s="327" t="s">
        <v>87</v>
      </c>
      <c r="Q14" s="327" t="s">
        <v>81</v>
      </c>
      <c r="R14" s="327" t="s">
        <v>82</v>
      </c>
      <c r="S14" s="327" t="s">
        <v>83</v>
      </c>
      <c r="T14" s="332" t="s">
        <v>84</v>
      </c>
      <c r="U14" s="327" t="s">
        <v>85</v>
      </c>
      <c r="V14" s="328" t="s">
        <v>156</v>
      </c>
      <c r="W14" s="327" t="s">
        <v>87</v>
      </c>
      <c r="X14" s="327" t="s">
        <v>81</v>
      </c>
      <c r="Y14" s="327" t="s">
        <v>82</v>
      </c>
      <c r="Z14" s="327" t="s">
        <v>83</v>
      </c>
      <c r="AA14" s="332" t="s">
        <v>84</v>
      </c>
      <c r="AB14" s="327" t="s">
        <v>85</v>
      </c>
      <c r="AC14" s="328" t="s">
        <v>156</v>
      </c>
      <c r="AD14" s="327" t="s">
        <v>87</v>
      </c>
      <c r="AE14" s="327" t="s">
        <v>81</v>
      </c>
      <c r="AF14" s="327" t="s">
        <v>82</v>
      </c>
      <c r="AG14" s="327" t="s">
        <v>83</v>
      </c>
      <c r="AH14" s="332" t="s">
        <v>84</v>
      </c>
      <c r="AI14" s="327" t="s">
        <v>85</v>
      </c>
      <c r="AJ14" s="349"/>
      <c r="AK14" s="333"/>
      <c r="AL14" s="333"/>
      <c r="AN14" s="320"/>
      <c r="AO14" s="320"/>
      <c r="AP14" s="320"/>
      <c r="AQ14" s="320"/>
      <c r="AR14" s="320"/>
      <c r="AS14" s="320"/>
      <c r="AT14" s="320"/>
      <c r="AU14" s="320"/>
      <c r="AV14" s="320"/>
      <c r="AW14" s="320"/>
      <c r="AX14" s="320"/>
      <c r="AY14" s="320"/>
      <c r="AZ14" s="320"/>
      <c r="BA14" s="320"/>
      <c r="BB14" s="320"/>
      <c r="BC14" s="320"/>
      <c r="BD14" s="320"/>
      <c r="BE14" s="320"/>
      <c r="BF14" s="320"/>
      <c r="BG14" s="320"/>
      <c r="BH14" s="320"/>
      <c r="BI14" s="320"/>
      <c r="BJ14" s="320"/>
      <c r="BK14" s="320"/>
    </row>
    <row r="15" spans="1:63" s="331" customFormat="1" ht="26.25" customHeight="1">
      <c r="A15" s="338" t="s">
        <v>202</v>
      </c>
      <c r="B15" s="337" t="s">
        <v>203</v>
      </c>
      <c r="C15" s="336">
        <v>89780</v>
      </c>
      <c r="D15" s="297" t="s">
        <v>196</v>
      </c>
      <c r="E15" s="342"/>
      <c r="F15" s="344" t="s">
        <v>194</v>
      </c>
      <c r="G15" s="344" t="s">
        <v>194</v>
      </c>
      <c r="H15" s="342"/>
      <c r="I15" s="342"/>
      <c r="J15" s="344" t="s">
        <v>194</v>
      </c>
      <c r="K15" s="344" t="s">
        <v>194</v>
      </c>
      <c r="L15" s="344" t="s">
        <v>194</v>
      </c>
      <c r="M15" s="344" t="s">
        <v>194</v>
      </c>
      <c r="N15" s="344" t="s">
        <v>194</v>
      </c>
      <c r="O15" s="342"/>
      <c r="P15" s="342"/>
      <c r="Q15" s="344" t="s">
        <v>194</v>
      </c>
      <c r="R15" s="344" t="s">
        <v>194</v>
      </c>
      <c r="S15" s="344" t="s">
        <v>194</v>
      </c>
      <c r="T15" s="344" t="s">
        <v>194</v>
      </c>
      <c r="U15" s="344" t="s">
        <v>194</v>
      </c>
      <c r="V15" s="342"/>
      <c r="W15" s="342"/>
      <c r="X15" s="344" t="s">
        <v>194</v>
      </c>
      <c r="Y15" s="344" t="s">
        <v>194</v>
      </c>
      <c r="Z15" s="344" t="s">
        <v>194</v>
      </c>
      <c r="AA15" s="344" t="s">
        <v>194</v>
      </c>
      <c r="AB15" s="344" t="s">
        <v>194</v>
      </c>
      <c r="AC15" s="342"/>
      <c r="AD15" s="342"/>
      <c r="AE15" s="344" t="s">
        <v>15</v>
      </c>
      <c r="AF15" s="344"/>
      <c r="AG15" s="344" t="s">
        <v>15</v>
      </c>
      <c r="AH15" s="342"/>
      <c r="AI15" s="344"/>
      <c r="AJ15" s="345">
        <f>AN15</f>
        <v>-48</v>
      </c>
      <c r="AK15" s="346">
        <f>AJ15+AL15</f>
        <v>24</v>
      </c>
      <c r="AL15" s="346">
        <f>AO15</f>
        <v>72</v>
      </c>
      <c r="AN15" s="57">
        <f>$AN$2-BJ15</f>
        <v>-48</v>
      </c>
      <c r="AO15" s="57">
        <f>(BK15-AN15)</f>
        <v>72</v>
      </c>
      <c r="AP15" s="2"/>
      <c r="AQ15" s="334">
        <f>COUNTIF(E15:AI15,"M")</f>
        <v>0</v>
      </c>
      <c r="AR15" s="334">
        <f>COUNTIF(E15:AI15,"T")</f>
        <v>0</v>
      </c>
      <c r="AS15" s="334">
        <f>COUNTIF(E15:AI15,"D")</f>
        <v>0</v>
      </c>
      <c r="AT15" s="334">
        <f>COUNTIF(E15:AI15,"P")</f>
        <v>2</v>
      </c>
      <c r="AU15" s="334">
        <f>COUNTIF(E15:AI15,"M/T")</f>
        <v>0</v>
      </c>
      <c r="AV15" s="334">
        <f>COUNTIF(E15:AI15,"I/I")</f>
        <v>0</v>
      </c>
      <c r="AW15" s="334">
        <f>COUNTIF(E15:AI15,"I")</f>
        <v>0</v>
      </c>
      <c r="AX15" s="334">
        <f>COUNTIF(E15:AI15,"I²")</f>
        <v>0</v>
      </c>
      <c r="AY15" s="334">
        <f>COUNTIF(E15:AI15,"SN")</f>
        <v>0</v>
      </c>
      <c r="AZ15" s="334">
        <f>COUNTIF(E15:AI15,"Ma")</f>
        <v>0</v>
      </c>
      <c r="BA15" s="334">
        <f>COUNTIF(E15:AI15,"Ta")</f>
        <v>0</v>
      </c>
      <c r="BB15" s="334">
        <f>COUNTIF(E15:AI15,"Da")</f>
        <v>0</v>
      </c>
      <c r="BC15" s="334">
        <f>COUNTIF(E15:AI15,"ti")</f>
        <v>0</v>
      </c>
      <c r="BD15" s="334">
        <f>COUNTIF(E15:AI15,"MTa")</f>
        <v>0</v>
      </c>
      <c r="BE15" s="52"/>
      <c r="BF15" s="52">
        <v>8</v>
      </c>
      <c r="BG15" s="52"/>
      <c r="BH15" s="52"/>
      <c r="BI15" s="52"/>
      <c r="BJ15" s="334">
        <f>((BF15*6)+(BG15*6)+(BH15*6)+(BI15)+(BE15*6))</f>
        <v>48</v>
      </c>
      <c r="BK15" s="347">
        <f>(AQ15*6)+(AR15*6)+(AS15*8)+(AT15*12)+(AU15*12)+(AV15*11.5)+(AW15*6)+(AX15*6)+(AY15*12)+(AZ15*6)+(BA15*6)+(BB15*8)+(BC15*12)+(BD15*11.5)</f>
        <v>24</v>
      </c>
    </row>
    <row r="16" spans="1:63" s="331" customFormat="1" ht="26.25" customHeight="1">
      <c r="A16" s="338" t="s">
        <v>204</v>
      </c>
      <c r="B16" s="337" t="s">
        <v>205</v>
      </c>
      <c r="C16" s="361">
        <v>118784</v>
      </c>
      <c r="D16" s="297" t="s">
        <v>196</v>
      </c>
      <c r="E16" s="342"/>
      <c r="F16" s="362" t="s">
        <v>206</v>
      </c>
      <c r="G16" s="344" t="s">
        <v>15</v>
      </c>
      <c r="H16" s="342"/>
      <c r="I16" s="342" t="s">
        <v>15</v>
      </c>
      <c r="J16" s="344"/>
      <c r="K16" s="344"/>
      <c r="L16" s="344" t="s">
        <v>207</v>
      </c>
      <c r="M16" s="344"/>
      <c r="N16" s="344"/>
      <c r="O16" s="342" t="s">
        <v>15</v>
      </c>
      <c r="P16" s="342"/>
      <c r="Q16" s="344"/>
      <c r="R16" s="344" t="s">
        <v>15</v>
      </c>
      <c r="S16" s="363" t="s">
        <v>15</v>
      </c>
      <c r="T16" s="344"/>
      <c r="U16" s="344" t="s">
        <v>15</v>
      </c>
      <c r="V16" s="363" t="s">
        <v>15</v>
      </c>
      <c r="W16" s="342"/>
      <c r="X16" s="344" t="s">
        <v>15</v>
      </c>
      <c r="Y16" s="344"/>
      <c r="Z16" s="344"/>
      <c r="AA16" s="344" t="s">
        <v>15</v>
      </c>
      <c r="AB16" s="344"/>
      <c r="AC16" s="342"/>
      <c r="AD16" s="342" t="s">
        <v>15</v>
      </c>
      <c r="AE16" s="344"/>
      <c r="AF16" s="344"/>
      <c r="AG16" s="344" t="s">
        <v>15</v>
      </c>
      <c r="AH16" s="342"/>
      <c r="AI16" s="344"/>
      <c r="AJ16" s="345"/>
      <c r="AK16" s="346"/>
      <c r="AL16" s="346"/>
      <c r="AN16" s="57"/>
      <c r="AO16" s="57"/>
      <c r="AP16" s="2"/>
      <c r="AQ16" s="334"/>
      <c r="AR16" s="334"/>
      <c r="AS16" s="334"/>
      <c r="AT16" s="334"/>
      <c r="AU16" s="334"/>
      <c r="AV16" s="334"/>
      <c r="AW16" s="334"/>
      <c r="AX16" s="334"/>
      <c r="AY16" s="334"/>
      <c r="AZ16" s="334"/>
      <c r="BA16" s="334"/>
      <c r="BB16" s="334"/>
      <c r="BC16" s="334"/>
      <c r="BD16" s="334"/>
      <c r="BE16" s="52"/>
      <c r="BF16" s="52"/>
      <c r="BG16" s="52"/>
      <c r="BH16" s="52"/>
      <c r="BI16" s="52"/>
      <c r="BJ16" s="334"/>
      <c r="BK16" s="347"/>
    </row>
    <row r="17" spans="1:63" s="331" customFormat="1" ht="26.25" customHeight="1">
      <c r="A17" s="324" t="s">
        <v>0</v>
      </c>
      <c r="B17" s="325" t="s">
        <v>1</v>
      </c>
      <c r="C17" s="324" t="s">
        <v>187</v>
      </c>
      <c r="D17" s="348" t="s">
        <v>3</v>
      </c>
      <c r="E17" s="327">
        <v>1</v>
      </c>
      <c r="F17" s="327">
        <v>2</v>
      </c>
      <c r="G17" s="327">
        <v>3</v>
      </c>
      <c r="H17" s="327">
        <v>4</v>
      </c>
      <c r="I17" s="327">
        <v>5</v>
      </c>
      <c r="J17" s="327">
        <v>6</v>
      </c>
      <c r="K17" s="327">
        <v>7</v>
      </c>
      <c r="L17" s="327">
        <v>8</v>
      </c>
      <c r="M17" s="327">
        <v>9</v>
      </c>
      <c r="N17" s="328">
        <v>10</v>
      </c>
      <c r="O17" s="327">
        <v>11</v>
      </c>
      <c r="P17" s="327">
        <v>12</v>
      </c>
      <c r="Q17" s="327">
        <v>13</v>
      </c>
      <c r="R17" s="327">
        <v>14</v>
      </c>
      <c r="S17" s="327">
        <v>15</v>
      </c>
      <c r="T17" s="327">
        <v>16</v>
      </c>
      <c r="U17" s="327">
        <v>17</v>
      </c>
      <c r="V17" s="327">
        <v>18</v>
      </c>
      <c r="W17" s="327">
        <v>19</v>
      </c>
      <c r="X17" s="327">
        <v>20</v>
      </c>
      <c r="Y17" s="327">
        <v>21</v>
      </c>
      <c r="Z17" s="327">
        <v>22</v>
      </c>
      <c r="AA17" s="327">
        <v>23</v>
      </c>
      <c r="AB17" s="327">
        <v>24</v>
      </c>
      <c r="AC17" s="327">
        <v>25</v>
      </c>
      <c r="AD17" s="327">
        <v>26</v>
      </c>
      <c r="AE17" s="327">
        <v>27</v>
      </c>
      <c r="AF17" s="327">
        <v>28</v>
      </c>
      <c r="AG17" s="327">
        <v>29</v>
      </c>
      <c r="AH17" s="327">
        <v>30</v>
      </c>
      <c r="AI17" s="327">
        <v>31</v>
      </c>
      <c r="AJ17" s="349" t="s">
        <v>4</v>
      </c>
      <c r="AK17" s="330" t="s">
        <v>5</v>
      </c>
      <c r="AL17" s="330" t="s">
        <v>6</v>
      </c>
      <c r="AN17" s="320"/>
      <c r="AO17" s="320"/>
      <c r="AP17" s="320"/>
      <c r="AQ17" s="320"/>
      <c r="AR17" s="320"/>
      <c r="AS17" s="320"/>
      <c r="AT17" s="320"/>
      <c r="AU17" s="320"/>
      <c r="AV17" s="320"/>
      <c r="AW17" s="320"/>
      <c r="AX17" s="320"/>
      <c r="AY17" s="320"/>
      <c r="AZ17" s="320"/>
      <c r="BA17" s="320"/>
      <c r="BB17" s="320"/>
      <c r="BC17" s="320"/>
      <c r="BD17" s="320"/>
      <c r="BE17" s="320"/>
      <c r="BF17" s="320"/>
      <c r="BG17" s="320"/>
      <c r="BH17" s="320"/>
      <c r="BI17" s="320"/>
      <c r="BJ17" s="320"/>
      <c r="BK17" s="320"/>
    </row>
    <row r="18" spans="1:63" s="331" customFormat="1" ht="26.25" customHeight="1">
      <c r="A18" s="324"/>
      <c r="B18" s="325" t="s">
        <v>188</v>
      </c>
      <c r="C18" s="324" t="s">
        <v>189</v>
      </c>
      <c r="D18" s="348"/>
      <c r="E18" s="327" t="s">
        <v>83</v>
      </c>
      <c r="F18" s="332" t="s">
        <v>84</v>
      </c>
      <c r="G18" s="327" t="s">
        <v>85</v>
      </c>
      <c r="H18" s="328" t="s">
        <v>156</v>
      </c>
      <c r="I18" s="327" t="s">
        <v>87</v>
      </c>
      <c r="J18" s="327" t="s">
        <v>81</v>
      </c>
      <c r="K18" s="327" t="s">
        <v>82</v>
      </c>
      <c r="L18" s="327" t="s">
        <v>83</v>
      </c>
      <c r="M18" s="332" t="s">
        <v>84</v>
      </c>
      <c r="N18" s="327" t="s">
        <v>85</v>
      </c>
      <c r="O18" s="328" t="s">
        <v>156</v>
      </c>
      <c r="P18" s="327" t="s">
        <v>87</v>
      </c>
      <c r="Q18" s="327" t="s">
        <v>81</v>
      </c>
      <c r="R18" s="327" t="s">
        <v>82</v>
      </c>
      <c r="S18" s="327" t="s">
        <v>83</v>
      </c>
      <c r="T18" s="332" t="s">
        <v>84</v>
      </c>
      <c r="U18" s="327" t="s">
        <v>85</v>
      </c>
      <c r="V18" s="328" t="s">
        <v>156</v>
      </c>
      <c r="W18" s="327" t="s">
        <v>87</v>
      </c>
      <c r="X18" s="327" t="s">
        <v>81</v>
      </c>
      <c r="Y18" s="327" t="s">
        <v>82</v>
      </c>
      <c r="Z18" s="327" t="s">
        <v>83</v>
      </c>
      <c r="AA18" s="332" t="s">
        <v>84</v>
      </c>
      <c r="AB18" s="327" t="s">
        <v>85</v>
      </c>
      <c r="AC18" s="328" t="s">
        <v>156</v>
      </c>
      <c r="AD18" s="327" t="s">
        <v>87</v>
      </c>
      <c r="AE18" s="327" t="s">
        <v>81</v>
      </c>
      <c r="AF18" s="327" t="s">
        <v>82</v>
      </c>
      <c r="AG18" s="327" t="s">
        <v>83</v>
      </c>
      <c r="AH18" s="332" t="s">
        <v>84</v>
      </c>
      <c r="AI18" s="327" t="s">
        <v>85</v>
      </c>
      <c r="AJ18" s="349"/>
      <c r="AK18" s="333"/>
      <c r="AL18" s="333"/>
      <c r="AN18" s="320"/>
      <c r="AO18" s="320"/>
      <c r="AP18" s="320"/>
      <c r="AQ18" s="320"/>
      <c r="AR18" s="320"/>
      <c r="AS18" s="320"/>
      <c r="AT18" s="320"/>
      <c r="AU18" s="320"/>
      <c r="AV18" s="320"/>
      <c r="AW18" s="320"/>
      <c r="AX18" s="320"/>
      <c r="AY18" s="320"/>
      <c r="AZ18" s="320"/>
      <c r="BA18" s="320"/>
      <c r="BB18" s="320"/>
      <c r="BC18" s="320"/>
      <c r="BD18" s="320"/>
      <c r="BE18" s="320"/>
      <c r="BF18" s="320"/>
      <c r="BG18" s="320"/>
      <c r="BH18" s="320"/>
      <c r="BI18" s="320"/>
      <c r="BJ18" s="320"/>
      <c r="BK18" s="320"/>
    </row>
    <row r="19" spans="1:63" s="331" customFormat="1" ht="26.25" customHeight="1">
      <c r="A19" s="350">
        <v>431337</v>
      </c>
      <c r="B19" s="337" t="s">
        <v>208</v>
      </c>
      <c r="C19" s="364">
        <v>428140</v>
      </c>
      <c r="D19" s="297" t="s">
        <v>196</v>
      </c>
      <c r="E19" s="342"/>
      <c r="F19" s="344" t="s">
        <v>15</v>
      </c>
      <c r="G19" s="344"/>
      <c r="H19" s="342"/>
      <c r="I19" s="342"/>
      <c r="J19" s="344" t="s">
        <v>15</v>
      </c>
      <c r="K19" s="344"/>
      <c r="L19" s="344" t="s">
        <v>13</v>
      </c>
      <c r="M19" s="344" t="s">
        <v>15</v>
      </c>
      <c r="N19" s="344"/>
      <c r="O19" s="342"/>
      <c r="P19" s="342" t="s">
        <v>15</v>
      </c>
      <c r="Q19" s="344"/>
      <c r="R19" s="344"/>
      <c r="S19" s="353" t="s">
        <v>197</v>
      </c>
      <c r="T19" s="354"/>
      <c r="U19" s="354"/>
      <c r="V19" s="354"/>
      <c r="W19" s="354"/>
      <c r="X19" s="354"/>
      <c r="Y19" s="354"/>
      <c r="Z19" s="354"/>
      <c r="AA19" s="354"/>
      <c r="AB19" s="354"/>
      <c r="AC19" s="354"/>
      <c r="AD19" s="354"/>
      <c r="AE19" s="354"/>
      <c r="AF19" s="354"/>
      <c r="AG19" s="354"/>
      <c r="AH19" s="354"/>
      <c r="AI19" s="355"/>
      <c r="AJ19" s="345"/>
      <c r="AK19" s="346">
        <f>AJ19+AL19</f>
        <v>54</v>
      </c>
      <c r="AL19" s="346">
        <f>AO19</f>
        <v>54</v>
      </c>
      <c r="AN19" s="57">
        <f>$AN$2-BJ19</f>
        <v>0</v>
      </c>
      <c r="AO19" s="57">
        <f>(BK19-AN19)</f>
        <v>54</v>
      </c>
      <c r="AP19" s="2"/>
      <c r="AQ19" s="334">
        <f>COUNTIF(E19:AI19,"M")</f>
        <v>1</v>
      </c>
      <c r="AR19" s="334">
        <f>COUNTIF(E19:AI19,"T")</f>
        <v>0</v>
      </c>
      <c r="AS19" s="334">
        <f>COUNTIF(E19:AI19,"D")</f>
        <v>0</v>
      </c>
      <c r="AT19" s="334">
        <f>COUNTIF(E19:AI19,"P")</f>
        <v>4</v>
      </c>
      <c r="AU19" s="334">
        <f>COUNTIF(E19:AI19,"M/T")</f>
        <v>0</v>
      </c>
      <c r="AV19" s="334">
        <f>COUNTIF(E19:AI19,"I/I")</f>
        <v>0</v>
      </c>
      <c r="AW19" s="334">
        <f>COUNTIF(E19:AI19,"I")</f>
        <v>0</v>
      </c>
      <c r="AX19" s="334">
        <f>COUNTIF(E19:AI19,"I²")</f>
        <v>0</v>
      </c>
      <c r="AY19" s="334">
        <f>COUNTIF(E19:AI19,"SN")</f>
        <v>0</v>
      </c>
      <c r="AZ19" s="334">
        <f>COUNTIF(E19:AI19,"Ma")</f>
        <v>0</v>
      </c>
      <c r="BA19" s="334">
        <f>COUNTIF(E19:AI19,"Ta")</f>
        <v>0</v>
      </c>
      <c r="BB19" s="334">
        <f>COUNTIF(E19:AI19,"Da")</f>
        <v>0</v>
      </c>
      <c r="BC19" s="334">
        <f>COUNTIF(E19:AI19,"ti")</f>
        <v>0</v>
      </c>
      <c r="BD19" s="334">
        <f>COUNTIF(E19:AI19,"MTa")</f>
        <v>0</v>
      </c>
      <c r="BE19" s="52"/>
      <c r="BF19" s="52"/>
      <c r="BG19" s="52"/>
      <c r="BH19" s="52"/>
      <c r="BI19" s="52"/>
      <c r="BJ19" s="334">
        <f>((BF19*6)+(BG19*6)+(BH19*6)+(BI19)+(BE19*6))</f>
        <v>0</v>
      </c>
      <c r="BK19" s="347">
        <f>(AQ19*6)+(AR19*6)+(AS19*8)+(AT19*12)+(AU19*12)+(AV19*11.5)+(AW19*6)+(AX19*6)+(AY19*12)+(AZ19*6)+(BA19*6)+(BB19*8)+(BC19*12)+(BD19*11.5)</f>
        <v>54</v>
      </c>
    </row>
    <row r="20" spans="1:63" s="331" customFormat="1" ht="26.25" customHeight="1">
      <c r="A20" s="336">
        <v>428000</v>
      </c>
      <c r="B20" s="337" t="s">
        <v>209</v>
      </c>
      <c r="C20" s="351">
        <v>114437</v>
      </c>
      <c r="D20" s="297" t="s">
        <v>196</v>
      </c>
      <c r="E20" s="342"/>
      <c r="F20" s="344"/>
      <c r="G20" s="344" t="s">
        <v>15</v>
      </c>
      <c r="H20" s="342"/>
      <c r="I20" s="363" t="s">
        <v>15</v>
      </c>
      <c r="J20" s="344" t="s">
        <v>15</v>
      </c>
      <c r="K20" s="344"/>
      <c r="L20" s="344" t="s">
        <v>210</v>
      </c>
      <c r="M20" s="344" t="s">
        <v>15</v>
      </c>
      <c r="N20" s="344"/>
      <c r="O20" s="363" t="s">
        <v>15</v>
      </c>
      <c r="P20" s="342" t="s">
        <v>15</v>
      </c>
      <c r="Q20" s="344"/>
      <c r="R20" s="363" t="s">
        <v>15</v>
      </c>
      <c r="S20" s="353" t="s">
        <v>197</v>
      </c>
      <c r="T20" s="354"/>
      <c r="U20" s="354"/>
      <c r="V20" s="354"/>
      <c r="W20" s="354"/>
      <c r="X20" s="354"/>
      <c r="Y20" s="354"/>
      <c r="Z20" s="354"/>
      <c r="AA20" s="354"/>
      <c r="AB20" s="354"/>
      <c r="AC20" s="354"/>
      <c r="AD20" s="354"/>
      <c r="AE20" s="354"/>
      <c r="AF20" s="354"/>
      <c r="AG20" s="354"/>
      <c r="AH20" s="354"/>
      <c r="AI20" s="355"/>
      <c r="AJ20" s="345">
        <f>AN20</f>
        <v>0</v>
      </c>
      <c r="AK20" s="346"/>
      <c r="AL20" s="346"/>
      <c r="AN20" s="57"/>
      <c r="AO20" s="57"/>
      <c r="AP20" s="2"/>
      <c r="AQ20" s="334"/>
      <c r="AR20" s="334"/>
      <c r="AS20" s="334"/>
      <c r="AT20" s="334"/>
      <c r="AU20" s="334"/>
      <c r="AV20" s="334"/>
      <c r="AW20" s="334"/>
      <c r="AX20" s="334"/>
      <c r="AY20" s="334"/>
      <c r="AZ20" s="334"/>
      <c r="BA20" s="334"/>
      <c r="BB20" s="334"/>
      <c r="BC20" s="334"/>
      <c r="BD20" s="334"/>
      <c r="BE20" s="52"/>
      <c r="BF20" s="52"/>
      <c r="BG20" s="52"/>
      <c r="BH20" s="52"/>
      <c r="BI20" s="52"/>
      <c r="BJ20" s="334"/>
      <c r="BK20" s="347"/>
    </row>
    <row r="21" spans="1:63" s="331" customFormat="1" ht="26.25" customHeight="1">
      <c r="A21" s="356"/>
      <c r="B21" s="337" t="s">
        <v>211</v>
      </c>
      <c r="C21" s="365"/>
      <c r="D21" s="297" t="s">
        <v>196</v>
      </c>
      <c r="E21" s="358" t="s">
        <v>200</v>
      </c>
      <c r="F21" s="359"/>
      <c r="G21" s="359"/>
      <c r="H21" s="359"/>
      <c r="I21" s="359"/>
      <c r="J21" s="359"/>
      <c r="K21" s="359"/>
      <c r="L21" s="359"/>
      <c r="M21" s="359"/>
      <c r="N21" s="359"/>
      <c r="O21" s="359"/>
      <c r="P21" s="360"/>
      <c r="Q21" s="344"/>
      <c r="R21" s="344" t="s">
        <v>15</v>
      </c>
      <c r="S21" s="344"/>
      <c r="T21" s="344" t="s">
        <v>15</v>
      </c>
      <c r="U21" s="344"/>
      <c r="V21" s="342" t="s">
        <v>15</v>
      </c>
      <c r="W21" s="342"/>
      <c r="X21" s="344" t="s">
        <v>15</v>
      </c>
      <c r="Y21" s="344"/>
      <c r="Z21" s="344"/>
      <c r="AA21" s="344"/>
      <c r="AB21" s="344" t="s">
        <v>15</v>
      </c>
      <c r="AC21" s="342"/>
      <c r="AD21" s="342"/>
      <c r="AE21" s="344" t="s">
        <v>15</v>
      </c>
      <c r="AF21" s="344"/>
      <c r="AG21" s="344"/>
      <c r="AH21" s="342" t="s">
        <v>15</v>
      </c>
      <c r="AI21" s="344"/>
      <c r="AJ21" s="345"/>
      <c r="AK21" s="346"/>
      <c r="AL21" s="346"/>
      <c r="AN21" s="57"/>
      <c r="AO21" s="57"/>
      <c r="AP21" s="2"/>
      <c r="AQ21" s="334"/>
      <c r="AR21" s="334"/>
      <c r="AS21" s="334"/>
      <c r="AT21" s="334"/>
      <c r="AU21" s="334"/>
      <c r="AV21" s="334"/>
      <c r="AW21" s="334"/>
      <c r="AX21" s="334"/>
      <c r="AY21" s="334"/>
      <c r="AZ21" s="334"/>
      <c r="BA21" s="334"/>
      <c r="BB21" s="334"/>
      <c r="BC21" s="334"/>
      <c r="BD21" s="334"/>
      <c r="BE21" s="52"/>
      <c r="BF21" s="52"/>
      <c r="BG21" s="52"/>
      <c r="BH21" s="52"/>
      <c r="BI21" s="52"/>
      <c r="BJ21" s="334"/>
      <c r="BK21" s="347"/>
    </row>
    <row r="22" spans="1:63" s="331" customFormat="1" ht="26.25" customHeight="1">
      <c r="A22" s="336"/>
      <c r="B22" s="337" t="s">
        <v>212</v>
      </c>
      <c r="C22" s="351"/>
      <c r="D22" s="297" t="s">
        <v>196</v>
      </c>
      <c r="E22" s="358" t="s">
        <v>200</v>
      </c>
      <c r="F22" s="359"/>
      <c r="G22" s="359"/>
      <c r="H22" s="359"/>
      <c r="I22" s="359"/>
      <c r="J22" s="359"/>
      <c r="K22" s="359"/>
      <c r="L22" s="359"/>
      <c r="M22" s="359"/>
      <c r="N22" s="359"/>
      <c r="O22" s="359"/>
      <c r="P22" s="360"/>
      <c r="Q22" s="344"/>
      <c r="R22" s="352"/>
      <c r="S22" s="344" t="s">
        <v>15</v>
      </c>
      <c r="T22" s="344"/>
      <c r="U22" s="344"/>
      <c r="V22" s="342" t="s">
        <v>15</v>
      </c>
      <c r="W22" s="342"/>
      <c r="X22" s="344"/>
      <c r="Y22" s="344" t="s">
        <v>15</v>
      </c>
      <c r="Z22" s="344"/>
      <c r="AA22" s="344"/>
      <c r="AB22" s="344" t="s">
        <v>15</v>
      </c>
      <c r="AC22" s="342"/>
      <c r="AD22" s="342" t="s">
        <v>15</v>
      </c>
      <c r="AE22" s="344" t="s">
        <v>15</v>
      </c>
      <c r="AF22" s="344"/>
      <c r="AG22" s="344"/>
      <c r="AH22" s="342" t="s">
        <v>15</v>
      </c>
      <c r="AI22" s="344"/>
      <c r="AJ22" s="345">
        <f>AN22</f>
        <v>0</v>
      </c>
      <c r="AK22" s="346"/>
      <c r="AL22" s="346"/>
      <c r="AN22" s="57"/>
      <c r="AO22" s="57"/>
      <c r="AP22" s="2"/>
      <c r="AQ22" s="334"/>
      <c r="AR22" s="334"/>
      <c r="AS22" s="334"/>
      <c r="AT22" s="334"/>
      <c r="AU22" s="334"/>
      <c r="AV22" s="334"/>
      <c r="AW22" s="334"/>
      <c r="AX22" s="334"/>
      <c r="AY22" s="334"/>
      <c r="AZ22" s="334"/>
      <c r="BA22" s="334"/>
      <c r="BB22" s="334"/>
      <c r="BC22" s="334"/>
      <c r="BD22" s="334"/>
      <c r="BE22" s="52"/>
      <c r="BF22" s="52"/>
      <c r="BG22" s="52"/>
      <c r="BH22" s="52"/>
      <c r="BI22" s="52"/>
      <c r="BJ22" s="334"/>
      <c r="BK22" s="347"/>
    </row>
    <row r="23" spans="1:63" s="331" customFormat="1" ht="26.25" customHeight="1">
      <c r="A23" s="324" t="s">
        <v>0</v>
      </c>
      <c r="B23" s="325" t="s">
        <v>1</v>
      </c>
      <c r="C23" s="324" t="s">
        <v>187</v>
      </c>
      <c r="D23" s="348" t="s">
        <v>3</v>
      </c>
      <c r="E23" s="327">
        <v>1</v>
      </c>
      <c r="F23" s="327">
        <v>2</v>
      </c>
      <c r="G23" s="327">
        <v>3</v>
      </c>
      <c r="H23" s="327">
        <v>4</v>
      </c>
      <c r="I23" s="327">
        <v>5</v>
      </c>
      <c r="J23" s="327">
        <v>6</v>
      </c>
      <c r="K23" s="327">
        <v>7</v>
      </c>
      <c r="L23" s="327">
        <v>8</v>
      </c>
      <c r="M23" s="327">
        <v>9</v>
      </c>
      <c r="N23" s="328">
        <v>10</v>
      </c>
      <c r="O23" s="327">
        <v>11</v>
      </c>
      <c r="P23" s="327">
        <v>12</v>
      </c>
      <c r="Q23" s="327">
        <v>13</v>
      </c>
      <c r="R23" s="327">
        <v>14</v>
      </c>
      <c r="S23" s="327">
        <v>15</v>
      </c>
      <c r="T23" s="327">
        <v>16</v>
      </c>
      <c r="U23" s="327">
        <v>17</v>
      </c>
      <c r="V23" s="327">
        <v>18</v>
      </c>
      <c r="W23" s="327">
        <v>19</v>
      </c>
      <c r="X23" s="327">
        <v>20</v>
      </c>
      <c r="Y23" s="327">
        <v>21</v>
      </c>
      <c r="Z23" s="327">
        <v>22</v>
      </c>
      <c r="AA23" s="327">
        <v>23</v>
      </c>
      <c r="AB23" s="327">
        <v>24</v>
      </c>
      <c r="AC23" s="327">
        <v>25</v>
      </c>
      <c r="AD23" s="327">
        <v>26</v>
      </c>
      <c r="AE23" s="327">
        <v>27</v>
      </c>
      <c r="AF23" s="327">
        <v>28</v>
      </c>
      <c r="AG23" s="327">
        <v>29</v>
      </c>
      <c r="AH23" s="327">
        <v>30</v>
      </c>
      <c r="AI23" s="327">
        <v>31</v>
      </c>
      <c r="AJ23" s="349" t="s">
        <v>4</v>
      </c>
      <c r="AK23" s="330" t="s">
        <v>5</v>
      </c>
      <c r="AL23" s="330" t="s">
        <v>6</v>
      </c>
      <c r="AN23" s="320"/>
      <c r="AO23" s="320"/>
      <c r="AP23" s="320"/>
      <c r="AQ23" s="320"/>
      <c r="AR23" s="320"/>
      <c r="AS23" s="320"/>
      <c r="AT23" s="320"/>
      <c r="AU23" s="320"/>
      <c r="AV23" s="320"/>
      <c r="AW23" s="320"/>
      <c r="AX23" s="320"/>
      <c r="AY23" s="320"/>
      <c r="AZ23" s="320"/>
      <c r="BA23" s="320"/>
      <c r="BB23" s="320"/>
      <c r="BC23" s="320"/>
      <c r="BD23" s="320"/>
      <c r="BE23" s="320"/>
      <c r="BF23" s="320"/>
      <c r="BG23" s="320"/>
      <c r="BH23" s="320"/>
      <c r="BI23" s="320"/>
      <c r="BJ23" s="320"/>
      <c r="BK23" s="320"/>
    </row>
    <row r="24" spans="1:63" s="331" customFormat="1" ht="26.25" customHeight="1">
      <c r="A24" s="324"/>
      <c r="B24" s="325" t="s">
        <v>188</v>
      </c>
      <c r="C24" s="324" t="s">
        <v>189</v>
      </c>
      <c r="D24" s="348"/>
      <c r="E24" s="327" t="s">
        <v>83</v>
      </c>
      <c r="F24" s="332" t="s">
        <v>84</v>
      </c>
      <c r="G24" s="327" t="s">
        <v>85</v>
      </c>
      <c r="H24" s="328" t="s">
        <v>156</v>
      </c>
      <c r="I24" s="327" t="s">
        <v>87</v>
      </c>
      <c r="J24" s="327" t="s">
        <v>81</v>
      </c>
      <c r="K24" s="327" t="s">
        <v>82</v>
      </c>
      <c r="L24" s="327" t="s">
        <v>83</v>
      </c>
      <c r="M24" s="332" t="s">
        <v>84</v>
      </c>
      <c r="N24" s="327" t="s">
        <v>85</v>
      </c>
      <c r="O24" s="328" t="s">
        <v>156</v>
      </c>
      <c r="P24" s="327" t="s">
        <v>87</v>
      </c>
      <c r="Q24" s="327" t="s">
        <v>81</v>
      </c>
      <c r="R24" s="327" t="s">
        <v>82</v>
      </c>
      <c r="S24" s="327" t="s">
        <v>83</v>
      </c>
      <c r="T24" s="332" t="s">
        <v>84</v>
      </c>
      <c r="U24" s="327" t="s">
        <v>85</v>
      </c>
      <c r="V24" s="328" t="s">
        <v>156</v>
      </c>
      <c r="W24" s="327" t="s">
        <v>87</v>
      </c>
      <c r="X24" s="327" t="s">
        <v>81</v>
      </c>
      <c r="Y24" s="327" t="s">
        <v>82</v>
      </c>
      <c r="Z24" s="327" t="s">
        <v>83</v>
      </c>
      <c r="AA24" s="332" t="s">
        <v>84</v>
      </c>
      <c r="AB24" s="327" t="s">
        <v>85</v>
      </c>
      <c r="AC24" s="328" t="s">
        <v>156</v>
      </c>
      <c r="AD24" s="327" t="s">
        <v>87</v>
      </c>
      <c r="AE24" s="327" t="s">
        <v>81</v>
      </c>
      <c r="AF24" s="327" t="s">
        <v>82</v>
      </c>
      <c r="AG24" s="327" t="s">
        <v>83</v>
      </c>
      <c r="AH24" s="332" t="s">
        <v>84</v>
      </c>
      <c r="AI24" s="327" t="s">
        <v>85</v>
      </c>
      <c r="AJ24" s="349"/>
      <c r="AK24" s="333"/>
      <c r="AL24" s="333"/>
      <c r="AN24" s="320"/>
      <c r="AO24" s="320"/>
      <c r="AP24" s="320"/>
      <c r="AQ24" s="320"/>
      <c r="AR24" s="320"/>
      <c r="AS24" s="320"/>
      <c r="AT24" s="320"/>
      <c r="AU24" s="320"/>
      <c r="AV24" s="320"/>
      <c r="AW24" s="320"/>
      <c r="AX24" s="320"/>
      <c r="AY24" s="320"/>
      <c r="AZ24" s="320"/>
      <c r="BA24" s="320"/>
      <c r="BB24" s="320"/>
      <c r="BC24" s="320"/>
      <c r="BD24" s="320"/>
      <c r="BE24" s="320"/>
      <c r="BF24" s="320"/>
      <c r="BG24" s="320"/>
      <c r="BH24" s="320"/>
      <c r="BI24" s="320"/>
      <c r="BJ24" s="320"/>
      <c r="BK24" s="320"/>
    </row>
    <row r="25" spans="1:63" s="331" customFormat="1" ht="26.25" customHeight="1">
      <c r="A25" s="338" t="s">
        <v>213</v>
      </c>
      <c r="B25" s="337" t="s">
        <v>214</v>
      </c>
      <c r="C25" s="366">
        <v>105875</v>
      </c>
      <c r="D25" s="297" t="s">
        <v>52</v>
      </c>
      <c r="E25" s="342" t="s">
        <v>16</v>
      </c>
      <c r="F25" s="344"/>
      <c r="G25" s="344"/>
      <c r="H25" s="342" t="s">
        <v>16</v>
      </c>
      <c r="I25" s="342"/>
      <c r="J25" s="344"/>
      <c r="K25" s="344" t="s">
        <v>16</v>
      </c>
      <c r="L25" s="344"/>
      <c r="M25" s="344"/>
      <c r="N25" s="344"/>
      <c r="O25" s="342" t="s">
        <v>16</v>
      </c>
      <c r="P25" s="342"/>
      <c r="Q25" s="344" t="s">
        <v>16</v>
      </c>
      <c r="R25" s="344"/>
      <c r="S25" s="352"/>
      <c r="T25" s="344" t="s">
        <v>16</v>
      </c>
      <c r="U25" s="344"/>
      <c r="V25" s="342"/>
      <c r="W25" s="342" t="s">
        <v>16</v>
      </c>
      <c r="X25" s="344"/>
      <c r="Y25" s="363" t="s">
        <v>15</v>
      </c>
      <c r="Z25" s="344" t="s">
        <v>16</v>
      </c>
      <c r="AA25" s="344"/>
      <c r="AB25" s="363" t="s">
        <v>15</v>
      </c>
      <c r="AC25" s="362" t="s">
        <v>31</v>
      </c>
      <c r="AD25" s="342"/>
      <c r="AE25" s="344"/>
      <c r="AF25" s="344" t="s">
        <v>16</v>
      </c>
      <c r="AG25" s="344"/>
      <c r="AH25" s="342"/>
      <c r="AI25" s="344" t="s">
        <v>16</v>
      </c>
      <c r="AJ25" s="345">
        <f>AN25</f>
        <v>0</v>
      </c>
      <c r="AK25" s="346">
        <f>AJ25+AL25</f>
        <v>144</v>
      </c>
      <c r="AL25" s="346">
        <f>AO25</f>
        <v>144</v>
      </c>
      <c r="AN25" s="57">
        <f>$AN$2-BJ25</f>
        <v>0</v>
      </c>
      <c r="AO25" s="57">
        <f>(BK25-AN25)</f>
        <v>144</v>
      </c>
      <c r="AP25" s="2"/>
      <c r="AQ25" s="334">
        <f>COUNTIF(E25:AI25,"M")</f>
        <v>0</v>
      </c>
      <c r="AR25" s="334">
        <f>COUNTIF(E25:AI25,"T")</f>
        <v>0</v>
      </c>
      <c r="AS25" s="334">
        <f>COUNTIF(E25:AI25,"D")</f>
        <v>0</v>
      </c>
      <c r="AT25" s="334">
        <f>COUNTIF(E25:AI25,"P")</f>
        <v>2</v>
      </c>
      <c r="AU25" s="334">
        <f>COUNTIF(E25:AI25,"M/T")</f>
        <v>0</v>
      </c>
      <c r="AV25" s="334">
        <f>COUNTIF(E25:AI25,"I/I")</f>
        <v>0</v>
      </c>
      <c r="AW25" s="334">
        <f>COUNTIF(E25:AI25,"I")</f>
        <v>0</v>
      </c>
      <c r="AX25" s="334">
        <f>COUNTIF(E25:AI25,"I²")</f>
        <v>0</v>
      </c>
      <c r="AY25" s="334">
        <f>COUNTIF(E25:AI25,"SN")</f>
        <v>10</v>
      </c>
      <c r="AZ25" s="334">
        <f>COUNTIF(E25:AI25,"Ma")</f>
        <v>0</v>
      </c>
      <c r="BA25" s="334">
        <f>COUNTIF(E25:AI25,"Ta")</f>
        <v>0</v>
      </c>
      <c r="BB25" s="334">
        <f>COUNTIF(E25:AI25,"Da")</f>
        <v>0</v>
      </c>
      <c r="BC25" s="334">
        <f>COUNTIF(E25:AI25,"ti")</f>
        <v>0</v>
      </c>
      <c r="BD25" s="334">
        <f>COUNTIF(E25:AI25,"MTa")</f>
        <v>0</v>
      </c>
      <c r="BE25" s="52"/>
      <c r="BF25" s="52"/>
      <c r="BG25" s="52"/>
      <c r="BH25" s="52"/>
      <c r="BI25" s="52"/>
      <c r="BJ25" s="334">
        <f>((BF25*6)+(BG25*6)+(BH25*6)+(BI25)+(BE25*6))</f>
        <v>0</v>
      </c>
      <c r="BK25" s="347">
        <f>(AQ25*6)+(AR25*6)+(AS25*8)+(AT25*12)+(AU25*12)+(AV25*11.5)+(AW25*6)+(AX25*6)+(AY25*12)+(AZ25*6)+(BA25*6)+(BB25*8)+(BC25*12)+(BD25*11.5)</f>
        <v>144</v>
      </c>
    </row>
    <row r="26" spans="1:63" s="331" customFormat="1" ht="26.25" customHeight="1">
      <c r="A26" s="336">
        <v>432890</v>
      </c>
      <c r="B26" s="337" t="s">
        <v>215</v>
      </c>
      <c r="C26" s="356">
        <v>275062</v>
      </c>
      <c r="D26" s="297" t="s">
        <v>52</v>
      </c>
      <c r="E26" s="342" t="s">
        <v>16</v>
      </c>
      <c r="F26" s="344"/>
      <c r="G26" s="344"/>
      <c r="H26" s="342" t="s">
        <v>16</v>
      </c>
      <c r="I26" s="342"/>
      <c r="J26" s="344"/>
      <c r="K26" s="344"/>
      <c r="L26" s="344" t="s">
        <v>16</v>
      </c>
      <c r="M26" s="344"/>
      <c r="N26" s="344" t="s">
        <v>16</v>
      </c>
      <c r="O26" s="342"/>
      <c r="P26" s="342"/>
      <c r="Q26" s="344" t="s">
        <v>16</v>
      </c>
      <c r="R26" s="344"/>
      <c r="S26" s="344"/>
      <c r="T26" s="344" t="s">
        <v>16</v>
      </c>
      <c r="U26" s="344"/>
      <c r="V26" s="342"/>
      <c r="W26" s="342" t="s">
        <v>16</v>
      </c>
      <c r="X26" s="344"/>
      <c r="Y26" s="344"/>
      <c r="Z26" s="344" t="s">
        <v>16</v>
      </c>
      <c r="AA26" s="344"/>
      <c r="AB26" s="344"/>
      <c r="AC26" s="342" t="s">
        <v>16</v>
      </c>
      <c r="AD26" s="342"/>
      <c r="AE26" s="344"/>
      <c r="AF26" s="362" t="s">
        <v>31</v>
      </c>
      <c r="AG26" s="344"/>
      <c r="AH26" s="342"/>
      <c r="AI26" s="344" t="s">
        <v>16</v>
      </c>
      <c r="AJ26" s="345">
        <f>AN26</f>
        <v>0</v>
      </c>
      <c r="AK26" s="346">
        <f>AJ26+AL26</f>
        <v>120</v>
      </c>
      <c r="AL26" s="346">
        <f>AO26</f>
        <v>120</v>
      </c>
      <c r="AN26" s="57">
        <f>$AN$2-BJ26</f>
        <v>0</v>
      </c>
      <c r="AO26" s="57">
        <f>(BK26-AN26)</f>
        <v>120</v>
      </c>
      <c r="AP26" s="2"/>
      <c r="AQ26" s="334">
        <f>COUNTIF(E26:AI26,"M")</f>
        <v>0</v>
      </c>
      <c r="AR26" s="334">
        <f>COUNTIF(E26:AI26,"T")</f>
        <v>0</v>
      </c>
      <c r="AS26" s="334">
        <f>COUNTIF(E26:AI26,"D")</f>
        <v>0</v>
      </c>
      <c r="AT26" s="334">
        <f>COUNTIF(E26:AI26,"P")</f>
        <v>0</v>
      </c>
      <c r="AU26" s="334">
        <f>COUNTIF(E26:AI26,"M/T")</f>
        <v>0</v>
      </c>
      <c r="AV26" s="334">
        <f>COUNTIF(E26:AI26,"I/I")</f>
        <v>0</v>
      </c>
      <c r="AW26" s="334">
        <f>COUNTIF(E26:AI26,"I")</f>
        <v>0</v>
      </c>
      <c r="AX26" s="334">
        <f>COUNTIF(E26:AI26,"I²")</f>
        <v>0</v>
      </c>
      <c r="AY26" s="334">
        <f>COUNTIF(E26:AI26,"SN")</f>
        <v>10</v>
      </c>
      <c r="AZ26" s="334">
        <f>COUNTIF(E26:AI26,"Ma")</f>
        <v>0</v>
      </c>
      <c r="BA26" s="334">
        <f>COUNTIF(E26:AI26,"Ta")</f>
        <v>0</v>
      </c>
      <c r="BB26" s="334">
        <f>COUNTIF(E26:AI26,"Da")</f>
        <v>0</v>
      </c>
      <c r="BC26" s="334">
        <f>COUNTIF(E26:AI26,"ti")</f>
        <v>0</v>
      </c>
      <c r="BD26" s="334">
        <f>COUNTIF(E26:AI26,"MTa")</f>
        <v>0</v>
      </c>
      <c r="BE26" s="52"/>
      <c r="BF26" s="52"/>
      <c r="BG26" s="52"/>
      <c r="BH26" s="52"/>
      <c r="BI26" s="52"/>
      <c r="BJ26" s="334">
        <f>((BF26*6)+(BG26*6)+(BH26*6)+(BI26)+(BE26*6))</f>
        <v>0</v>
      </c>
      <c r="BK26" s="347">
        <f>(AQ26*6)+(AR26*6)+(AS26*8)+(AT26*12)+(AU26*12)+(AV26*11.5)+(AW26*6)+(AX26*6)+(AY26*12)+(AZ26*6)+(BA26*6)+(BB26*8)+(BC26*12)+(BD26*11.5)</f>
        <v>120</v>
      </c>
    </row>
    <row r="27" spans="1:63" s="331" customFormat="1" ht="26.25" customHeight="1">
      <c r="A27" s="324" t="s">
        <v>0</v>
      </c>
      <c r="B27" s="325" t="s">
        <v>1</v>
      </c>
      <c r="C27" s="324" t="s">
        <v>187</v>
      </c>
      <c r="D27" s="348" t="s">
        <v>3</v>
      </c>
      <c r="E27" s="327">
        <v>1</v>
      </c>
      <c r="F27" s="327">
        <v>2</v>
      </c>
      <c r="G27" s="327">
        <v>3</v>
      </c>
      <c r="H27" s="327">
        <v>4</v>
      </c>
      <c r="I27" s="327">
        <v>5</v>
      </c>
      <c r="J27" s="327">
        <v>6</v>
      </c>
      <c r="K27" s="327">
        <v>7</v>
      </c>
      <c r="L27" s="327">
        <v>8</v>
      </c>
      <c r="M27" s="327">
        <v>9</v>
      </c>
      <c r="N27" s="328">
        <v>10</v>
      </c>
      <c r="O27" s="327">
        <v>11</v>
      </c>
      <c r="P27" s="327">
        <v>12</v>
      </c>
      <c r="Q27" s="327">
        <v>13</v>
      </c>
      <c r="R27" s="327">
        <v>14</v>
      </c>
      <c r="S27" s="327">
        <v>15</v>
      </c>
      <c r="T27" s="327">
        <v>16</v>
      </c>
      <c r="U27" s="327">
        <v>17</v>
      </c>
      <c r="V27" s="327">
        <v>18</v>
      </c>
      <c r="W27" s="327">
        <v>19</v>
      </c>
      <c r="X27" s="327">
        <v>20</v>
      </c>
      <c r="Y27" s="327">
        <v>21</v>
      </c>
      <c r="Z27" s="327">
        <v>22</v>
      </c>
      <c r="AA27" s="327">
        <v>23</v>
      </c>
      <c r="AB27" s="327">
        <v>24</v>
      </c>
      <c r="AC27" s="327">
        <v>25</v>
      </c>
      <c r="AD27" s="327">
        <v>26</v>
      </c>
      <c r="AE27" s="327">
        <v>27</v>
      </c>
      <c r="AF27" s="327">
        <v>28</v>
      </c>
      <c r="AG27" s="327">
        <v>29</v>
      </c>
      <c r="AH27" s="327">
        <v>30</v>
      </c>
      <c r="AI27" s="327">
        <v>31</v>
      </c>
      <c r="AJ27" s="349" t="s">
        <v>4</v>
      </c>
      <c r="AK27" s="330" t="s">
        <v>5</v>
      </c>
      <c r="AL27" s="330" t="s">
        <v>6</v>
      </c>
      <c r="AN27" s="320"/>
      <c r="AO27" s="320"/>
      <c r="AP27" s="320"/>
      <c r="AQ27" s="320"/>
      <c r="AR27" s="320"/>
      <c r="AS27" s="320"/>
      <c r="AT27" s="320"/>
      <c r="AU27" s="320"/>
      <c r="AV27" s="320"/>
      <c r="AW27" s="320"/>
      <c r="AX27" s="320"/>
      <c r="AY27" s="320"/>
      <c r="AZ27" s="320"/>
      <c r="BA27" s="320"/>
      <c r="BB27" s="320"/>
      <c r="BC27" s="320"/>
      <c r="BD27" s="320"/>
      <c r="BE27" s="320"/>
      <c r="BF27" s="320"/>
      <c r="BG27" s="320"/>
      <c r="BH27" s="320"/>
      <c r="BI27" s="320"/>
      <c r="BJ27" s="320"/>
      <c r="BK27" s="320"/>
    </row>
    <row r="28" spans="1:63" s="331" customFormat="1" ht="26.25" customHeight="1">
      <c r="A28" s="324"/>
      <c r="B28" s="325" t="s">
        <v>188</v>
      </c>
      <c r="C28" s="324" t="s">
        <v>189</v>
      </c>
      <c r="D28" s="348"/>
      <c r="E28" s="327" t="s">
        <v>83</v>
      </c>
      <c r="F28" s="332" t="s">
        <v>84</v>
      </c>
      <c r="G28" s="327" t="s">
        <v>85</v>
      </c>
      <c r="H28" s="328" t="s">
        <v>156</v>
      </c>
      <c r="I28" s="327" t="s">
        <v>87</v>
      </c>
      <c r="J28" s="327" t="s">
        <v>81</v>
      </c>
      <c r="K28" s="327" t="s">
        <v>82</v>
      </c>
      <c r="L28" s="327" t="s">
        <v>83</v>
      </c>
      <c r="M28" s="332" t="s">
        <v>84</v>
      </c>
      <c r="N28" s="327" t="s">
        <v>85</v>
      </c>
      <c r="O28" s="328" t="s">
        <v>156</v>
      </c>
      <c r="P28" s="327" t="s">
        <v>87</v>
      </c>
      <c r="Q28" s="327" t="s">
        <v>81</v>
      </c>
      <c r="R28" s="327" t="s">
        <v>82</v>
      </c>
      <c r="S28" s="327" t="s">
        <v>83</v>
      </c>
      <c r="T28" s="332" t="s">
        <v>84</v>
      </c>
      <c r="U28" s="327" t="s">
        <v>85</v>
      </c>
      <c r="V28" s="328" t="s">
        <v>156</v>
      </c>
      <c r="W28" s="327" t="s">
        <v>87</v>
      </c>
      <c r="X28" s="327" t="s">
        <v>81</v>
      </c>
      <c r="Y28" s="327" t="s">
        <v>82</v>
      </c>
      <c r="Z28" s="327" t="s">
        <v>83</v>
      </c>
      <c r="AA28" s="332" t="s">
        <v>84</v>
      </c>
      <c r="AB28" s="327" t="s">
        <v>85</v>
      </c>
      <c r="AC28" s="328" t="s">
        <v>156</v>
      </c>
      <c r="AD28" s="327" t="s">
        <v>87</v>
      </c>
      <c r="AE28" s="327" t="s">
        <v>81</v>
      </c>
      <c r="AF28" s="327" t="s">
        <v>82</v>
      </c>
      <c r="AG28" s="327" t="s">
        <v>83</v>
      </c>
      <c r="AH28" s="332" t="s">
        <v>84</v>
      </c>
      <c r="AI28" s="327" t="s">
        <v>85</v>
      </c>
      <c r="AJ28" s="349"/>
      <c r="AK28" s="333"/>
      <c r="AL28" s="333"/>
      <c r="AN28" s="320"/>
      <c r="AO28" s="320"/>
      <c r="AP28" s="320"/>
      <c r="AQ28" s="320"/>
      <c r="AR28" s="320"/>
      <c r="AS28" s="320"/>
      <c r="AT28" s="320"/>
      <c r="AU28" s="320"/>
      <c r="AV28" s="320"/>
      <c r="AW28" s="320"/>
      <c r="AX28" s="320"/>
      <c r="AY28" s="320"/>
      <c r="AZ28" s="320"/>
      <c r="BA28" s="320"/>
      <c r="BB28" s="320"/>
      <c r="BC28" s="320"/>
      <c r="BD28" s="320"/>
      <c r="BE28" s="320"/>
      <c r="BF28" s="320"/>
      <c r="BG28" s="320"/>
      <c r="BH28" s="320"/>
      <c r="BI28" s="320"/>
      <c r="BJ28" s="320"/>
      <c r="BK28" s="320"/>
    </row>
    <row r="29" spans="1:63" s="331" customFormat="1" ht="26.25" customHeight="1">
      <c r="A29" s="338" t="s">
        <v>216</v>
      </c>
      <c r="B29" s="337" t="s">
        <v>217</v>
      </c>
      <c r="C29" s="357">
        <v>177095</v>
      </c>
      <c r="D29" s="297" t="s">
        <v>52</v>
      </c>
      <c r="E29" s="342"/>
      <c r="F29" s="344" t="s">
        <v>16</v>
      </c>
      <c r="G29" s="344" t="s">
        <v>16</v>
      </c>
      <c r="H29" s="342"/>
      <c r="I29" s="342" t="s">
        <v>16</v>
      </c>
      <c r="J29" s="344"/>
      <c r="K29" s="344"/>
      <c r="L29" s="344"/>
      <c r="M29" s="344"/>
      <c r="N29" s="344"/>
      <c r="O29" s="342"/>
      <c r="P29" s="342"/>
      <c r="Q29" s="344"/>
      <c r="R29" s="344" t="s">
        <v>16</v>
      </c>
      <c r="S29" s="344" t="s">
        <v>16</v>
      </c>
      <c r="T29" s="344"/>
      <c r="U29" s="344" t="s">
        <v>16</v>
      </c>
      <c r="V29" s="362" t="s">
        <v>31</v>
      </c>
      <c r="W29" s="342"/>
      <c r="X29" s="344" t="s">
        <v>16</v>
      </c>
      <c r="Y29" s="363" t="s">
        <v>16</v>
      </c>
      <c r="Z29" s="344"/>
      <c r="AA29" s="344" t="s">
        <v>16</v>
      </c>
      <c r="AB29" s="363" t="s">
        <v>16</v>
      </c>
      <c r="AC29" s="342"/>
      <c r="AD29" s="342" t="s">
        <v>16</v>
      </c>
      <c r="AE29" s="352"/>
      <c r="AF29" s="344"/>
      <c r="AG29" s="344" t="s">
        <v>16</v>
      </c>
      <c r="AH29" s="342"/>
      <c r="AI29" s="344"/>
      <c r="AJ29" s="345">
        <f>AN29</f>
        <v>0</v>
      </c>
      <c r="AK29" s="346">
        <f>AJ29+AL29</f>
        <v>144</v>
      </c>
      <c r="AL29" s="346">
        <f>AO29</f>
        <v>144</v>
      </c>
      <c r="AN29" s="57">
        <f>$AN$2-BJ29</f>
        <v>0</v>
      </c>
      <c r="AO29" s="57">
        <f>(BK29-AN29)</f>
        <v>144</v>
      </c>
      <c r="AP29" s="2"/>
      <c r="AQ29" s="334">
        <f>COUNTIF(E29:AI29,"M")</f>
        <v>0</v>
      </c>
      <c r="AR29" s="334">
        <f>COUNTIF(E29:AI29,"T")</f>
        <v>0</v>
      </c>
      <c r="AS29" s="334">
        <f>COUNTIF(E29:AI29,"D")</f>
        <v>0</v>
      </c>
      <c r="AT29" s="334">
        <f>COUNTIF(E29:AI29,"P")</f>
        <v>0</v>
      </c>
      <c r="AU29" s="334">
        <f>COUNTIF(E29:AI29,"M/T")</f>
        <v>0</v>
      </c>
      <c r="AV29" s="334">
        <f>COUNTIF(E29:AI29,"I/I")</f>
        <v>0</v>
      </c>
      <c r="AW29" s="334">
        <f>COUNTIF(E29:AI29,"I")</f>
        <v>0</v>
      </c>
      <c r="AX29" s="334">
        <f>COUNTIF(E29:AI29,"I²")</f>
        <v>0</v>
      </c>
      <c r="AY29" s="334">
        <f>COUNTIF(E29:AI29,"SN")</f>
        <v>12</v>
      </c>
      <c r="AZ29" s="334">
        <f>COUNTIF(E29:AI29,"Ma")</f>
        <v>0</v>
      </c>
      <c r="BA29" s="334">
        <f>COUNTIF(E29:AI29,"Ta")</f>
        <v>0</v>
      </c>
      <c r="BB29" s="334">
        <f>COUNTIF(E29:AI29,"Da")</f>
        <v>0</v>
      </c>
      <c r="BC29" s="334">
        <f>COUNTIF(E29:AI29,"ti")</f>
        <v>0</v>
      </c>
      <c r="BD29" s="334">
        <f>COUNTIF(E29:AI29,"MTa")</f>
        <v>0</v>
      </c>
      <c r="BE29" s="52"/>
      <c r="BF29" s="52"/>
      <c r="BG29" s="52"/>
      <c r="BH29" s="52"/>
      <c r="BI29" s="52"/>
      <c r="BJ29" s="334">
        <f>((BF29*6)+(BG29*6)+(BH29*6)+(BI29)+(BE29*6))</f>
        <v>0</v>
      </c>
      <c r="BK29" s="347">
        <f>(AQ29*6)+(AR29*6)+(AS29*8)+(AT29*12)+(AU29*12)+(AV29*11.5)+(AW29*6)+(AX29*6)+(AY29*12)+(AZ29*6)+(BA29*6)+(BB29*8)+(BC29*12)+(BD29*11.5)</f>
        <v>144</v>
      </c>
    </row>
    <row r="30" spans="1:63" s="331" customFormat="1" ht="26.25" customHeight="1">
      <c r="A30" s="338" t="s">
        <v>218</v>
      </c>
      <c r="B30" s="337" t="s">
        <v>219</v>
      </c>
      <c r="C30" s="351">
        <v>157582</v>
      </c>
      <c r="D30" s="297" t="s">
        <v>52</v>
      </c>
      <c r="E30" s="342"/>
      <c r="F30" s="344" t="s">
        <v>16</v>
      </c>
      <c r="G30" s="344"/>
      <c r="H30" s="342"/>
      <c r="I30" s="342" t="s">
        <v>16</v>
      </c>
      <c r="J30" s="344"/>
      <c r="K30" s="344"/>
      <c r="L30" s="344" t="s">
        <v>16</v>
      </c>
      <c r="M30" s="344"/>
      <c r="N30" s="344"/>
      <c r="O30" s="342" t="s">
        <v>16</v>
      </c>
      <c r="P30" s="342"/>
      <c r="Q30" s="352"/>
      <c r="R30" s="344" t="s">
        <v>16</v>
      </c>
      <c r="S30" s="352"/>
      <c r="T30" s="362" t="s">
        <v>206</v>
      </c>
      <c r="U30" s="344" t="s">
        <v>16</v>
      </c>
      <c r="V30" s="367"/>
      <c r="W30" s="363" t="s">
        <v>15</v>
      </c>
      <c r="X30" s="344" t="s">
        <v>16</v>
      </c>
      <c r="Y30" s="352"/>
      <c r="Z30" s="363" t="s">
        <v>15</v>
      </c>
      <c r="AA30" s="344" t="s">
        <v>16</v>
      </c>
      <c r="AB30" s="344"/>
      <c r="AC30" s="342"/>
      <c r="AD30" s="342" t="s">
        <v>16</v>
      </c>
      <c r="AE30" s="344"/>
      <c r="AF30" s="344"/>
      <c r="AG30" s="344" t="s">
        <v>16</v>
      </c>
      <c r="AH30" s="342"/>
      <c r="AI30" s="352"/>
      <c r="AJ30" s="345">
        <f>AN30</f>
        <v>0</v>
      </c>
      <c r="AK30" s="346">
        <f>AJ30+AL30</f>
        <v>144</v>
      </c>
      <c r="AL30" s="346">
        <f>AO30</f>
        <v>144</v>
      </c>
      <c r="AN30" s="57">
        <f>$AN$2-BJ30</f>
        <v>0</v>
      </c>
      <c r="AO30" s="57">
        <f>(BK30-AN30)</f>
        <v>144</v>
      </c>
      <c r="AP30" s="2"/>
      <c r="AQ30" s="334">
        <f>COUNTIF(E30:AI30,"M")</f>
        <v>0</v>
      </c>
      <c r="AR30" s="334">
        <f>COUNTIF(E30:AI30,"T")</f>
        <v>0</v>
      </c>
      <c r="AS30" s="334">
        <f>COUNTIF(E30:AI30,"D")</f>
        <v>0</v>
      </c>
      <c r="AT30" s="334">
        <f>COUNTIF(E30:AI30,"P")</f>
        <v>2</v>
      </c>
      <c r="AU30" s="334">
        <f>COUNTIF(E30:AI30,"M/T")</f>
        <v>0</v>
      </c>
      <c r="AV30" s="334">
        <f>COUNTIF(E30:AI30,"I/I")</f>
        <v>0</v>
      </c>
      <c r="AW30" s="334">
        <f>COUNTIF(E30:AI30,"I")</f>
        <v>0</v>
      </c>
      <c r="AX30" s="334">
        <f>COUNTIF(E30:AI30,"I²")</f>
        <v>0</v>
      </c>
      <c r="AY30" s="334">
        <f>COUNTIF(E30:AI30,"SN")</f>
        <v>10</v>
      </c>
      <c r="AZ30" s="334">
        <f>COUNTIF(E30:AI30,"Ma")</f>
        <v>0</v>
      </c>
      <c r="BA30" s="334">
        <f>COUNTIF(E30:AI30,"Ta")</f>
        <v>0</v>
      </c>
      <c r="BB30" s="334">
        <f>COUNTIF(E30:AI30,"Da")</f>
        <v>0</v>
      </c>
      <c r="BC30" s="334">
        <f>COUNTIF(E30:AI30,"ti")</f>
        <v>0</v>
      </c>
      <c r="BD30" s="334">
        <f>COUNTIF(E30:AI30,"MTa")</f>
        <v>0</v>
      </c>
      <c r="BE30" s="52"/>
      <c r="BF30" s="52"/>
      <c r="BG30" s="52"/>
      <c r="BH30" s="52"/>
      <c r="BI30" s="52"/>
      <c r="BJ30" s="334">
        <f>((BF30*6)+(BG30*6)+(BH30*6)+(BI30)+(BE30*6))</f>
        <v>0</v>
      </c>
      <c r="BK30" s="347">
        <f>(AQ30*6)+(AR30*6)+(AS30*8)+(AT30*12)+(AU30*12)+(AV30*11.5)+(AW30*6)+(AX30*6)+(AY30*12)+(AZ30*6)+(BA30*6)+(BB30*8)+(BC30*12)+(BD30*11.5)</f>
        <v>144</v>
      </c>
    </row>
    <row r="31" spans="1:63" s="331" customFormat="1" ht="26.25" customHeight="1">
      <c r="A31" s="324" t="s">
        <v>0</v>
      </c>
      <c r="B31" s="325" t="s">
        <v>1</v>
      </c>
      <c r="C31" s="324" t="s">
        <v>187</v>
      </c>
      <c r="D31" s="348" t="s">
        <v>3</v>
      </c>
      <c r="E31" s="327">
        <v>1</v>
      </c>
      <c r="F31" s="327">
        <v>2</v>
      </c>
      <c r="G31" s="327">
        <v>3</v>
      </c>
      <c r="H31" s="327">
        <v>4</v>
      </c>
      <c r="I31" s="327">
        <v>5</v>
      </c>
      <c r="J31" s="327">
        <v>6</v>
      </c>
      <c r="K31" s="327">
        <v>7</v>
      </c>
      <c r="L31" s="327">
        <v>8</v>
      </c>
      <c r="M31" s="327">
        <v>9</v>
      </c>
      <c r="N31" s="328">
        <v>10</v>
      </c>
      <c r="O31" s="327">
        <v>11</v>
      </c>
      <c r="P31" s="327">
        <v>12</v>
      </c>
      <c r="Q31" s="327">
        <v>13</v>
      </c>
      <c r="R31" s="327">
        <v>14</v>
      </c>
      <c r="S31" s="327">
        <v>15</v>
      </c>
      <c r="T31" s="327">
        <v>16</v>
      </c>
      <c r="U31" s="327">
        <v>17</v>
      </c>
      <c r="V31" s="327">
        <v>18</v>
      </c>
      <c r="W31" s="327">
        <v>19</v>
      </c>
      <c r="X31" s="327">
        <v>20</v>
      </c>
      <c r="Y31" s="327">
        <v>21</v>
      </c>
      <c r="Z31" s="327">
        <v>22</v>
      </c>
      <c r="AA31" s="327">
        <v>23</v>
      </c>
      <c r="AB31" s="327">
        <v>24</v>
      </c>
      <c r="AC31" s="327">
        <v>25</v>
      </c>
      <c r="AD31" s="327">
        <v>26</v>
      </c>
      <c r="AE31" s="327">
        <v>27</v>
      </c>
      <c r="AF31" s="327">
        <v>28</v>
      </c>
      <c r="AG31" s="327">
        <v>29</v>
      </c>
      <c r="AH31" s="327">
        <v>30</v>
      </c>
      <c r="AI31" s="327">
        <v>31</v>
      </c>
      <c r="AJ31" s="349" t="s">
        <v>4</v>
      </c>
      <c r="AK31" s="330" t="s">
        <v>5</v>
      </c>
      <c r="AL31" s="330" t="s">
        <v>6</v>
      </c>
      <c r="AN31" s="320"/>
      <c r="AO31" s="320"/>
      <c r="AP31" s="320"/>
      <c r="AQ31" s="320"/>
      <c r="AR31" s="320"/>
      <c r="AS31" s="320"/>
      <c r="AT31" s="320"/>
      <c r="AU31" s="320"/>
      <c r="AV31" s="320"/>
      <c r="AW31" s="320"/>
      <c r="AX31" s="320"/>
      <c r="AY31" s="320"/>
      <c r="AZ31" s="320"/>
      <c r="BA31" s="320"/>
      <c r="BB31" s="320"/>
      <c r="BC31" s="320"/>
      <c r="BD31" s="320"/>
      <c r="BE31" s="320"/>
      <c r="BF31" s="320"/>
      <c r="BG31" s="320"/>
      <c r="BH31" s="320"/>
      <c r="BI31" s="320"/>
      <c r="BJ31" s="320"/>
      <c r="BK31" s="320"/>
    </row>
    <row r="32" spans="1:63" s="331" customFormat="1" ht="26.25" customHeight="1">
      <c r="A32" s="324"/>
      <c r="B32" s="325" t="s">
        <v>188</v>
      </c>
      <c r="C32" s="324" t="s">
        <v>189</v>
      </c>
      <c r="D32" s="348"/>
      <c r="E32" s="327" t="s">
        <v>83</v>
      </c>
      <c r="F32" s="332" t="s">
        <v>84</v>
      </c>
      <c r="G32" s="327" t="s">
        <v>85</v>
      </c>
      <c r="H32" s="328" t="s">
        <v>156</v>
      </c>
      <c r="I32" s="327" t="s">
        <v>87</v>
      </c>
      <c r="J32" s="327" t="s">
        <v>81</v>
      </c>
      <c r="K32" s="327" t="s">
        <v>82</v>
      </c>
      <c r="L32" s="327" t="s">
        <v>83</v>
      </c>
      <c r="M32" s="332" t="s">
        <v>84</v>
      </c>
      <c r="N32" s="327" t="s">
        <v>85</v>
      </c>
      <c r="O32" s="328" t="s">
        <v>156</v>
      </c>
      <c r="P32" s="327" t="s">
        <v>87</v>
      </c>
      <c r="Q32" s="327" t="s">
        <v>81</v>
      </c>
      <c r="R32" s="327" t="s">
        <v>82</v>
      </c>
      <c r="S32" s="327" t="s">
        <v>83</v>
      </c>
      <c r="T32" s="332" t="s">
        <v>84</v>
      </c>
      <c r="U32" s="327" t="s">
        <v>85</v>
      </c>
      <c r="V32" s="328" t="s">
        <v>156</v>
      </c>
      <c r="W32" s="327" t="s">
        <v>87</v>
      </c>
      <c r="X32" s="327" t="s">
        <v>81</v>
      </c>
      <c r="Y32" s="327" t="s">
        <v>82</v>
      </c>
      <c r="Z32" s="327" t="s">
        <v>83</v>
      </c>
      <c r="AA32" s="332" t="s">
        <v>84</v>
      </c>
      <c r="AB32" s="327" t="s">
        <v>85</v>
      </c>
      <c r="AC32" s="328" t="s">
        <v>156</v>
      </c>
      <c r="AD32" s="327" t="s">
        <v>87</v>
      </c>
      <c r="AE32" s="327" t="s">
        <v>81</v>
      </c>
      <c r="AF32" s="327" t="s">
        <v>82</v>
      </c>
      <c r="AG32" s="327" t="s">
        <v>83</v>
      </c>
      <c r="AH32" s="332" t="s">
        <v>84</v>
      </c>
      <c r="AI32" s="327" t="s">
        <v>85</v>
      </c>
      <c r="AJ32" s="349"/>
      <c r="AK32" s="333"/>
      <c r="AL32" s="333"/>
      <c r="AN32" s="320"/>
      <c r="AO32" s="320"/>
      <c r="AP32" s="320"/>
      <c r="AQ32" s="320"/>
      <c r="AR32" s="320"/>
      <c r="AS32" s="320"/>
      <c r="AT32" s="320"/>
      <c r="AU32" s="320"/>
      <c r="AV32" s="320"/>
      <c r="AW32" s="320"/>
      <c r="AX32" s="320"/>
      <c r="AY32" s="320"/>
      <c r="AZ32" s="320"/>
      <c r="BA32" s="320"/>
      <c r="BB32" s="320"/>
      <c r="BC32" s="320"/>
      <c r="BD32" s="320"/>
      <c r="BE32" s="320"/>
      <c r="BF32" s="320"/>
      <c r="BG32" s="320"/>
      <c r="BH32" s="320"/>
      <c r="BI32" s="320"/>
      <c r="BJ32" s="320"/>
      <c r="BK32" s="320"/>
    </row>
    <row r="33" spans="1:63" s="331" customFormat="1" ht="26.25" customHeight="1">
      <c r="A33" s="338">
        <v>427829</v>
      </c>
      <c r="B33" s="337" t="s">
        <v>220</v>
      </c>
      <c r="C33" s="351">
        <v>89113</v>
      </c>
      <c r="D33" s="297" t="s">
        <v>52</v>
      </c>
      <c r="E33" s="342"/>
      <c r="F33" s="344"/>
      <c r="G33" s="344"/>
      <c r="H33" s="342"/>
      <c r="I33" s="342"/>
      <c r="J33" s="344" t="s">
        <v>16</v>
      </c>
      <c r="K33" s="344" t="s">
        <v>16</v>
      </c>
      <c r="L33" s="344"/>
      <c r="M33" s="344" t="s">
        <v>16</v>
      </c>
      <c r="N33" s="362" t="s">
        <v>31</v>
      </c>
      <c r="O33" s="342"/>
      <c r="P33" s="342" t="s">
        <v>16</v>
      </c>
      <c r="Q33" s="344"/>
      <c r="R33" s="344"/>
      <c r="S33" s="353" t="s">
        <v>197</v>
      </c>
      <c r="T33" s="354"/>
      <c r="U33" s="354"/>
      <c r="V33" s="354"/>
      <c r="W33" s="354"/>
      <c r="X33" s="354"/>
      <c r="Y33" s="354"/>
      <c r="Z33" s="354"/>
      <c r="AA33" s="354"/>
      <c r="AB33" s="354"/>
      <c r="AC33" s="354"/>
      <c r="AD33" s="354"/>
      <c r="AE33" s="354"/>
      <c r="AF33" s="354"/>
      <c r="AG33" s="354"/>
      <c r="AH33" s="354"/>
      <c r="AI33" s="355"/>
      <c r="AJ33" s="345">
        <f>AN33</f>
        <v>0</v>
      </c>
      <c r="AK33" s="346">
        <f>AJ33+AL33</f>
        <v>48</v>
      </c>
      <c r="AL33" s="346">
        <f>AO33</f>
        <v>48</v>
      </c>
      <c r="AN33" s="57">
        <f>$AN$2-BJ33</f>
        <v>0</v>
      </c>
      <c r="AO33" s="57">
        <f>(BK33-AN33)</f>
        <v>48</v>
      </c>
      <c r="AP33" s="2"/>
      <c r="AQ33" s="334">
        <f>COUNTIF(E33:AI33,"M")</f>
        <v>0</v>
      </c>
      <c r="AR33" s="334">
        <f>COUNTIF(E33:AI33,"T")</f>
        <v>0</v>
      </c>
      <c r="AS33" s="334">
        <f>COUNTIF(E33:AI33,"D")</f>
        <v>0</v>
      </c>
      <c r="AT33" s="334">
        <f>COUNTIF(E33:AI33,"P")</f>
        <v>0</v>
      </c>
      <c r="AU33" s="334">
        <f>COUNTIF(E33:AI33,"M/T")</f>
        <v>0</v>
      </c>
      <c r="AV33" s="334">
        <f>COUNTIF(E33:AI33,"I/I")</f>
        <v>0</v>
      </c>
      <c r="AW33" s="334">
        <f>COUNTIF(E33:AI33,"I")</f>
        <v>0</v>
      </c>
      <c r="AX33" s="334">
        <f>COUNTIF(E33:AI33,"I²")</f>
        <v>0</v>
      </c>
      <c r="AY33" s="334">
        <f>COUNTIF(E33:AI33,"SN")</f>
        <v>4</v>
      </c>
      <c r="AZ33" s="334">
        <f>COUNTIF(E33:AI33,"Ma")</f>
        <v>0</v>
      </c>
      <c r="BA33" s="334">
        <f>COUNTIF(E33:AI33,"Ta")</f>
        <v>0</v>
      </c>
      <c r="BB33" s="334">
        <f>COUNTIF(E33:AI33,"Da")</f>
        <v>0</v>
      </c>
      <c r="BC33" s="334">
        <f>COUNTIF(E33:AI33,"ti")</f>
        <v>0</v>
      </c>
      <c r="BD33" s="334">
        <f>COUNTIF(E33:AI33,"MTa")</f>
        <v>0</v>
      </c>
      <c r="BE33" s="52"/>
      <c r="BF33" s="52"/>
      <c r="BG33" s="52"/>
      <c r="BH33" s="52"/>
      <c r="BI33" s="52"/>
      <c r="BJ33" s="334">
        <f>((BF33*6)+(BG33*6)+(BH33*6)+(BI33)+(BE33*6))</f>
        <v>0</v>
      </c>
      <c r="BK33" s="347">
        <f>(AQ33*6)+(AR33*6)+(AS33*8)+(AT33*12)+(AU33*12)+(AV33*11.5)+(AW33*6)+(AX33*6)+(AY33*12)+(AZ33*6)+(BA33*6)+(BB33*8)+(BC33*12)+(BD33*11.5)</f>
        <v>48</v>
      </c>
    </row>
    <row r="34" spans="1:63" s="331" customFormat="1" ht="26.25" customHeight="1">
      <c r="A34" s="338">
        <v>433586</v>
      </c>
      <c r="B34" s="337" t="s">
        <v>221</v>
      </c>
      <c r="C34" s="357">
        <v>459785</v>
      </c>
      <c r="D34" s="297" t="s">
        <v>52</v>
      </c>
      <c r="E34" s="342"/>
      <c r="F34" s="344"/>
      <c r="G34" s="344" t="s">
        <v>16</v>
      </c>
      <c r="H34" s="342"/>
      <c r="I34" s="342"/>
      <c r="J34" s="344" t="s">
        <v>16</v>
      </c>
      <c r="K34" s="344" t="s">
        <v>97</v>
      </c>
      <c r="L34" s="344"/>
      <c r="M34" s="344" t="s">
        <v>16</v>
      </c>
      <c r="N34" s="344"/>
      <c r="O34" s="342"/>
      <c r="P34" s="342" t="s">
        <v>16</v>
      </c>
      <c r="Q34" s="344"/>
      <c r="R34" s="344"/>
      <c r="S34" s="344" t="s">
        <v>16</v>
      </c>
      <c r="T34" s="344"/>
      <c r="U34" s="344"/>
      <c r="V34" s="342" t="s">
        <v>16</v>
      </c>
      <c r="W34" s="342"/>
      <c r="X34" s="344"/>
      <c r="Y34" s="344" t="s">
        <v>16</v>
      </c>
      <c r="Z34" s="344"/>
      <c r="AA34" s="344"/>
      <c r="AB34" s="344" t="s">
        <v>16</v>
      </c>
      <c r="AC34" s="342"/>
      <c r="AD34" s="342"/>
      <c r="AE34" s="344" t="s">
        <v>16</v>
      </c>
      <c r="AF34" s="344"/>
      <c r="AG34" s="344"/>
      <c r="AH34" s="342" t="s">
        <v>16</v>
      </c>
      <c r="AI34" s="344"/>
      <c r="AJ34" s="345"/>
      <c r="AK34" s="346"/>
      <c r="AL34" s="346"/>
      <c r="AN34" s="57"/>
      <c r="AO34" s="57"/>
      <c r="AP34" s="2"/>
      <c r="AQ34" s="334"/>
      <c r="AR34" s="334"/>
      <c r="AS34" s="334"/>
      <c r="AT34" s="334"/>
      <c r="AU34" s="334"/>
      <c r="AV34" s="334"/>
      <c r="AW34" s="334"/>
      <c r="AX34" s="334"/>
      <c r="AY34" s="334"/>
      <c r="AZ34" s="334"/>
      <c r="BA34" s="334"/>
      <c r="BB34" s="334"/>
      <c r="BC34" s="334"/>
      <c r="BD34" s="334"/>
      <c r="BE34" s="52"/>
      <c r="BF34" s="52"/>
      <c r="BG34" s="52"/>
      <c r="BH34" s="52"/>
      <c r="BI34" s="52"/>
      <c r="BJ34" s="334"/>
      <c r="BK34" s="347"/>
    </row>
    <row r="35" spans="1:63" s="331" customFormat="1" ht="26.25" customHeight="1">
      <c r="A35" s="338"/>
      <c r="B35" s="337" t="s">
        <v>222</v>
      </c>
      <c r="C35" s="357"/>
      <c r="D35" s="297" t="s">
        <v>52</v>
      </c>
      <c r="E35" s="358" t="s">
        <v>200</v>
      </c>
      <c r="F35" s="359"/>
      <c r="G35" s="359"/>
      <c r="H35" s="359"/>
      <c r="I35" s="359"/>
      <c r="J35" s="359"/>
      <c r="K35" s="359"/>
      <c r="L35" s="359"/>
      <c r="M35" s="359"/>
      <c r="N35" s="359"/>
      <c r="O35" s="359"/>
      <c r="P35" s="360"/>
      <c r="Q35" s="344" t="s">
        <v>16</v>
      </c>
      <c r="R35" s="344"/>
      <c r="S35" s="344" t="s">
        <v>16</v>
      </c>
      <c r="T35" s="344"/>
      <c r="U35" s="344"/>
      <c r="V35" s="342" t="s">
        <v>16</v>
      </c>
      <c r="W35" s="342"/>
      <c r="X35" s="344"/>
      <c r="Y35" s="344" t="s">
        <v>16</v>
      </c>
      <c r="Z35" s="344"/>
      <c r="AA35" s="344"/>
      <c r="AB35" s="344" t="s">
        <v>16</v>
      </c>
      <c r="AC35" s="342"/>
      <c r="AD35" s="342"/>
      <c r="AE35" s="344" t="s">
        <v>16</v>
      </c>
      <c r="AF35" s="344"/>
      <c r="AG35" s="344"/>
      <c r="AH35" s="342" t="s">
        <v>16</v>
      </c>
      <c r="AI35" s="344"/>
      <c r="AJ35" s="345"/>
      <c r="AK35" s="346"/>
      <c r="AL35" s="346"/>
      <c r="AN35" s="57"/>
      <c r="AO35" s="57"/>
      <c r="AP35" s="2"/>
      <c r="AQ35" s="334"/>
      <c r="AR35" s="334"/>
      <c r="AS35" s="334"/>
      <c r="AT35" s="334"/>
      <c r="AU35" s="334"/>
      <c r="AV35" s="334"/>
      <c r="AW35" s="334"/>
      <c r="AX35" s="334"/>
      <c r="AY35" s="334"/>
      <c r="AZ35" s="334"/>
      <c r="BA35" s="334"/>
      <c r="BB35" s="334"/>
      <c r="BC35" s="334"/>
      <c r="BD35" s="334"/>
      <c r="BE35" s="52"/>
      <c r="BF35" s="52"/>
      <c r="BG35" s="52"/>
      <c r="BH35" s="52"/>
      <c r="BI35" s="52"/>
      <c r="BJ35" s="334"/>
      <c r="BK35" s="347"/>
    </row>
    <row r="36" spans="1:62" s="331" customFormat="1" ht="26.25" customHeight="1">
      <c r="A36" s="324" t="s">
        <v>0</v>
      </c>
      <c r="B36" s="325" t="s">
        <v>1</v>
      </c>
      <c r="C36" s="324" t="s">
        <v>187</v>
      </c>
      <c r="D36" s="348" t="s">
        <v>3</v>
      </c>
      <c r="E36" s="327">
        <v>1</v>
      </c>
      <c r="F36" s="327">
        <v>2</v>
      </c>
      <c r="G36" s="327">
        <v>3</v>
      </c>
      <c r="H36" s="327">
        <v>4</v>
      </c>
      <c r="I36" s="327">
        <v>5</v>
      </c>
      <c r="J36" s="327">
        <v>6</v>
      </c>
      <c r="K36" s="327">
        <v>7</v>
      </c>
      <c r="L36" s="327">
        <v>8</v>
      </c>
      <c r="M36" s="327">
        <v>9</v>
      </c>
      <c r="N36" s="328">
        <v>10</v>
      </c>
      <c r="O36" s="327">
        <v>11</v>
      </c>
      <c r="P36" s="327">
        <v>12</v>
      </c>
      <c r="Q36" s="327">
        <v>13</v>
      </c>
      <c r="R36" s="327">
        <v>14</v>
      </c>
      <c r="S36" s="327">
        <v>15</v>
      </c>
      <c r="T36" s="327">
        <v>16</v>
      </c>
      <c r="U36" s="327">
        <v>17</v>
      </c>
      <c r="V36" s="327">
        <v>18</v>
      </c>
      <c r="W36" s="327">
        <v>19</v>
      </c>
      <c r="X36" s="327">
        <v>20</v>
      </c>
      <c r="Y36" s="327">
        <v>21</v>
      </c>
      <c r="Z36" s="327">
        <v>22</v>
      </c>
      <c r="AA36" s="327">
        <v>23</v>
      </c>
      <c r="AB36" s="327">
        <v>24</v>
      </c>
      <c r="AC36" s="327">
        <v>25</v>
      </c>
      <c r="AD36" s="327">
        <v>26</v>
      </c>
      <c r="AE36" s="327">
        <v>27</v>
      </c>
      <c r="AF36" s="327">
        <v>28</v>
      </c>
      <c r="AG36" s="327">
        <v>29</v>
      </c>
      <c r="AH36" s="327">
        <v>30</v>
      </c>
      <c r="AI36" s="327">
        <v>31</v>
      </c>
      <c r="AJ36" s="349" t="s">
        <v>4</v>
      </c>
      <c r="AK36" s="330" t="s">
        <v>6</v>
      </c>
      <c r="AL36" s="330" t="s">
        <v>6</v>
      </c>
      <c r="AM36" s="320"/>
      <c r="AN36" s="320"/>
      <c r="AO36" s="320"/>
      <c r="AP36" s="320"/>
      <c r="AQ36" s="320"/>
      <c r="AR36" s="320"/>
      <c r="AS36" s="320"/>
      <c r="AT36" s="320"/>
      <c r="AU36" s="320"/>
      <c r="AV36" s="320"/>
      <c r="AW36" s="320"/>
      <c r="AX36" s="320"/>
      <c r="AY36" s="320"/>
      <c r="AZ36" s="320"/>
      <c r="BA36" s="320"/>
      <c r="BB36" s="320"/>
      <c r="BC36" s="320"/>
      <c r="BD36" s="320"/>
      <c r="BE36" s="320"/>
      <c r="BF36" s="320"/>
      <c r="BG36" s="320"/>
      <c r="BH36" s="320"/>
      <c r="BI36" s="320"/>
      <c r="BJ36" s="320"/>
    </row>
    <row r="37" spans="1:62" s="331" customFormat="1" ht="26.25" customHeight="1">
      <c r="A37" s="324"/>
      <c r="B37" s="325" t="s">
        <v>223</v>
      </c>
      <c r="C37" s="324" t="s">
        <v>189</v>
      </c>
      <c r="D37" s="348"/>
      <c r="E37" s="327" t="s">
        <v>83</v>
      </c>
      <c r="F37" s="332" t="s">
        <v>84</v>
      </c>
      <c r="G37" s="327" t="s">
        <v>85</v>
      </c>
      <c r="H37" s="328" t="s">
        <v>156</v>
      </c>
      <c r="I37" s="327" t="s">
        <v>87</v>
      </c>
      <c r="J37" s="327" t="s">
        <v>81</v>
      </c>
      <c r="K37" s="327" t="s">
        <v>82</v>
      </c>
      <c r="L37" s="327" t="s">
        <v>83</v>
      </c>
      <c r="M37" s="332" t="s">
        <v>84</v>
      </c>
      <c r="N37" s="327" t="s">
        <v>85</v>
      </c>
      <c r="O37" s="328" t="s">
        <v>156</v>
      </c>
      <c r="P37" s="327" t="s">
        <v>87</v>
      </c>
      <c r="Q37" s="327" t="s">
        <v>81</v>
      </c>
      <c r="R37" s="327" t="s">
        <v>82</v>
      </c>
      <c r="S37" s="327" t="s">
        <v>83</v>
      </c>
      <c r="T37" s="332" t="s">
        <v>84</v>
      </c>
      <c r="U37" s="327" t="s">
        <v>85</v>
      </c>
      <c r="V37" s="328" t="s">
        <v>156</v>
      </c>
      <c r="W37" s="327" t="s">
        <v>87</v>
      </c>
      <c r="X37" s="327" t="s">
        <v>81</v>
      </c>
      <c r="Y37" s="327" t="s">
        <v>82</v>
      </c>
      <c r="Z37" s="327" t="s">
        <v>83</v>
      </c>
      <c r="AA37" s="332" t="s">
        <v>84</v>
      </c>
      <c r="AB37" s="327" t="s">
        <v>85</v>
      </c>
      <c r="AC37" s="328" t="s">
        <v>156</v>
      </c>
      <c r="AD37" s="327" t="s">
        <v>87</v>
      </c>
      <c r="AE37" s="327" t="s">
        <v>81</v>
      </c>
      <c r="AF37" s="327" t="s">
        <v>82</v>
      </c>
      <c r="AG37" s="327" t="s">
        <v>83</v>
      </c>
      <c r="AH37" s="332" t="s">
        <v>84</v>
      </c>
      <c r="AI37" s="327" t="s">
        <v>85</v>
      </c>
      <c r="AJ37" s="349"/>
      <c r="AK37" s="333"/>
      <c r="AL37" s="333"/>
      <c r="AM37" s="320"/>
      <c r="AN37" s="320"/>
      <c r="AO37" s="320"/>
      <c r="AP37" s="320"/>
      <c r="AQ37" s="320"/>
      <c r="AR37" s="320"/>
      <c r="AS37" s="320"/>
      <c r="AT37" s="320"/>
      <c r="AU37" s="320"/>
      <c r="AV37" s="320"/>
      <c r="AW37" s="320"/>
      <c r="AX37" s="320"/>
      <c r="AY37" s="320"/>
      <c r="AZ37" s="320"/>
      <c r="BA37" s="320"/>
      <c r="BB37" s="320"/>
      <c r="BC37" s="320"/>
      <c r="BD37" s="320"/>
      <c r="BE37" s="320"/>
      <c r="BF37" s="320"/>
      <c r="BG37" s="320"/>
      <c r="BH37" s="320"/>
      <c r="BI37" s="320"/>
      <c r="BJ37" s="320"/>
    </row>
    <row r="38" spans="1:62" s="331" customFormat="1" ht="26.25" customHeight="1">
      <c r="A38" s="338">
        <v>429082</v>
      </c>
      <c r="B38" s="337" t="s">
        <v>224</v>
      </c>
      <c r="C38" s="351">
        <v>227840</v>
      </c>
      <c r="D38" s="297" t="s">
        <v>225</v>
      </c>
      <c r="E38" s="342"/>
      <c r="F38" s="344"/>
      <c r="G38" s="344" t="s">
        <v>226</v>
      </c>
      <c r="H38" s="342"/>
      <c r="I38" s="342"/>
      <c r="J38" s="344"/>
      <c r="K38" s="344" t="s">
        <v>226</v>
      </c>
      <c r="L38" s="344"/>
      <c r="M38" s="344" t="s">
        <v>226</v>
      </c>
      <c r="N38" s="344"/>
      <c r="O38" s="342"/>
      <c r="P38" s="342"/>
      <c r="Q38" s="344" t="s">
        <v>226</v>
      </c>
      <c r="R38" s="344"/>
      <c r="S38" s="344" t="s">
        <v>226</v>
      </c>
      <c r="T38" s="344"/>
      <c r="U38" s="344" t="s">
        <v>226</v>
      </c>
      <c r="V38" s="342"/>
      <c r="W38" s="342"/>
      <c r="X38" s="344"/>
      <c r="Y38" s="344" t="s">
        <v>226</v>
      </c>
      <c r="Z38" s="344"/>
      <c r="AA38" s="344" t="s">
        <v>226</v>
      </c>
      <c r="AB38" s="344"/>
      <c r="AC38" s="342"/>
      <c r="AD38" s="342"/>
      <c r="AE38" s="344" t="s">
        <v>226</v>
      </c>
      <c r="AF38" s="344"/>
      <c r="AG38" s="344" t="s">
        <v>226</v>
      </c>
      <c r="AH38" s="342"/>
      <c r="AI38" s="368"/>
      <c r="AJ38" s="345" t="e">
        <f>#REF!+AK38</f>
        <v>#REF!</v>
      </c>
      <c r="AK38" s="346">
        <f>AN38</f>
        <v>0</v>
      </c>
      <c r="AL38" s="346">
        <f>AO38</f>
        <v>0</v>
      </c>
      <c r="AM38" s="57">
        <f>$AM$2-BI38</f>
        <v>0</v>
      </c>
      <c r="AN38" s="57">
        <f>(BJ38-AM38)</f>
        <v>0</v>
      </c>
      <c r="AO38" s="2"/>
      <c r="AP38" s="334">
        <f>COUNTIF(E38:AI38,"M")</f>
        <v>0</v>
      </c>
      <c r="AQ38" s="334">
        <f>COUNTIF(E38:AI38,"T")</f>
        <v>0</v>
      </c>
      <c r="AR38" s="334">
        <f>COUNTIF(E38:AI38,"D")</f>
        <v>0</v>
      </c>
      <c r="AS38" s="334">
        <f>COUNTIF(E38:AI38,"P")</f>
        <v>0</v>
      </c>
      <c r="AT38" s="334">
        <f>COUNTIF(E38:AI38,"M/T")</f>
        <v>0</v>
      </c>
      <c r="AU38" s="334">
        <f>COUNTIF(E38:AI38,"I/I")</f>
        <v>0</v>
      </c>
      <c r="AV38" s="334">
        <f>COUNTIF(E38:AI38,"I")</f>
        <v>0</v>
      </c>
      <c r="AW38" s="334">
        <f>COUNTIF(E38:AI38,"I²")</f>
        <v>0</v>
      </c>
      <c r="AX38" s="334">
        <f>COUNTIF(E38:AI38,"SN")</f>
        <v>0</v>
      </c>
      <c r="AY38" s="334">
        <f>COUNTIF(E38:AI38,"Ma")</f>
        <v>0</v>
      </c>
      <c r="AZ38" s="334">
        <f>COUNTIF(E38:AI38,"Ta")</f>
        <v>0</v>
      </c>
      <c r="BA38" s="334">
        <f>COUNTIF(E38:AI38,"Da")</f>
        <v>0</v>
      </c>
      <c r="BB38" s="334">
        <f>COUNTIF(E38:AI38,"ti")</f>
        <v>0</v>
      </c>
      <c r="BC38" s="334">
        <f>COUNTIF(E38:AI38,"MTa")</f>
        <v>0</v>
      </c>
      <c r="BD38" s="52"/>
      <c r="BE38" s="52"/>
      <c r="BF38" s="52"/>
      <c r="BG38" s="52"/>
      <c r="BH38" s="52"/>
      <c r="BI38" s="334">
        <f>((BE38*6)+(BF38*6)+(BG38*6)+(BH38)+(BD38*6))</f>
        <v>0</v>
      </c>
      <c r="BJ38" s="347">
        <f>(AP38*6)+(AQ38*6)+(AR38*8)+(AS38*12)+(AT38*12)+(AU38*11.5)+(AV38*6)+(AW38*6)+(AX38*12)+(AY38*6)+(AZ38*6)+(BA38*8)+(BB38*12)+(BC38*11.5)</f>
        <v>0</v>
      </c>
    </row>
    <row r="39" spans="1:62" s="331" customFormat="1" ht="26.25" customHeight="1">
      <c r="A39" s="336" t="s">
        <v>227</v>
      </c>
      <c r="B39" s="337" t="s">
        <v>228</v>
      </c>
      <c r="C39" s="338">
        <v>59937</v>
      </c>
      <c r="D39" s="297" t="s">
        <v>196</v>
      </c>
      <c r="E39" s="342"/>
      <c r="F39" s="344" t="s">
        <v>226</v>
      </c>
      <c r="G39" s="344"/>
      <c r="H39" s="342"/>
      <c r="I39" s="342"/>
      <c r="J39" s="344" t="s">
        <v>226</v>
      </c>
      <c r="K39" s="344"/>
      <c r="L39" s="344" t="s">
        <v>226</v>
      </c>
      <c r="M39" s="344"/>
      <c r="N39" s="344" t="s">
        <v>226</v>
      </c>
      <c r="O39" s="342"/>
      <c r="P39" s="342"/>
      <c r="Q39" s="344"/>
      <c r="R39" s="344" t="s">
        <v>226</v>
      </c>
      <c r="S39" s="344" t="s">
        <v>210</v>
      </c>
      <c r="T39" s="344" t="s">
        <v>226</v>
      </c>
      <c r="U39" s="344"/>
      <c r="V39" s="342"/>
      <c r="W39" s="342"/>
      <c r="X39" s="344" t="s">
        <v>226</v>
      </c>
      <c r="Y39" s="344"/>
      <c r="Z39" s="344" t="s">
        <v>226</v>
      </c>
      <c r="AA39" s="344"/>
      <c r="AB39" s="344" t="s">
        <v>226</v>
      </c>
      <c r="AC39" s="342"/>
      <c r="AD39" s="342"/>
      <c r="AE39" s="344"/>
      <c r="AF39" s="344" t="s">
        <v>226</v>
      </c>
      <c r="AG39" s="344"/>
      <c r="AH39" s="342"/>
      <c r="AI39" s="344"/>
      <c r="AJ39" s="345">
        <f>AN39</f>
        <v>0</v>
      </c>
      <c r="AK39" s="346">
        <f>AN39</f>
        <v>0</v>
      </c>
      <c r="AL39" s="346">
        <f>AO39</f>
        <v>0</v>
      </c>
      <c r="AM39" s="57">
        <f>$AM$2-BI39</f>
        <v>0</v>
      </c>
      <c r="AN39" s="57">
        <f>(BJ39-AM39)</f>
        <v>0</v>
      </c>
      <c r="AO39" s="2"/>
      <c r="AP39" s="334">
        <f>COUNTIF(E39:AI39,"M")</f>
        <v>0</v>
      </c>
      <c r="AQ39" s="334">
        <f>COUNTIF(E39:AI39,"T")</f>
        <v>0</v>
      </c>
      <c r="AR39" s="334">
        <f>COUNTIF(E39:AI39,"D")</f>
        <v>0</v>
      </c>
      <c r="AS39" s="334">
        <f>COUNTIF(E39:AI39,"P")</f>
        <v>0</v>
      </c>
      <c r="AT39" s="334">
        <f>COUNTIF(E39:AI39,"M/T")</f>
        <v>0</v>
      </c>
      <c r="AU39" s="334">
        <f>COUNTIF(E39:AI39,"I/I")</f>
        <v>0</v>
      </c>
      <c r="AV39" s="334">
        <f>COUNTIF(E39:AI39,"I")</f>
        <v>0</v>
      </c>
      <c r="AW39" s="334">
        <f>COUNTIF(E39:AI39,"I²")</f>
        <v>0</v>
      </c>
      <c r="AX39" s="334">
        <f>COUNTIF(E39:AI39,"SN")</f>
        <v>0</v>
      </c>
      <c r="AY39" s="334">
        <f>COUNTIF(E39:AI39,"Ma")</f>
        <v>0</v>
      </c>
      <c r="AZ39" s="334">
        <f>COUNTIF(E39:AI39,"Ta")</f>
        <v>0</v>
      </c>
      <c r="BA39" s="334">
        <f>COUNTIF(E39:AI39,"Da")</f>
        <v>0</v>
      </c>
      <c r="BB39" s="334">
        <f>COUNTIF(E39:AI39,"ti")</f>
        <v>0</v>
      </c>
      <c r="BC39" s="334">
        <f>COUNTIF(E39:AI39,"MTa")</f>
        <v>0</v>
      </c>
      <c r="BD39" s="52"/>
      <c r="BE39" s="52"/>
      <c r="BF39" s="52"/>
      <c r="BG39" s="52"/>
      <c r="BH39" s="52"/>
      <c r="BI39" s="334">
        <f>((BE39*6)+(BF39*6)+(BG39*6)+(BH39)+(BD39*6))</f>
        <v>0</v>
      </c>
      <c r="BJ39" s="347">
        <f>(AP39*6)+(AQ39*6)+(AR39*8)+(AS39*12)+(AT39*12)+(AU39*11.5)+(AV39*6)+(AW39*6)+(AX39*12)+(AY39*6)+(AZ39*6)+(BA39*8)+(BB39*12)+(BC39*11.5)</f>
        <v>0</v>
      </c>
    </row>
    <row r="40" spans="1:62" s="331" customFormat="1" ht="26.25" customHeight="1">
      <c r="A40" s="320"/>
      <c r="B40" s="320"/>
      <c r="C40" s="320"/>
      <c r="D40" s="320"/>
      <c r="E40" s="369"/>
      <c r="F40" s="369"/>
      <c r="G40" s="369"/>
      <c r="H40" s="369"/>
      <c r="I40" s="369"/>
      <c r="J40" s="369"/>
      <c r="K40" s="369"/>
      <c r="L40" s="370"/>
      <c r="M40" s="369"/>
      <c r="N40" s="370"/>
      <c r="O40" s="369"/>
      <c r="P40" s="369"/>
      <c r="Q40" s="370"/>
      <c r="R40" s="369"/>
      <c r="S40" s="369"/>
      <c r="T40" s="370"/>
      <c r="U40" s="369"/>
      <c r="V40" s="369"/>
      <c r="W40" s="370"/>
      <c r="X40" s="370"/>
      <c r="Y40" s="369"/>
      <c r="Z40" s="370"/>
      <c r="AA40" s="370"/>
      <c r="AB40" s="369"/>
      <c r="AC40" s="369"/>
      <c r="AD40" s="369"/>
      <c r="AE40" s="370"/>
      <c r="AF40" s="370"/>
      <c r="AG40" s="370"/>
      <c r="AH40" s="370"/>
      <c r="AI40" s="370"/>
      <c r="AJ40" s="320"/>
      <c r="AK40" s="330" t="s">
        <v>6</v>
      </c>
      <c r="AL40" s="330" t="s">
        <v>6</v>
      </c>
      <c r="AM40" s="320"/>
      <c r="AN40" s="320"/>
      <c r="AO40" s="320"/>
      <c r="AP40" s="320"/>
      <c r="AQ40" s="320"/>
      <c r="AR40" s="320"/>
      <c r="AS40" s="320"/>
      <c r="AT40" s="320"/>
      <c r="AU40" s="320"/>
      <c r="AV40" s="320"/>
      <c r="AW40" s="320"/>
      <c r="AX40" s="320"/>
      <c r="AY40" s="320"/>
      <c r="AZ40" s="320"/>
      <c r="BA40" s="320"/>
      <c r="BB40" s="320"/>
      <c r="BC40" s="320"/>
      <c r="BD40" s="320"/>
      <c r="BE40" s="320"/>
      <c r="BF40" s="320"/>
      <c r="BG40" s="320"/>
      <c r="BH40" s="320"/>
      <c r="BI40" s="320"/>
      <c r="BJ40" s="320"/>
    </row>
    <row r="41" spans="1:62" s="331" customFormat="1" ht="26.25" customHeight="1">
      <c r="A41" s="320"/>
      <c r="B41" s="320"/>
      <c r="C41" s="320"/>
      <c r="D41" s="320"/>
      <c r="E41" s="370"/>
      <c r="F41" s="370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  <c r="S41" s="370"/>
      <c r="T41" s="370"/>
      <c r="U41" s="370"/>
      <c r="V41" s="370"/>
      <c r="W41" s="370"/>
      <c r="X41" s="369"/>
      <c r="Y41" s="370"/>
      <c r="Z41" s="370"/>
      <c r="AA41" s="369"/>
      <c r="AB41" s="370"/>
      <c r="AC41" s="370"/>
      <c r="AD41" s="370"/>
      <c r="AE41" s="370"/>
      <c r="AF41" s="370"/>
      <c r="AG41" s="370"/>
      <c r="AH41" s="370"/>
      <c r="AI41" s="370"/>
      <c r="AJ41" s="320"/>
      <c r="AK41" s="333"/>
      <c r="AL41" s="333"/>
      <c r="AM41" s="320"/>
      <c r="AN41" s="320"/>
      <c r="AO41" s="320"/>
      <c r="AP41" s="320"/>
      <c r="AQ41" s="320"/>
      <c r="AR41" s="320"/>
      <c r="AS41" s="320"/>
      <c r="AT41" s="320"/>
      <c r="AU41" s="320"/>
      <c r="AV41" s="320"/>
      <c r="AW41" s="320"/>
      <c r="AX41" s="320"/>
      <c r="AY41" s="320"/>
      <c r="AZ41" s="320"/>
      <c r="BA41" s="320"/>
      <c r="BB41" s="320"/>
      <c r="BC41" s="320"/>
      <c r="BD41" s="320"/>
      <c r="BE41" s="320"/>
      <c r="BF41" s="320"/>
      <c r="BG41" s="320"/>
      <c r="BH41" s="320"/>
      <c r="BI41" s="320"/>
      <c r="BJ41" s="320"/>
    </row>
    <row r="42" spans="1:62" s="331" customFormat="1" ht="26.25" customHeight="1">
      <c r="A42" s="320"/>
      <c r="B42" s="320"/>
      <c r="C42" s="320"/>
      <c r="D42" s="320"/>
      <c r="E42" s="320"/>
      <c r="F42" s="320"/>
      <c r="G42" s="320"/>
      <c r="H42" s="320"/>
      <c r="I42" s="320"/>
      <c r="J42" s="320"/>
      <c r="K42" s="320"/>
      <c r="L42" s="320"/>
      <c r="M42" s="320"/>
      <c r="N42" s="320"/>
      <c r="O42" s="320"/>
      <c r="P42" s="320"/>
      <c r="Q42" s="320"/>
      <c r="R42" s="320"/>
      <c r="S42" s="320"/>
      <c r="T42" s="320"/>
      <c r="U42" s="320"/>
      <c r="V42" s="320"/>
      <c r="W42" s="320"/>
      <c r="X42" s="320"/>
      <c r="Y42" s="320"/>
      <c r="Z42" s="320"/>
      <c r="AA42" s="320"/>
      <c r="AB42" s="320"/>
      <c r="AC42" s="320"/>
      <c r="AD42" s="320"/>
      <c r="AE42" s="320"/>
      <c r="AF42" s="320"/>
      <c r="AG42" s="320"/>
      <c r="AH42" s="320"/>
      <c r="AI42" s="320"/>
      <c r="AJ42" s="320"/>
      <c r="AK42" s="346">
        <f>AN42</f>
        <v>0</v>
      </c>
      <c r="AL42" s="346">
        <f>AO42</f>
        <v>0</v>
      </c>
      <c r="AM42" s="57">
        <f>$AM$2-BI42</f>
        <v>0</v>
      </c>
      <c r="AN42" s="57">
        <f>(BJ42-AM42)</f>
        <v>0</v>
      </c>
      <c r="AO42" s="2"/>
      <c r="AP42" s="334">
        <f>COUNTIF(E42:AI42,"M")</f>
        <v>0</v>
      </c>
      <c r="AQ42" s="334">
        <f>COUNTIF(E42:AI42,"T")</f>
        <v>0</v>
      </c>
      <c r="AR42" s="334">
        <f>COUNTIF(E42:AI42,"D")</f>
        <v>0</v>
      </c>
      <c r="AS42" s="334">
        <f>COUNTIF(E42:AI42,"P")</f>
        <v>0</v>
      </c>
      <c r="AT42" s="334">
        <f>COUNTIF(E42:AI42,"M/T")</f>
        <v>0</v>
      </c>
      <c r="AU42" s="334">
        <f>COUNTIF(E42:AI42,"I/I")</f>
        <v>0</v>
      </c>
      <c r="AV42" s="334">
        <f>COUNTIF(E42:AI42,"I")</f>
        <v>0</v>
      </c>
      <c r="AW42" s="334">
        <f>COUNTIF(E42:AI42,"I²")</f>
        <v>0</v>
      </c>
      <c r="AX42" s="334">
        <f>COUNTIF(E42:AI42,"SN")</f>
        <v>0</v>
      </c>
      <c r="AY42" s="334">
        <f>COUNTIF(E42:AI42,"Ma")</f>
        <v>0</v>
      </c>
      <c r="AZ42" s="334">
        <f>COUNTIF(E42:AI42,"Ta")</f>
        <v>0</v>
      </c>
      <c r="BA42" s="334">
        <f>COUNTIF(E42:AI42,"Da")</f>
        <v>0</v>
      </c>
      <c r="BB42" s="334">
        <f>COUNTIF(E42:AI42,"ti")</f>
        <v>0</v>
      </c>
      <c r="BC42" s="334">
        <f>COUNTIF(E42:AI42,"MTa")</f>
        <v>0</v>
      </c>
      <c r="BD42" s="52"/>
      <c r="BE42" s="52"/>
      <c r="BF42" s="52"/>
      <c r="BG42" s="52"/>
      <c r="BH42" s="52"/>
      <c r="BI42" s="334">
        <f>((BE42*6)+(BF42*6)+(BG42*6)+(BH42)+(BD42*6))</f>
        <v>0</v>
      </c>
      <c r="BJ42" s="347">
        <f>(AP42*6)+(AQ42*6)+(AR42*8)+(AS42*12)+(AT42*12)+(AU42*11.5)+(AV42*6)+(AW42*6)+(AX42*12)+(AY42*6)+(AZ42*6)+(BA42*8)+(BB42*12)+(BC42*11.5)</f>
        <v>0</v>
      </c>
    </row>
    <row r="43" spans="1:62" s="331" customFormat="1" ht="26.25" customHeight="1">
      <c r="A43" s="320"/>
      <c r="B43" s="320"/>
      <c r="C43" s="320"/>
      <c r="D43" s="320"/>
      <c r="E43" s="320"/>
      <c r="F43" s="320"/>
      <c r="G43" s="320"/>
      <c r="H43" s="320"/>
      <c r="I43" s="320"/>
      <c r="J43" s="320"/>
      <c r="K43" s="320"/>
      <c r="L43" s="320"/>
      <c r="M43" s="320"/>
      <c r="N43" s="320"/>
      <c r="O43" s="320"/>
      <c r="P43" s="320"/>
      <c r="Q43" s="320"/>
      <c r="R43" s="320"/>
      <c r="S43" s="320"/>
      <c r="T43" s="320"/>
      <c r="U43" s="320"/>
      <c r="V43" s="320"/>
      <c r="W43" s="320"/>
      <c r="X43" s="320"/>
      <c r="Y43" s="320"/>
      <c r="Z43" s="320"/>
      <c r="AA43" s="320"/>
      <c r="AB43" s="320"/>
      <c r="AC43" s="320"/>
      <c r="AD43" s="320"/>
      <c r="AE43" s="320"/>
      <c r="AF43" s="320"/>
      <c r="AG43" s="320"/>
      <c r="AH43" s="320"/>
      <c r="AI43" s="320"/>
      <c r="AJ43" s="320"/>
      <c r="AK43" s="346">
        <f>AN43</f>
        <v>0</v>
      </c>
      <c r="AL43" s="346">
        <f>AO43</f>
        <v>0</v>
      </c>
      <c r="AM43" s="57">
        <f>$AM$2-BI43</f>
        <v>0</v>
      </c>
      <c r="AN43" s="57">
        <f>(BJ43-AM43)</f>
        <v>0</v>
      </c>
      <c r="AO43" s="2"/>
      <c r="AP43" s="334">
        <f>COUNTIF(E43:AI43,"M")</f>
        <v>0</v>
      </c>
      <c r="AQ43" s="334">
        <f>COUNTIF(E43:AI43,"T")</f>
        <v>0</v>
      </c>
      <c r="AR43" s="334">
        <f>COUNTIF(E43:AI43,"D")</f>
        <v>0</v>
      </c>
      <c r="AS43" s="334">
        <f>COUNTIF(E43:AI43,"P")</f>
        <v>0</v>
      </c>
      <c r="AT43" s="334">
        <f>COUNTIF(E43:AI43,"M/T")</f>
        <v>0</v>
      </c>
      <c r="AU43" s="334">
        <f>COUNTIF(E43:AI43,"I/I")</f>
        <v>0</v>
      </c>
      <c r="AV43" s="334">
        <f>COUNTIF(E43:AI43,"I")</f>
        <v>0</v>
      </c>
      <c r="AW43" s="334">
        <f>COUNTIF(E43:AI43,"I²")</f>
        <v>0</v>
      </c>
      <c r="AX43" s="334">
        <f>COUNTIF(E43:AI43,"SN")</f>
        <v>0</v>
      </c>
      <c r="AY43" s="334">
        <f>COUNTIF(E43:AI43,"Ma")</f>
        <v>0</v>
      </c>
      <c r="AZ43" s="334">
        <f>COUNTIF(E43:AI43,"Ta")</f>
        <v>0</v>
      </c>
      <c r="BA43" s="334">
        <f>COUNTIF(E43:AI43,"Da")</f>
        <v>0</v>
      </c>
      <c r="BB43" s="334">
        <f>COUNTIF(E43:AI43,"ti")</f>
        <v>0</v>
      </c>
      <c r="BC43" s="334">
        <f>COUNTIF(E43:AI43,"MTa")</f>
        <v>0</v>
      </c>
      <c r="BD43" s="52"/>
      <c r="BE43" s="52"/>
      <c r="BF43" s="52"/>
      <c r="BG43" s="52"/>
      <c r="BH43" s="52"/>
      <c r="BI43" s="334">
        <f>((BE43*6)+(BF43*6)+(BG43*6)+(BH43)+(BD43*6))</f>
        <v>0</v>
      </c>
      <c r="BJ43" s="347">
        <f>(AP43*6)+(AQ43*6)+(AR43*8)+(AS43*12)+(AT43*12)+(AU43*11.5)+(AV43*6)+(AW43*6)+(AX43*12)+(AY43*6)+(AZ43*6)+(BA43*8)+(BB43*12)+(BC43*11.5)</f>
        <v>0</v>
      </c>
    </row>
    <row r="44" spans="1:38" ht="21" customHeight="1">
      <c r="A44" s="320" t="s">
        <v>235</v>
      </c>
      <c r="D44" s="371" t="s">
        <v>236</v>
      </c>
      <c r="E44" s="371"/>
      <c r="F44" s="371"/>
      <c r="G44" s="371"/>
      <c r="H44" s="371"/>
      <c r="I44" s="371"/>
      <c r="J44" s="371"/>
      <c r="K44" s="371"/>
      <c r="L44" s="371" t="s">
        <v>237</v>
      </c>
      <c r="M44" s="371"/>
      <c r="N44" s="371"/>
      <c r="O44" s="371"/>
      <c r="P44" s="371"/>
      <c r="Q44" s="371"/>
      <c r="R44" s="371"/>
      <c r="S44" s="371"/>
      <c r="T44" s="371"/>
      <c r="U44" s="372"/>
      <c r="AK44" s="330" t="s">
        <v>6</v>
      </c>
      <c r="AL44" s="330" t="s">
        <v>6</v>
      </c>
    </row>
    <row r="45" spans="1:38" s="320" customFormat="1" ht="21.75" customHeight="1">
      <c r="A45" s="320" t="s">
        <v>238</v>
      </c>
      <c r="D45" s="371" t="s">
        <v>239</v>
      </c>
      <c r="E45" s="371"/>
      <c r="F45" s="371"/>
      <c r="G45" s="371"/>
      <c r="H45" s="371"/>
      <c r="I45" s="371"/>
      <c r="J45" s="371"/>
      <c r="K45" s="371"/>
      <c r="L45" s="371" t="s">
        <v>240</v>
      </c>
      <c r="M45" s="371"/>
      <c r="N45" s="371"/>
      <c r="O45" s="371"/>
      <c r="P45" s="371"/>
      <c r="Q45" s="371"/>
      <c r="R45" s="371"/>
      <c r="S45" s="371"/>
      <c r="T45" s="371"/>
      <c r="U45" s="372"/>
      <c r="AK45" s="333"/>
      <c r="AL45" s="333"/>
    </row>
    <row r="46" spans="1:38" s="320" customFormat="1" ht="24" customHeight="1">
      <c r="A46" s="371" t="s">
        <v>241</v>
      </c>
      <c r="B46" s="371"/>
      <c r="D46" s="371" t="s">
        <v>242</v>
      </c>
      <c r="E46" s="371"/>
      <c r="F46" s="371"/>
      <c r="G46" s="371"/>
      <c r="H46" s="371"/>
      <c r="I46" s="371"/>
      <c r="J46" s="371"/>
      <c r="K46" s="371"/>
      <c r="L46" s="371" t="s">
        <v>243</v>
      </c>
      <c r="M46" s="371"/>
      <c r="N46" s="371"/>
      <c r="O46" s="371"/>
      <c r="P46" s="371"/>
      <c r="Q46" s="371"/>
      <c r="R46" s="371"/>
      <c r="S46" s="371"/>
      <c r="T46" s="371"/>
      <c r="U46" s="372"/>
      <c r="AK46" s="346">
        <f>AN46</f>
        <v>0</v>
      </c>
      <c r="AL46" s="346">
        <f>AO46</f>
        <v>0</v>
      </c>
    </row>
    <row r="47" spans="1:21" s="320" customFormat="1" ht="12.75">
      <c r="A47" s="371" t="s">
        <v>244</v>
      </c>
      <c r="B47" s="371"/>
      <c r="D47" s="371" t="s">
        <v>245</v>
      </c>
      <c r="E47" s="371"/>
      <c r="F47" s="371"/>
      <c r="G47" s="371"/>
      <c r="H47" s="371"/>
      <c r="I47" s="371"/>
      <c r="J47" s="371"/>
      <c r="K47" s="371"/>
      <c r="L47" s="371" t="s">
        <v>246</v>
      </c>
      <c r="M47" s="371"/>
      <c r="N47" s="371"/>
      <c r="O47" s="371"/>
      <c r="P47" s="371"/>
      <c r="Q47" s="371"/>
      <c r="R47" s="371"/>
      <c r="S47" s="371"/>
      <c r="T47" s="371"/>
      <c r="U47" s="372"/>
    </row>
    <row r="48" spans="1:21" ht="12.75">
      <c r="A48" s="371" t="s">
        <v>247</v>
      </c>
      <c r="B48" s="371"/>
      <c r="D48" s="371" t="s">
        <v>248</v>
      </c>
      <c r="E48" s="371"/>
      <c r="F48" s="371"/>
      <c r="G48" s="371"/>
      <c r="L48" s="371" t="s">
        <v>249</v>
      </c>
      <c r="M48" s="371"/>
      <c r="N48" s="371"/>
      <c r="O48" s="371"/>
      <c r="P48" s="371"/>
      <c r="Q48" s="371"/>
      <c r="R48" s="371"/>
      <c r="S48" s="371"/>
      <c r="T48" s="371"/>
      <c r="U48" s="372"/>
    </row>
    <row r="51" spans="1:11" ht="12.75">
      <c r="A51" s="320" t="s">
        <v>235</v>
      </c>
      <c r="D51" s="371" t="s">
        <v>236</v>
      </c>
      <c r="E51" s="371"/>
      <c r="F51" s="371"/>
      <c r="G51" s="371"/>
      <c r="H51" s="371"/>
      <c r="I51" s="371"/>
      <c r="J51" s="371"/>
      <c r="K51" s="371"/>
    </row>
    <row r="52" spans="1:11" ht="12.75">
      <c r="A52" s="320" t="s">
        <v>238</v>
      </c>
      <c r="D52" s="371" t="s">
        <v>239</v>
      </c>
      <c r="E52" s="371"/>
      <c r="F52" s="371"/>
      <c r="G52" s="371"/>
      <c r="H52" s="371"/>
      <c r="I52" s="371"/>
      <c r="J52" s="371"/>
      <c r="K52" s="371"/>
    </row>
    <row r="53" spans="1:11" ht="12.75">
      <c r="A53" s="371" t="s">
        <v>241</v>
      </c>
      <c r="B53" s="371"/>
      <c r="D53" s="371" t="s">
        <v>242</v>
      </c>
      <c r="E53" s="371"/>
      <c r="F53" s="371"/>
      <c r="G53" s="371"/>
      <c r="H53" s="371"/>
      <c r="I53" s="371"/>
      <c r="J53" s="371"/>
      <c r="K53" s="371"/>
    </row>
    <row r="54" spans="1:11" ht="12.75">
      <c r="A54" s="371" t="s">
        <v>244</v>
      </c>
      <c r="B54" s="371"/>
      <c r="D54" s="371" t="s">
        <v>245</v>
      </c>
      <c r="E54" s="371"/>
      <c r="F54" s="371"/>
      <c r="G54" s="371"/>
      <c r="H54" s="371"/>
      <c r="I54" s="371"/>
      <c r="J54" s="371"/>
      <c r="K54" s="371"/>
    </row>
    <row r="55" spans="1:7" ht="12.75">
      <c r="A55" s="371" t="s">
        <v>247</v>
      </c>
      <c r="B55" s="371"/>
      <c r="D55" s="371" t="s">
        <v>248</v>
      </c>
      <c r="E55" s="371"/>
      <c r="F55" s="371"/>
      <c r="G55" s="371"/>
    </row>
  </sheetData>
  <sheetProtection/>
  <mergeCells count="70">
    <mergeCell ref="A54:B54"/>
    <mergeCell ref="D54:K54"/>
    <mergeCell ref="A55:B55"/>
    <mergeCell ref="D55:G55"/>
    <mergeCell ref="A48:B48"/>
    <mergeCell ref="D48:G48"/>
    <mergeCell ref="L48:T48"/>
    <mergeCell ref="D51:K51"/>
    <mergeCell ref="D52:K52"/>
    <mergeCell ref="A53:B53"/>
    <mergeCell ref="D53:K53"/>
    <mergeCell ref="A46:B46"/>
    <mergeCell ref="D46:K46"/>
    <mergeCell ref="L46:T46"/>
    <mergeCell ref="A47:B47"/>
    <mergeCell ref="D47:K47"/>
    <mergeCell ref="L47:T47"/>
    <mergeCell ref="AK40:AK41"/>
    <mergeCell ref="AL40:AL41"/>
    <mergeCell ref="D44:K44"/>
    <mergeCell ref="L44:T44"/>
    <mergeCell ref="AK44:AK45"/>
    <mergeCell ref="AL44:AL45"/>
    <mergeCell ref="D45:K45"/>
    <mergeCell ref="L45:T45"/>
    <mergeCell ref="S33:AI33"/>
    <mergeCell ref="E35:P35"/>
    <mergeCell ref="D36:D37"/>
    <mergeCell ref="AJ36:AJ37"/>
    <mergeCell ref="AK36:AK37"/>
    <mergeCell ref="AL36:AL37"/>
    <mergeCell ref="D27:D28"/>
    <mergeCell ref="AJ27:AJ28"/>
    <mergeCell ref="AK27:AK28"/>
    <mergeCell ref="AL27:AL28"/>
    <mergeCell ref="D31:D32"/>
    <mergeCell ref="AJ31:AJ32"/>
    <mergeCell ref="AK31:AK32"/>
    <mergeCell ref="AL31:AL32"/>
    <mergeCell ref="E21:P21"/>
    <mergeCell ref="E22:P22"/>
    <mergeCell ref="D23:D24"/>
    <mergeCell ref="AJ23:AJ24"/>
    <mergeCell ref="AK23:AK24"/>
    <mergeCell ref="AL23:AL24"/>
    <mergeCell ref="D17:D18"/>
    <mergeCell ref="AJ17:AJ18"/>
    <mergeCell ref="AK17:AK18"/>
    <mergeCell ref="AL17:AL18"/>
    <mergeCell ref="S19:AI19"/>
    <mergeCell ref="S20:AI20"/>
    <mergeCell ref="E11:P11"/>
    <mergeCell ref="E12:P12"/>
    <mergeCell ref="D13:D14"/>
    <mergeCell ref="AJ13:AJ14"/>
    <mergeCell ref="AK13:AK14"/>
    <mergeCell ref="AL13:AL14"/>
    <mergeCell ref="D7:D8"/>
    <mergeCell ref="AJ7:AJ8"/>
    <mergeCell ref="AK7:AK8"/>
    <mergeCell ref="AL7:AL8"/>
    <mergeCell ref="S9:AI9"/>
    <mergeCell ref="S10:AI10"/>
    <mergeCell ref="A1:AJ3"/>
    <mergeCell ref="D4:D5"/>
    <mergeCell ref="AJ4:AJ5"/>
    <mergeCell ref="AK4:AK5"/>
    <mergeCell ref="AL4:AL5"/>
    <mergeCell ref="E6:F6"/>
    <mergeCell ref="J6:AC6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Z56"/>
  <sheetViews>
    <sheetView zoomScalePageLayoutView="0" workbookViewId="0" topLeftCell="A1">
      <selection activeCell="A1" sqref="A1:IV16384"/>
    </sheetView>
  </sheetViews>
  <sheetFormatPr defaultColWidth="11.57421875" defaultRowHeight="15"/>
  <cols>
    <col min="1" max="1" width="11.8515625" style="316" customWidth="1"/>
    <col min="2" max="2" width="63.57421875" style="316" customWidth="1"/>
    <col min="3" max="3" width="18.140625" style="376" customWidth="1"/>
    <col min="4" max="4" width="21.421875" style="317" customWidth="1"/>
    <col min="5" max="35" width="7.7109375" style="316" customWidth="1"/>
    <col min="36" max="57" width="4.421875" style="316" customWidth="1"/>
    <col min="58" max="234" width="9.140625" style="316" customWidth="1"/>
    <col min="235" max="249" width="11.57421875" style="0" customWidth="1"/>
    <col min="250" max="250" width="5.421875" style="0" customWidth="1"/>
    <col min="251" max="251" width="20.7109375" style="0" customWidth="1"/>
    <col min="252" max="252" width="8.00390625" style="0" bestFit="1" customWidth="1"/>
    <col min="253" max="253" width="6.8515625" style="0" customWidth="1"/>
    <col min="254" max="16384" width="2.7109375" style="0" customWidth="1"/>
  </cols>
  <sheetData>
    <row r="1" spans="1:233" s="377" customFormat="1" ht="40.5" customHeight="1">
      <c r="A1" s="374" t="s">
        <v>251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375"/>
      <c r="AF1" s="375"/>
      <c r="AG1" s="375"/>
      <c r="AH1" s="375"/>
      <c r="AI1" s="375"/>
      <c r="AJ1" s="376"/>
      <c r="AK1" s="376"/>
      <c r="AL1" s="376"/>
      <c r="AM1" s="376"/>
      <c r="AN1" s="376"/>
      <c r="AO1" s="376"/>
      <c r="AP1" s="376"/>
      <c r="AQ1" s="376"/>
      <c r="AR1" s="376"/>
      <c r="AS1" s="376"/>
      <c r="AT1" s="376"/>
      <c r="AU1" s="376"/>
      <c r="AV1" s="376"/>
      <c r="AW1" s="376"/>
      <c r="AX1" s="376"/>
      <c r="AY1" s="376"/>
      <c r="AZ1" s="376"/>
      <c r="BA1" s="376"/>
      <c r="BB1" s="376"/>
      <c r="BC1" s="376"/>
      <c r="BD1" s="376"/>
      <c r="BE1" s="376"/>
      <c r="BF1" s="376"/>
      <c r="BG1" s="376"/>
      <c r="BH1" s="376"/>
      <c r="BI1" s="376"/>
      <c r="BJ1" s="376"/>
      <c r="BK1" s="376"/>
      <c r="BL1" s="376"/>
      <c r="BM1" s="376"/>
      <c r="BN1" s="376"/>
      <c r="BO1" s="376"/>
      <c r="BP1" s="376"/>
      <c r="BQ1" s="376"/>
      <c r="BR1" s="376"/>
      <c r="BS1" s="376"/>
      <c r="BT1" s="376"/>
      <c r="BU1" s="376"/>
      <c r="BV1" s="376"/>
      <c r="BW1" s="376"/>
      <c r="BX1" s="376"/>
      <c r="BY1" s="376"/>
      <c r="BZ1" s="376"/>
      <c r="CA1" s="376"/>
      <c r="CB1" s="376"/>
      <c r="CC1" s="376"/>
      <c r="CD1" s="376"/>
      <c r="CE1" s="376"/>
      <c r="CF1" s="376"/>
      <c r="CG1" s="376"/>
      <c r="CH1" s="376"/>
      <c r="CI1" s="376"/>
      <c r="CJ1" s="376"/>
      <c r="CK1" s="376"/>
      <c r="CL1" s="376"/>
      <c r="CM1" s="376"/>
      <c r="CN1" s="376"/>
      <c r="CO1" s="376"/>
      <c r="CP1" s="376"/>
      <c r="CQ1" s="376"/>
      <c r="CR1" s="376"/>
      <c r="CS1" s="376"/>
      <c r="CT1" s="376"/>
      <c r="CU1" s="376"/>
      <c r="CV1" s="376"/>
      <c r="CW1" s="376"/>
      <c r="CX1" s="376"/>
      <c r="CY1" s="376"/>
      <c r="CZ1" s="376"/>
      <c r="DA1" s="376"/>
      <c r="DB1" s="376"/>
      <c r="DC1" s="376"/>
      <c r="DD1" s="376"/>
      <c r="DE1" s="376"/>
      <c r="DF1" s="376"/>
      <c r="DG1" s="376"/>
      <c r="DH1" s="376"/>
      <c r="DI1" s="376"/>
      <c r="DJ1" s="376"/>
      <c r="DK1" s="376"/>
      <c r="DL1" s="376"/>
      <c r="DM1" s="376"/>
      <c r="DN1" s="376"/>
      <c r="DO1" s="376"/>
      <c r="DP1" s="376"/>
      <c r="DQ1" s="376"/>
      <c r="DR1" s="376"/>
      <c r="DS1" s="376"/>
      <c r="DT1" s="376"/>
      <c r="DU1" s="376"/>
      <c r="DV1" s="376"/>
      <c r="DW1" s="376"/>
      <c r="DX1" s="376"/>
      <c r="DY1" s="376"/>
      <c r="DZ1" s="376"/>
      <c r="EA1" s="376"/>
      <c r="EB1" s="376"/>
      <c r="EC1" s="376"/>
      <c r="ED1" s="376"/>
      <c r="EE1" s="376"/>
      <c r="EF1" s="376"/>
      <c r="EG1" s="376"/>
      <c r="EH1" s="376"/>
      <c r="EI1" s="376"/>
      <c r="EJ1" s="376"/>
      <c r="EK1" s="376"/>
      <c r="EL1" s="376"/>
      <c r="EM1" s="376"/>
      <c r="EN1" s="376"/>
      <c r="EO1" s="376"/>
      <c r="EP1" s="376"/>
      <c r="EQ1" s="376"/>
      <c r="ER1" s="376"/>
      <c r="ES1" s="376"/>
      <c r="ET1" s="376"/>
      <c r="EU1" s="376"/>
      <c r="EV1" s="376"/>
      <c r="EW1" s="376"/>
      <c r="EX1" s="376"/>
      <c r="EY1" s="376"/>
      <c r="EZ1" s="376"/>
      <c r="FA1" s="376"/>
      <c r="FB1" s="376"/>
      <c r="FC1" s="376"/>
      <c r="FD1" s="376"/>
      <c r="FE1" s="376"/>
      <c r="FF1" s="376"/>
      <c r="FG1" s="376"/>
      <c r="FH1" s="376"/>
      <c r="FI1" s="376"/>
      <c r="FJ1" s="376"/>
      <c r="FK1" s="376"/>
      <c r="FL1" s="376"/>
      <c r="FM1" s="376"/>
      <c r="FN1" s="376"/>
      <c r="FO1" s="376"/>
      <c r="FP1" s="376"/>
      <c r="FQ1" s="376"/>
      <c r="FR1" s="376"/>
      <c r="FS1" s="376"/>
      <c r="FT1" s="376"/>
      <c r="FU1" s="376"/>
      <c r="FV1" s="376"/>
      <c r="FW1" s="376"/>
      <c r="FX1" s="376"/>
      <c r="FY1" s="376"/>
      <c r="FZ1" s="376"/>
      <c r="GA1" s="376"/>
      <c r="GB1" s="376"/>
      <c r="GC1" s="376"/>
      <c r="GD1" s="376"/>
      <c r="GE1" s="376"/>
      <c r="GF1" s="376"/>
      <c r="GG1" s="376"/>
      <c r="GH1" s="376"/>
      <c r="GI1" s="376"/>
      <c r="GJ1" s="376"/>
      <c r="GK1" s="376"/>
      <c r="GL1" s="376"/>
      <c r="GM1" s="376"/>
      <c r="GN1" s="376"/>
      <c r="GO1" s="376"/>
      <c r="GP1" s="376"/>
      <c r="GQ1" s="376"/>
      <c r="GR1" s="376"/>
      <c r="GS1" s="376"/>
      <c r="GT1" s="376"/>
      <c r="GU1" s="376"/>
      <c r="GV1" s="376"/>
      <c r="GW1" s="376"/>
      <c r="GX1" s="376"/>
      <c r="GY1" s="376"/>
      <c r="GZ1" s="376"/>
      <c r="HA1" s="376"/>
      <c r="HB1" s="376"/>
      <c r="HC1" s="376"/>
      <c r="HD1" s="376"/>
      <c r="HE1" s="376"/>
      <c r="HF1" s="376"/>
      <c r="HG1" s="376"/>
      <c r="HH1" s="376"/>
      <c r="HI1" s="376"/>
      <c r="HJ1" s="376"/>
      <c r="HK1" s="376"/>
      <c r="HL1" s="376"/>
      <c r="HM1" s="376"/>
      <c r="HN1" s="376"/>
      <c r="HO1" s="376"/>
      <c r="HP1" s="376"/>
      <c r="HQ1" s="376"/>
      <c r="HR1" s="376"/>
      <c r="HS1" s="376"/>
      <c r="HT1" s="376"/>
      <c r="HU1" s="376"/>
      <c r="HV1" s="376"/>
      <c r="HW1" s="376"/>
      <c r="HX1" s="376"/>
      <c r="HY1" s="376"/>
    </row>
    <row r="2" spans="1:57" s="378" customFormat="1" ht="30.75" customHeight="1">
      <c r="A2" s="302" t="s">
        <v>252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303"/>
      <c r="AI2" s="303"/>
      <c r="AJ2" s="377"/>
      <c r="AK2" s="377"/>
      <c r="AL2" s="377"/>
      <c r="AM2" s="377"/>
      <c r="AN2" s="377"/>
      <c r="AO2" s="377"/>
      <c r="AP2" s="377"/>
      <c r="AQ2" s="377"/>
      <c r="AR2" s="377"/>
      <c r="AS2" s="377"/>
      <c r="AT2" s="377"/>
      <c r="AU2" s="377"/>
      <c r="AV2" s="377"/>
      <c r="AW2" s="377"/>
      <c r="AX2" s="377"/>
      <c r="AY2" s="377"/>
      <c r="AZ2" s="377"/>
      <c r="BA2" s="377"/>
      <c r="BB2" s="377"/>
      <c r="BC2" s="377"/>
      <c r="BD2" s="377"/>
      <c r="BE2" s="377"/>
    </row>
    <row r="3" spans="1:57" s="378" customFormat="1" ht="25.5" customHeight="1">
      <c r="A3" s="379" t="s">
        <v>253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380"/>
      <c r="X3" s="380"/>
      <c r="Y3" s="380"/>
      <c r="Z3" s="380"/>
      <c r="AA3" s="380"/>
      <c r="AB3" s="380"/>
      <c r="AC3" s="380"/>
      <c r="AD3" s="380"/>
      <c r="AE3" s="380"/>
      <c r="AF3" s="380"/>
      <c r="AG3" s="380"/>
      <c r="AH3" s="380"/>
      <c r="AI3" s="380"/>
      <c r="AJ3" s="377"/>
      <c r="AK3" s="377"/>
      <c r="AL3" s="377"/>
      <c r="AM3" s="377"/>
      <c r="AN3" s="377"/>
      <c r="AO3" s="377"/>
      <c r="AP3" s="377"/>
      <c r="AQ3" s="377"/>
      <c r="AR3" s="377"/>
      <c r="AS3" s="377"/>
      <c r="AT3" s="377"/>
      <c r="AU3" s="377"/>
      <c r="AV3" s="377"/>
      <c r="AW3" s="377"/>
      <c r="AX3" s="377"/>
      <c r="AY3" s="377"/>
      <c r="AZ3" s="377"/>
      <c r="BA3" s="377"/>
      <c r="BB3" s="377"/>
      <c r="BC3" s="377"/>
      <c r="BD3" s="377"/>
      <c r="BE3" s="377"/>
    </row>
    <row r="4" spans="1:57" s="282" customFormat="1" ht="20.25" customHeight="1">
      <c r="A4" s="381" t="s">
        <v>0</v>
      </c>
      <c r="B4" s="382" t="s">
        <v>1</v>
      </c>
      <c r="C4" s="382" t="s">
        <v>79</v>
      </c>
      <c r="D4" s="383" t="s">
        <v>3</v>
      </c>
      <c r="E4" s="285">
        <v>1</v>
      </c>
      <c r="F4" s="285">
        <v>2</v>
      </c>
      <c r="G4" s="285">
        <v>3</v>
      </c>
      <c r="H4" s="285">
        <v>4</v>
      </c>
      <c r="I4" s="285">
        <v>5</v>
      </c>
      <c r="J4" s="285">
        <v>6</v>
      </c>
      <c r="K4" s="285">
        <v>7</v>
      </c>
      <c r="L4" s="285">
        <v>8</v>
      </c>
      <c r="M4" s="285">
        <v>9</v>
      </c>
      <c r="N4" s="286">
        <v>10</v>
      </c>
      <c r="O4" s="285">
        <v>11</v>
      </c>
      <c r="P4" s="285">
        <v>12</v>
      </c>
      <c r="Q4" s="285">
        <v>13</v>
      </c>
      <c r="R4" s="285">
        <v>14</v>
      </c>
      <c r="S4" s="285">
        <v>15</v>
      </c>
      <c r="T4" s="285">
        <v>16</v>
      </c>
      <c r="U4" s="285">
        <v>17</v>
      </c>
      <c r="V4" s="285">
        <v>18</v>
      </c>
      <c r="W4" s="285">
        <v>19</v>
      </c>
      <c r="X4" s="285">
        <v>20</v>
      </c>
      <c r="Y4" s="285">
        <v>21</v>
      </c>
      <c r="Z4" s="285">
        <v>22</v>
      </c>
      <c r="AA4" s="285">
        <v>23</v>
      </c>
      <c r="AB4" s="285">
        <v>24</v>
      </c>
      <c r="AC4" s="285">
        <v>25</v>
      </c>
      <c r="AD4" s="285">
        <v>26</v>
      </c>
      <c r="AE4" s="285">
        <v>27</v>
      </c>
      <c r="AF4" s="285">
        <v>28</v>
      </c>
      <c r="AG4" s="285">
        <v>29</v>
      </c>
      <c r="AH4" s="285">
        <v>30</v>
      </c>
      <c r="AI4" s="285">
        <v>31</v>
      </c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</row>
    <row r="5" spans="1:57" s="282" customFormat="1" ht="20.25" customHeight="1">
      <c r="A5" s="381"/>
      <c r="B5" s="382" t="s">
        <v>254</v>
      </c>
      <c r="C5" s="382" t="s">
        <v>189</v>
      </c>
      <c r="D5" s="384"/>
      <c r="E5" s="285" t="s">
        <v>83</v>
      </c>
      <c r="F5" s="289" t="s">
        <v>84</v>
      </c>
      <c r="G5" s="285" t="s">
        <v>85</v>
      </c>
      <c r="H5" s="286" t="s">
        <v>156</v>
      </c>
      <c r="I5" s="285" t="s">
        <v>87</v>
      </c>
      <c r="J5" s="285" t="s">
        <v>81</v>
      </c>
      <c r="K5" s="285" t="s">
        <v>82</v>
      </c>
      <c r="L5" s="285" t="s">
        <v>83</v>
      </c>
      <c r="M5" s="289" t="s">
        <v>84</v>
      </c>
      <c r="N5" s="285" t="s">
        <v>85</v>
      </c>
      <c r="O5" s="286" t="s">
        <v>156</v>
      </c>
      <c r="P5" s="285" t="s">
        <v>87</v>
      </c>
      <c r="Q5" s="285" t="s">
        <v>81</v>
      </c>
      <c r="R5" s="285" t="s">
        <v>82</v>
      </c>
      <c r="S5" s="285" t="s">
        <v>83</v>
      </c>
      <c r="T5" s="289" t="s">
        <v>84</v>
      </c>
      <c r="U5" s="285" t="s">
        <v>85</v>
      </c>
      <c r="V5" s="286" t="s">
        <v>156</v>
      </c>
      <c r="W5" s="285" t="s">
        <v>87</v>
      </c>
      <c r="X5" s="285" t="s">
        <v>81</v>
      </c>
      <c r="Y5" s="285" t="s">
        <v>82</v>
      </c>
      <c r="Z5" s="285" t="s">
        <v>83</v>
      </c>
      <c r="AA5" s="289" t="s">
        <v>84</v>
      </c>
      <c r="AB5" s="285" t="s">
        <v>85</v>
      </c>
      <c r="AC5" s="286" t="s">
        <v>156</v>
      </c>
      <c r="AD5" s="285" t="s">
        <v>87</v>
      </c>
      <c r="AE5" s="285" t="s">
        <v>81</v>
      </c>
      <c r="AF5" s="285" t="s">
        <v>82</v>
      </c>
      <c r="AG5" s="285" t="s">
        <v>83</v>
      </c>
      <c r="AH5" s="289" t="s">
        <v>84</v>
      </c>
      <c r="AI5" s="285" t="s">
        <v>85</v>
      </c>
      <c r="AJ5" s="2"/>
      <c r="AK5" s="312" t="s">
        <v>13</v>
      </c>
      <c r="AL5" s="312" t="s">
        <v>14</v>
      </c>
      <c r="AM5" s="312" t="s">
        <v>229</v>
      </c>
      <c r="AN5" s="312" t="s">
        <v>15</v>
      </c>
      <c r="AO5" s="312" t="s">
        <v>17</v>
      </c>
      <c r="AP5" s="312" t="s">
        <v>18</v>
      </c>
      <c r="AQ5" s="312" t="s">
        <v>19</v>
      </c>
      <c r="AR5" s="312" t="s">
        <v>20</v>
      </c>
      <c r="AS5" s="312" t="s">
        <v>16</v>
      </c>
      <c r="AT5" s="312" t="s">
        <v>230</v>
      </c>
      <c r="AU5" s="312" t="s">
        <v>231</v>
      </c>
      <c r="AV5" s="312" t="s">
        <v>232</v>
      </c>
      <c r="AW5" s="312" t="s">
        <v>233</v>
      </c>
      <c r="AX5" s="312" t="s">
        <v>234</v>
      </c>
      <c r="AY5" s="1" t="s">
        <v>8</v>
      </c>
      <c r="AZ5" s="1" t="s">
        <v>9</v>
      </c>
      <c r="BA5" s="1" t="s">
        <v>10</v>
      </c>
      <c r="BB5" s="1" t="s">
        <v>11</v>
      </c>
      <c r="BC5" s="1" t="s">
        <v>12</v>
      </c>
      <c r="BD5" s="313" t="s">
        <v>29</v>
      </c>
      <c r="BE5" s="313" t="s">
        <v>30</v>
      </c>
    </row>
    <row r="6" spans="1:57" s="282" customFormat="1" ht="20.25" customHeight="1">
      <c r="A6" s="385" t="s">
        <v>255</v>
      </c>
      <c r="B6" s="386" t="s">
        <v>256</v>
      </c>
      <c r="C6" s="385" t="s">
        <v>257</v>
      </c>
      <c r="D6" s="387" t="s">
        <v>258</v>
      </c>
      <c r="E6" s="388" t="s">
        <v>15</v>
      </c>
      <c r="F6" s="389"/>
      <c r="G6" s="389"/>
      <c r="H6" s="388" t="s">
        <v>15</v>
      </c>
      <c r="I6" s="388"/>
      <c r="J6" s="390" t="s">
        <v>15</v>
      </c>
      <c r="K6" s="389" t="s">
        <v>206</v>
      </c>
      <c r="L6" s="389"/>
      <c r="M6" s="390" t="s">
        <v>15</v>
      </c>
      <c r="N6" s="389" t="s">
        <v>15</v>
      </c>
      <c r="O6" s="391"/>
      <c r="P6" s="391"/>
      <c r="Q6" s="389" t="s">
        <v>15</v>
      </c>
      <c r="R6" s="390" t="s">
        <v>14</v>
      </c>
      <c r="S6" s="390"/>
      <c r="T6" s="389" t="s">
        <v>15</v>
      </c>
      <c r="U6" s="390" t="s">
        <v>15</v>
      </c>
      <c r="V6" s="391" t="s">
        <v>15</v>
      </c>
      <c r="W6" s="388" t="s">
        <v>15</v>
      </c>
      <c r="X6" s="389"/>
      <c r="Y6" s="389"/>
      <c r="Z6" s="389" t="s">
        <v>15</v>
      </c>
      <c r="AA6" s="390" t="s">
        <v>13</v>
      </c>
      <c r="AB6" s="390"/>
      <c r="AC6" s="388" t="s">
        <v>15</v>
      </c>
      <c r="AD6" s="388"/>
      <c r="AE6" s="390" t="s">
        <v>14</v>
      </c>
      <c r="AF6" s="389" t="s">
        <v>15</v>
      </c>
      <c r="AG6" s="390" t="s">
        <v>15</v>
      </c>
      <c r="AH6" s="391"/>
      <c r="AI6" s="389" t="s">
        <v>15</v>
      </c>
      <c r="AJ6" s="2"/>
      <c r="AK6" s="312">
        <f>COUNTIF(E6:AG6,"M")</f>
        <v>1</v>
      </c>
      <c r="AL6" s="312">
        <f>COUNTIF(E6:AG6,"T")</f>
        <v>2</v>
      </c>
      <c r="AM6" s="312">
        <f>COUNTIF(E6:AG6,"D")</f>
        <v>0</v>
      </c>
      <c r="AN6" s="312">
        <f>COUNTIF(E6:AG6,"P*")</f>
        <v>15</v>
      </c>
      <c r="AO6" s="312">
        <f>COUNTIF(E6:AG6,"M/T")</f>
        <v>0</v>
      </c>
      <c r="AP6" s="312">
        <f>COUNTIF(E6:AG6,"I/I")</f>
        <v>0</v>
      </c>
      <c r="AQ6" s="312">
        <f>COUNTIF(E6:AG6,"I")</f>
        <v>0</v>
      </c>
      <c r="AR6" s="312">
        <f>COUNTIF(E6:AG6,"I²")</f>
        <v>0</v>
      </c>
      <c r="AS6" s="312">
        <f>COUNTIF(E6:AG6,"SN")</f>
        <v>0</v>
      </c>
      <c r="AT6" s="312">
        <f>COUNTIF(E6:AG6,"Ma")</f>
        <v>0</v>
      </c>
      <c r="AU6" s="312">
        <f>COUNTIF(E6:AG6,"Ta")</f>
        <v>0</v>
      </c>
      <c r="AV6" s="312">
        <f>COUNTIF(E6:AG6,"Da")</f>
        <v>0</v>
      </c>
      <c r="AW6" s="312">
        <f>COUNTIF(E6:AG6,"Pa")</f>
        <v>0</v>
      </c>
      <c r="AX6" s="312">
        <f>COUNTIF(E6:AG6,"MTa")</f>
        <v>0</v>
      </c>
      <c r="AY6" s="1"/>
      <c r="AZ6" s="1"/>
      <c r="BA6" s="1"/>
      <c r="BB6" s="1"/>
      <c r="BC6" s="1"/>
      <c r="BD6" s="312">
        <f>((AZ6*6)+(BA6*6)+(BB6*6)+(BC6)+(AY6*6))</f>
        <v>0</v>
      </c>
      <c r="BE6" s="314">
        <f>(AK6*6)+(AL6*6)+(AM6*8)+(AN6*12)+(AO6*12)+(AP6*11.5)+(AQ6*6)+(AR6*6)+(AS6*12)+(AT6*6)+(AU6*6)+(AV6*8)+(AW6*12)+(AX6*11.5)</f>
        <v>198</v>
      </c>
    </row>
    <row r="7" spans="1:57" s="282" customFormat="1" ht="20.25" customHeight="1">
      <c r="A7" s="385" t="s">
        <v>259</v>
      </c>
      <c r="B7" s="386" t="s">
        <v>260</v>
      </c>
      <c r="C7" s="385" t="s">
        <v>261</v>
      </c>
      <c r="D7" s="387" t="s">
        <v>258</v>
      </c>
      <c r="E7" s="388" t="s">
        <v>15</v>
      </c>
      <c r="F7" s="389"/>
      <c r="G7" s="390" t="s">
        <v>15</v>
      </c>
      <c r="H7" s="388" t="s">
        <v>15</v>
      </c>
      <c r="I7" s="388"/>
      <c r="J7" s="389"/>
      <c r="K7" s="389" t="s">
        <v>206</v>
      </c>
      <c r="L7" s="390"/>
      <c r="M7" s="390" t="s">
        <v>15</v>
      </c>
      <c r="N7" s="389" t="s">
        <v>15</v>
      </c>
      <c r="O7" s="391" t="s">
        <v>15</v>
      </c>
      <c r="P7" s="391"/>
      <c r="Q7" s="389" t="s">
        <v>15</v>
      </c>
      <c r="R7" s="389"/>
      <c r="S7" s="390" t="s">
        <v>13</v>
      </c>
      <c r="T7" s="389" t="s">
        <v>15</v>
      </c>
      <c r="U7" s="390"/>
      <c r="V7" s="388"/>
      <c r="W7" s="388" t="s">
        <v>15</v>
      </c>
      <c r="X7" s="389"/>
      <c r="Y7" s="389"/>
      <c r="Z7" s="389" t="s">
        <v>15</v>
      </c>
      <c r="AA7" s="390"/>
      <c r="AB7" s="390"/>
      <c r="AC7" s="388" t="s">
        <v>15</v>
      </c>
      <c r="AD7" s="388"/>
      <c r="AE7" s="390" t="s">
        <v>15</v>
      </c>
      <c r="AF7" s="389" t="s">
        <v>15</v>
      </c>
      <c r="AG7" s="390"/>
      <c r="AH7" s="391"/>
      <c r="AI7" s="389" t="s">
        <v>15</v>
      </c>
      <c r="AJ7" s="2"/>
      <c r="AK7" s="312">
        <f>COUNTIF(E7:AG7,"M")</f>
        <v>1</v>
      </c>
      <c r="AL7" s="312">
        <f>COUNTIF(E7:AG7,"T")</f>
        <v>0</v>
      </c>
      <c r="AM7" s="312">
        <f>COUNTIF(E7:AG7,"D")</f>
        <v>0</v>
      </c>
      <c r="AN7" s="312">
        <f>COUNTIF(E7:AG7,"P*")</f>
        <v>14</v>
      </c>
      <c r="AO7" s="312">
        <f>COUNTIF(E7:AG7,"M/T")</f>
        <v>0</v>
      </c>
      <c r="AP7" s="312">
        <f>COUNTIF(E7:AG7,"I/I")</f>
        <v>0</v>
      </c>
      <c r="AQ7" s="312">
        <f>COUNTIF(E7:AG7,"I")</f>
        <v>0</v>
      </c>
      <c r="AR7" s="312">
        <f>COUNTIF(E7:AG7,"I²")</f>
        <v>0</v>
      </c>
      <c r="AS7" s="312">
        <f>COUNTIF(E7:AG7,"SN")</f>
        <v>0</v>
      </c>
      <c r="AT7" s="312">
        <f>COUNTIF(E7:AG7,"Ma")</f>
        <v>0</v>
      </c>
      <c r="AU7" s="312">
        <f>COUNTIF(E7:AG7,"Ta")</f>
        <v>0</v>
      </c>
      <c r="AV7" s="312">
        <f>COUNTIF(E7:AG7,"Da")</f>
        <v>0</v>
      </c>
      <c r="AW7" s="312">
        <f>COUNTIF(E7:AG7,"Pa")</f>
        <v>0</v>
      </c>
      <c r="AX7" s="312">
        <f>COUNTIF(E7:AG7,"MTa")</f>
        <v>0</v>
      </c>
      <c r="AY7" s="1"/>
      <c r="AZ7" s="1"/>
      <c r="BA7" s="1"/>
      <c r="BB7" s="1"/>
      <c r="BC7" s="1"/>
      <c r="BD7" s="312">
        <f>((AZ7*6)+(BA7*6)+(BB7*6)+(BC7)+(AY7*6))</f>
        <v>0</v>
      </c>
      <c r="BE7" s="314">
        <f>(AK7*6)+(AL7*6)+(AM7*8)+(AN7*12)+(AO7*12)+(AP7*11.5)+(AQ7*6)+(AR7*6)+(AS7*12)+(AT7*6)+(AU7*6)+(AV7*8)+(AW7*12)+(AX7*11.5)</f>
        <v>174</v>
      </c>
    </row>
    <row r="8" spans="1:57" s="282" customFormat="1" ht="20.25" customHeight="1">
      <c r="A8" s="386" t="s">
        <v>262</v>
      </c>
      <c r="B8" s="386" t="s">
        <v>263</v>
      </c>
      <c r="C8" s="385">
        <v>408900</v>
      </c>
      <c r="D8" s="387" t="s">
        <v>258</v>
      </c>
      <c r="E8" s="388" t="s">
        <v>15</v>
      </c>
      <c r="F8" s="389"/>
      <c r="G8" s="390" t="s">
        <v>13</v>
      </c>
      <c r="H8" s="388" t="s">
        <v>15</v>
      </c>
      <c r="I8" s="388"/>
      <c r="J8" s="389"/>
      <c r="K8" s="389" t="s">
        <v>15</v>
      </c>
      <c r="L8" s="389"/>
      <c r="M8" s="389"/>
      <c r="N8" s="389" t="s">
        <v>206</v>
      </c>
      <c r="O8" s="388"/>
      <c r="P8" s="388"/>
      <c r="Q8" s="389" t="s">
        <v>15</v>
      </c>
      <c r="R8" s="389"/>
      <c r="S8" s="390" t="s">
        <v>15</v>
      </c>
      <c r="T8" s="389" t="s">
        <v>15</v>
      </c>
      <c r="U8" s="390" t="s">
        <v>15</v>
      </c>
      <c r="V8" s="388"/>
      <c r="W8" s="388" t="s">
        <v>15</v>
      </c>
      <c r="X8" s="389"/>
      <c r="Y8" s="390" t="s">
        <v>13</v>
      </c>
      <c r="Z8" s="389" t="s">
        <v>15</v>
      </c>
      <c r="AA8" s="390"/>
      <c r="AB8" s="389"/>
      <c r="AC8" s="388" t="s">
        <v>15</v>
      </c>
      <c r="AD8" s="391" t="s">
        <v>15</v>
      </c>
      <c r="AE8" s="390"/>
      <c r="AF8" s="389" t="s">
        <v>15</v>
      </c>
      <c r="AG8" s="390" t="s">
        <v>15</v>
      </c>
      <c r="AH8" s="391"/>
      <c r="AI8" s="389" t="s">
        <v>15</v>
      </c>
      <c r="AJ8" s="2"/>
      <c r="AK8" s="312"/>
      <c r="AL8" s="312"/>
      <c r="AM8" s="312"/>
      <c r="AN8" s="312"/>
      <c r="AO8" s="312"/>
      <c r="AP8" s="312"/>
      <c r="AQ8" s="312"/>
      <c r="AR8" s="312"/>
      <c r="AS8" s="312"/>
      <c r="AT8" s="312"/>
      <c r="AU8" s="312"/>
      <c r="AV8" s="312"/>
      <c r="AW8" s="312"/>
      <c r="AX8" s="312"/>
      <c r="AY8" s="1"/>
      <c r="AZ8" s="1"/>
      <c r="BA8" s="1"/>
      <c r="BB8" s="1"/>
      <c r="BC8" s="1"/>
      <c r="BD8" s="312"/>
      <c r="BE8" s="314"/>
    </row>
    <row r="9" spans="1:57" s="282" customFormat="1" ht="20.25" customHeight="1">
      <c r="A9" s="385" t="s">
        <v>264</v>
      </c>
      <c r="B9" s="386" t="s">
        <v>265</v>
      </c>
      <c r="C9" s="385" t="s">
        <v>266</v>
      </c>
      <c r="D9" s="387" t="s">
        <v>258</v>
      </c>
      <c r="E9" s="392"/>
      <c r="F9" s="393" t="s">
        <v>267</v>
      </c>
      <c r="G9" s="394"/>
      <c r="H9" s="394"/>
      <c r="I9" s="394"/>
      <c r="J9" s="394"/>
      <c r="K9" s="394"/>
      <c r="L9" s="394"/>
      <c r="M9" s="394"/>
      <c r="N9" s="394"/>
      <c r="O9" s="394"/>
      <c r="P9" s="394"/>
      <c r="Q9" s="394"/>
      <c r="R9" s="394"/>
      <c r="S9" s="394"/>
      <c r="T9" s="394"/>
      <c r="U9" s="394"/>
      <c r="V9" s="394"/>
      <c r="W9" s="394"/>
      <c r="X9" s="394"/>
      <c r="Y9" s="394"/>
      <c r="Z9" s="394"/>
      <c r="AA9" s="394"/>
      <c r="AB9" s="394"/>
      <c r="AC9" s="394"/>
      <c r="AD9" s="394"/>
      <c r="AE9" s="394"/>
      <c r="AF9" s="394"/>
      <c r="AG9" s="394"/>
      <c r="AH9" s="395"/>
      <c r="AI9" s="389" t="s">
        <v>13</v>
      </c>
      <c r="AJ9" s="2"/>
      <c r="AK9" s="312">
        <f>COUNTIF(E9:AG9,"M")</f>
        <v>0</v>
      </c>
      <c r="AL9" s="312">
        <f>COUNTIF(E9:AG9,"T")</f>
        <v>0</v>
      </c>
      <c r="AM9" s="312">
        <f>COUNTIF(E9:AG9,"D")</f>
        <v>0</v>
      </c>
      <c r="AN9" s="312">
        <f>COUNTIF(E9:AG9,"P*")</f>
        <v>0</v>
      </c>
      <c r="AO9" s="312">
        <f>COUNTIF(E9:AG9,"M/T")</f>
        <v>0</v>
      </c>
      <c r="AP9" s="312">
        <f>COUNTIF(E9:AG9,"I/I")</f>
        <v>0</v>
      </c>
      <c r="AQ9" s="312">
        <f>COUNTIF(E9:AG9,"I")</f>
        <v>0</v>
      </c>
      <c r="AR9" s="312">
        <f>COUNTIF(E9:AG9,"I²")</f>
        <v>0</v>
      </c>
      <c r="AS9" s="312">
        <f>COUNTIF(E9:AG9,"SN")</f>
        <v>0</v>
      </c>
      <c r="AT9" s="312">
        <f>COUNTIF(E9:AG9,"Ma")</f>
        <v>0</v>
      </c>
      <c r="AU9" s="312">
        <f>COUNTIF(E9:AG9,"Ta")</f>
        <v>0</v>
      </c>
      <c r="AV9" s="312">
        <f>COUNTIF(E9:AG9,"Da")</f>
        <v>0</v>
      </c>
      <c r="AW9" s="312">
        <f>COUNTIF(E9:AG9,"Pa")</f>
        <v>0</v>
      </c>
      <c r="AX9" s="312">
        <f>COUNTIF(E9:AG9,"MTa")</f>
        <v>0</v>
      </c>
      <c r="AY9" s="1"/>
      <c r="AZ9" s="1"/>
      <c r="BA9" s="1"/>
      <c r="BB9" s="1"/>
      <c r="BC9" s="1"/>
      <c r="BD9" s="312">
        <f>((AZ9*6)+(BA9*6)+(BB9*6)+(BC9)+(AY9*6))</f>
        <v>0</v>
      </c>
      <c r="BE9" s="314">
        <f>(AK9*6)+(AL9*6)+(AM9*8)+(AN9*12)+(AO9*12)+(AP9*11.5)+(AQ9*6)+(AR9*6)+(AS9*12)+(AT9*6)+(AU9*6)+(AV9*8)+(AW9*12)+(AX9*11.5)</f>
        <v>0</v>
      </c>
    </row>
    <row r="10" spans="1:57" s="282" customFormat="1" ht="20.25" customHeight="1">
      <c r="A10" s="385">
        <v>152587</v>
      </c>
      <c r="B10" s="386" t="s">
        <v>268</v>
      </c>
      <c r="C10" s="385">
        <v>724919</v>
      </c>
      <c r="D10" s="387" t="s">
        <v>258</v>
      </c>
      <c r="E10" s="388" t="s">
        <v>15</v>
      </c>
      <c r="F10" s="389"/>
      <c r="G10" s="389" t="s">
        <v>15</v>
      </c>
      <c r="H10" s="388"/>
      <c r="I10" s="388"/>
      <c r="J10" s="390" t="s">
        <v>15</v>
      </c>
      <c r="K10" s="389" t="s">
        <v>15</v>
      </c>
      <c r="L10" s="390"/>
      <c r="M10" s="390" t="s">
        <v>13</v>
      </c>
      <c r="N10" s="389" t="s">
        <v>206</v>
      </c>
      <c r="O10" s="391" t="s">
        <v>15</v>
      </c>
      <c r="P10" s="388"/>
      <c r="Q10" s="389" t="s">
        <v>15</v>
      </c>
      <c r="R10" s="389"/>
      <c r="S10" s="390" t="s">
        <v>15</v>
      </c>
      <c r="T10" s="389" t="s">
        <v>15</v>
      </c>
      <c r="U10" s="389"/>
      <c r="V10" s="388"/>
      <c r="W10" s="388" t="s">
        <v>15</v>
      </c>
      <c r="X10" s="389"/>
      <c r="Y10" s="390"/>
      <c r="Z10" s="389" t="s">
        <v>15</v>
      </c>
      <c r="AA10" s="390" t="s">
        <v>15</v>
      </c>
      <c r="AB10" s="389"/>
      <c r="AC10" s="388" t="s">
        <v>15</v>
      </c>
      <c r="AD10" s="388"/>
      <c r="AE10" s="389"/>
      <c r="AF10" s="389" t="s">
        <v>15</v>
      </c>
      <c r="AG10" s="390" t="s">
        <v>15</v>
      </c>
      <c r="AH10" s="388"/>
      <c r="AI10" s="389" t="s">
        <v>15</v>
      </c>
      <c r="AJ10" s="2"/>
      <c r="AK10" s="312"/>
      <c r="AL10" s="312"/>
      <c r="AM10" s="312"/>
      <c r="AN10" s="312"/>
      <c r="AO10" s="312"/>
      <c r="AP10" s="312"/>
      <c r="AQ10" s="312"/>
      <c r="AR10" s="312"/>
      <c r="AS10" s="312"/>
      <c r="AT10" s="312"/>
      <c r="AU10" s="312"/>
      <c r="AV10" s="312"/>
      <c r="AW10" s="312"/>
      <c r="AX10" s="312"/>
      <c r="AY10" s="1"/>
      <c r="AZ10" s="1"/>
      <c r="BA10" s="1"/>
      <c r="BB10" s="1"/>
      <c r="BC10" s="1"/>
      <c r="BD10" s="312"/>
      <c r="BE10" s="314"/>
    </row>
    <row r="11" spans="1:57" s="282" customFormat="1" ht="20.25" customHeight="1">
      <c r="A11" s="396" t="s">
        <v>269</v>
      </c>
      <c r="B11" s="396" t="s">
        <v>270</v>
      </c>
      <c r="C11" s="397">
        <v>698638</v>
      </c>
      <c r="D11" s="387" t="s">
        <v>258</v>
      </c>
      <c r="E11" s="388"/>
      <c r="F11" s="389"/>
      <c r="G11" s="389"/>
      <c r="H11" s="388" t="s">
        <v>15</v>
      </c>
      <c r="I11" s="391" t="s">
        <v>14</v>
      </c>
      <c r="J11" s="389"/>
      <c r="K11" s="389" t="s">
        <v>15</v>
      </c>
      <c r="L11" s="390"/>
      <c r="M11" s="390" t="s">
        <v>14</v>
      </c>
      <c r="N11" s="389" t="s">
        <v>15</v>
      </c>
      <c r="O11" s="391" t="s">
        <v>14</v>
      </c>
      <c r="P11" s="391" t="s">
        <v>14</v>
      </c>
      <c r="Q11" s="389" t="s">
        <v>206</v>
      </c>
      <c r="R11" s="389"/>
      <c r="S11" s="390"/>
      <c r="T11" s="389" t="s">
        <v>15</v>
      </c>
      <c r="U11" s="389"/>
      <c r="V11" s="388"/>
      <c r="W11" s="388" t="s">
        <v>15</v>
      </c>
      <c r="X11" s="389"/>
      <c r="Y11" s="390"/>
      <c r="Z11" s="389" t="s">
        <v>15</v>
      </c>
      <c r="AA11" s="390" t="s">
        <v>14</v>
      </c>
      <c r="AB11" s="389"/>
      <c r="AC11" s="388" t="s">
        <v>15</v>
      </c>
      <c r="AD11" s="388"/>
      <c r="AE11" s="389" t="s">
        <v>14</v>
      </c>
      <c r="AF11" s="389" t="s">
        <v>15</v>
      </c>
      <c r="AG11" s="389"/>
      <c r="AH11" s="388"/>
      <c r="AI11" s="389" t="s">
        <v>15</v>
      </c>
      <c r="AJ11" s="2"/>
      <c r="AK11" s="312"/>
      <c r="AL11" s="312"/>
      <c r="AM11" s="312"/>
      <c r="AN11" s="312"/>
      <c r="AO11" s="312"/>
      <c r="AP11" s="312"/>
      <c r="AQ11" s="312"/>
      <c r="AR11" s="312"/>
      <c r="AS11" s="312"/>
      <c r="AT11" s="312"/>
      <c r="AU11" s="312"/>
      <c r="AV11" s="312"/>
      <c r="AW11" s="312"/>
      <c r="AX11" s="312"/>
      <c r="AY11" s="1"/>
      <c r="AZ11" s="1"/>
      <c r="BA11" s="1"/>
      <c r="BB11" s="1"/>
      <c r="BC11" s="1"/>
      <c r="BD11" s="312"/>
      <c r="BE11" s="314"/>
    </row>
    <row r="12" spans="1:57" s="282" customFormat="1" ht="20.25" customHeight="1">
      <c r="A12" s="385" t="s">
        <v>271</v>
      </c>
      <c r="B12" s="386" t="s">
        <v>272</v>
      </c>
      <c r="C12" s="385">
        <v>596143</v>
      </c>
      <c r="D12" s="387" t="s">
        <v>273</v>
      </c>
      <c r="E12" s="388" t="s">
        <v>274</v>
      </c>
      <c r="F12" s="390" t="s">
        <v>15</v>
      </c>
      <c r="G12" s="388" t="s">
        <v>274</v>
      </c>
      <c r="H12" s="388" t="s">
        <v>15</v>
      </c>
      <c r="I12" s="388"/>
      <c r="J12" s="389"/>
      <c r="K12" s="389" t="s">
        <v>13</v>
      </c>
      <c r="L12" s="389" t="s">
        <v>13</v>
      </c>
      <c r="M12" s="390" t="s">
        <v>13</v>
      </c>
      <c r="N12" s="389" t="s">
        <v>13</v>
      </c>
      <c r="O12" s="391"/>
      <c r="P12" s="388"/>
      <c r="Q12" s="389" t="s">
        <v>274</v>
      </c>
      <c r="R12" s="389"/>
      <c r="S12" s="389" t="s">
        <v>274</v>
      </c>
      <c r="T12" s="389" t="s">
        <v>275</v>
      </c>
      <c r="U12" s="389" t="s">
        <v>276</v>
      </c>
      <c r="V12" s="388"/>
      <c r="W12" s="388" t="s">
        <v>15</v>
      </c>
      <c r="X12" s="389"/>
      <c r="Y12" s="389" t="s">
        <v>274</v>
      </c>
      <c r="Z12" s="389" t="s">
        <v>13</v>
      </c>
      <c r="AA12" s="389" t="s">
        <v>13</v>
      </c>
      <c r="AB12" s="389"/>
      <c r="AC12" s="388" t="s">
        <v>15</v>
      </c>
      <c r="AD12" s="388"/>
      <c r="AE12" s="389" t="s">
        <v>13</v>
      </c>
      <c r="AF12" s="389" t="s">
        <v>274</v>
      </c>
      <c r="AG12" s="389"/>
      <c r="AH12" s="391" t="s">
        <v>15</v>
      </c>
      <c r="AI12" s="389" t="s">
        <v>274</v>
      </c>
      <c r="AJ12" s="2"/>
      <c r="AK12" s="312">
        <f>COUNTIF(E12:AG12,"M")</f>
        <v>7</v>
      </c>
      <c r="AL12" s="312">
        <f>COUNTIF(E12:AG12,"T")</f>
        <v>0</v>
      </c>
      <c r="AM12" s="312">
        <f>COUNTIF(E12:AG12,"D")</f>
        <v>0</v>
      </c>
      <c r="AN12" s="312">
        <f>COUNTIF(E12:AG12,"P*")</f>
        <v>4</v>
      </c>
      <c r="AO12" s="312">
        <f>COUNTIF(E12:AG12,"M/T")</f>
        <v>7</v>
      </c>
      <c r="AP12" s="312">
        <f>COUNTIF(E12:AG12,"I/I")</f>
        <v>0</v>
      </c>
      <c r="AQ12" s="312">
        <f>COUNTIF(E12:AG12,"I")</f>
        <v>0</v>
      </c>
      <c r="AR12" s="312">
        <f>COUNTIF(E12:AG12,"I²")</f>
        <v>0</v>
      </c>
      <c r="AS12" s="312">
        <f>COUNTIF(E12:AG12,"SN")</f>
        <v>0</v>
      </c>
      <c r="AT12" s="312">
        <f>COUNTIF(E12:AG12,"Ma")</f>
        <v>0</v>
      </c>
      <c r="AU12" s="312">
        <f>COUNTIF(E12:AG12,"Ta")</f>
        <v>0</v>
      </c>
      <c r="AV12" s="312">
        <f>COUNTIF(E12:AG12,"Da")</f>
        <v>0</v>
      </c>
      <c r="AW12" s="312">
        <f>COUNTIF(E12:AG12,"Pa")</f>
        <v>0</v>
      </c>
      <c r="AX12" s="312">
        <f>COUNTIF(E12:AG12,"MTa")</f>
        <v>0</v>
      </c>
      <c r="AY12" s="1"/>
      <c r="AZ12" s="1"/>
      <c r="BA12" s="1"/>
      <c r="BB12" s="1"/>
      <c r="BC12" s="1"/>
      <c r="BD12" s="312">
        <f>((AZ12*6)+(BA12*6)+(BB12*6)+(BC12)+(AY12*6))</f>
        <v>0</v>
      </c>
      <c r="BE12" s="314">
        <f>(AK12*6)+(AL12*6)+(AM12*8)+(AN12*12)+(AO12*12)+(AP12*11.5)+(AQ12*6)+(AR12*6)+(AS12*12)+(AT12*6)+(AU12*6)+(AV12*8)+(AW12*12)+(AX12*11.5)</f>
        <v>174</v>
      </c>
    </row>
    <row r="13" spans="1:57" s="282" customFormat="1" ht="20.25" customHeight="1">
      <c r="A13" s="385" t="s">
        <v>277</v>
      </c>
      <c r="B13" s="386" t="s">
        <v>278</v>
      </c>
      <c r="C13" s="385">
        <v>645401</v>
      </c>
      <c r="D13" s="387" t="s">
        <v>258</v>
      </c>
      <c r="E13" s="388" t="s">
        <v>15</v>
      </c>
      <c r="F13" s="389"/>
      <c r="G13" s="389"/>
      <c r="H13" s="388" t="s">
        <v>15</v>
      </c>
      <c r="I13" s="391" t="s">
        <v>15</v>
      </c>
      <c r="J13" s="389"/>
      <c r="K13" s="389" t="s">
        <v>15</v>
      </c>
      <c r="L13" s="389"/>
      <c r="M13" s="389"/>
      <c r="N13" s="389" t="s">
        <v>15</v>
      </c>
      <c r="O13" s="388"/>
      <c r="P13" s="391" t="s">
        <v>15</v>
      </c>
      <c r="Q13" s="389" t="s">
        <v>15</v>
      </c>
      <c r="R13" s="389"/>
      <c r="S13" s="390" t="s">
        <v>15</v>
      </c>
      <c r="T13" s="389" t="s">
        <v>206</v>
      </c>
      <c r="U13" s="389"/>
      <c r="V13" s="388"/>
      <c r="W13" s="388" t="s">
        <v>15</v>
      </c>
      <c r="X13" s="389"/>
      <c r="Y13" s="398" t="s">
        <v>15</v>
      </c>
      <c r="Z13" s="389" t="s">
        <v>15</v>
      </c>
      <c r="AA13" s="390" t="s">
        <v>15</v>
      </c>
      <c r="AB13" s="390"/>
      <c r="AC13" s="388" t="s">
        <v>15</v>
      </c>
      <c r="AD13" s="388"/>
      <c r="AE13" s="390" t="s">
        <v>13</v>
      </c>
      <c r="AF13" s="389" t="s">
        <v>15</v>
      </c>
      <c r="AG13" s="389"/>
      <c r="AH13" s="388"/>
      <c r="AI13" s="389" t="s">
        <v>15</v>
      </c>
      <c r="AJ13" s="2"/>
      <c r="AK13" s="312">
        <f>COUNTIF(E13:AG13,"M")</f>
        <v>1</v>
      </c>
      <c r="AL13" s="312">
        <f>COUNTIF(E13:AG13,"T")</f>
        <v>0</v>
      </c>
      <c r="AM13" s="312">
        <f>COUNTIF(E13:AG13,"D")</f>
        <v>0</v>
      </c>
      <c r="AN13" s="312">
        <f>COUNTIF(E13:AG13,"P*")</f>
        <v>15</v>
      </c>
      <c r="AO13" s="312">
        <f>COUNTIF(E13:AG13,"M/T")</f>
        <v>0</v>
      </c>
      <c r="AP13" s="312">
        <f>COUNTIF(E13:AG13,"I/I")</f>
        <v>0</v>
      </c>
      <c r="AQ13" s="312">
        <f>COUNTIF(E13:AG13,"I")</f>
        <v>0</v>
      </c>
      <c r="AR13" s="312">
        <f>COUNTIF(E13:AG13,"I²")</f>
        <v>0</v>
      </c>
      <c r="AS13" s="312">
        <f>COUNTIF(E13:AG13,"SN")</f>
        <v>0</v>
      </c>
      <c r="AT13" s="312">
        <f>COUNTIF(E13:AG13,"Ma")</f>
        <v>0</v>
      </c>
      <c r="AU13" s="312">
        <f>COUNTIF(E13:AG13,"Ta")</f>
        <v>0</v>
      </c>
      <c r="AV13" s="312">
        <f>COUNTIF(E13:AG13,"Da")</f>
        <v>0</v>
      </c>
      <c r="AW13" s="312">
        <f>COUNTIF(E13:AG13,"Pa")</f>
        <v>0</v>
      </c>
      <c r="AX13" s="312">
        <f>COUNTIF(E13:AG13,"MTa")</f>
        <v>0</v>
      </c>
      <c r="AY13" s="1"/>
      <c r="AZ13" s="1"/>
      <c r="BA13" s="1"/>
      <c r="BB13" s="1"/>
      <c r="BC13" s="1"/>
      <c r="BD13" s="312">
        <f>((AZ13*6)+(BA13*6)+(BB13*6)+(BC13)+(AY13*6))</f>
        <v>0</v>
      </c>
      <c r="BE13" s="314">
        <f>(AK13*6)+(AL13*6)+(AM13*8)+(AN13*12)+(AO13*12)+(AP13*11.5)+(AQ13*6)+(AR13*6)+(AS13*12)+(AT13*6)+(AU13*6)+(AV13*8)+(AW13*12)+(AX13*11.5)</f>
        <v>186</v>
      </c>
    </row>
    <row r="14" spans="1:57" s="282" customFormat="1" ht="20.25" customHeight="1">
      <c r="A14" s="385" t="s">
        <v>279</v>
      </c>
      <c r="B14" s="386" t="s">
        <v>280</v>
      </c>
      <c r="C14" s="385" t="s">
        <v>281</v>
      </c>
      <c r="D14" s="387" t="s">
        <v>258</v>
      </c>
      <c r="E14" s="388"/>
      <c r="F14" s="389"/>
      <c r="G14" s="389"/>
      <c r="H14" s="388"/>
      <c r="I14" s="388"/>
      <c r="J14" s="390" t="s">
        <v>15</v>
      </c>
      <c r="K14" s="389" t="s">
        <v>15</v>
      </c>
      <c r="L14" s="389" t="s">
        <v>15</v>
      </c>
      <c r="M14" s="389"/>
      <c r="N14" s="389" t="s">
        <v>15</v>
      </c>
      <c r="O14" s="388" t="s">
        <v>15</v>
      </c>
      <c r="P14" s="388"/>
      <c r="Q14" s="389" t="s">
        <v>15</v>
      </c>
      <c r="R14" s="389"/>
      <c r="S14" s="390"/>
      <c r="T14" s="389" t="s">
        <v>15</v>
      </c>
      <c r="U14" s="390" t="s">
        <v>15</v>
      </c>
      <c r="V14" s="391"/>
      <c r="W14" s="388" t="s">
        <v>15</v>
      </c>
      <c r="X14" s="389"/>
      <c r="Y14" s="389"/>
      <c r="Z14" s="389" t="s">
        <v>206</v>
      </c>
      <c r="AA14" s="389"/>
      <c r="AB14" s="390"/>
      <c r="AC14" s="388" t="s">
        <v>15</v>
      </c>
      <c r="AD14" s="391"/>
      <c r="AE14" s="390" t="s">
        <v>13</v>
      </c>
      <c r="AF14" s="389" t="s">
        <v>15</v>
      </c>
      <c r="AG14" s="390"/>
      <c r="AH14" s="391"/>
      <c r="AI14" s="389" t="s">
        <v>15</v>
      </c>
      <c r="AJ14" s="2"/>
      <c r="AK14" s="312">
        <f>COUNTIF(E14:AG14,"M")</f>
        <v>1</v>
      </c>
      <c r="AL14" s="312">
        <f>COUNTIF(E14:AG14,"T")</f>
        <v>0</v>
      </c>
      <c r="AM14" s="312">
        <f>COUNTIF(E14:AG14,"D")</f>
        <v>0</v>
      </c>
      <c r="AN14" s="312">
        <f>COUNTIF(E14:AG14,"P*")</f>
        <v>12</v>
      </c>
      <c r="AO14" s="312">
        <f>COUNTIF(E14:AG14,"M/T")</f>
        <v>0</v>
      </c>
      <c r="AP14" s="312">
        <f>COUNTIF(E14:AG14,"I/I")</f>
        <v>0</v>
      </c>
      <c r="AQ14" s="312">
        <f>COUNTIF(E14:AG14,"I")</f>
        <v>0</v>
      </c>
      <c r="AR14" s="312">
        <f>COUNTIF(E14:AG14,"I²")</f>
        <v>0</v>
      </c>
      <c r="AS14" s="312">
        <f>COUNTIF(E14:AG14,"SN")</f>
        <v>0</v>
      </c>
      <c r="AT14" s="312">
        <f>COUNTIF(E14:AG14,"Ma")</f>
        <v>0</v>
      </c>
      <c r="AU14" s="312">
        <f>COUNTIF(E14:AG14,"Ta")</f>
        <v>0</v>
      </c>
      <c r="AV14" s="312">
        <f>COUNTIF(E14:AG14,"Da")</f>
        <v>0</v>
      </c>
      <c r="AW14" s="312">
        <f>COUNTIF(E14:AG14,"Pa")</f>
        <v>0</v>
      </c>
      <c r="AX14" s="312">
        <f>COUNTIF(E14:AG14,"MTa")</f>
        <v>0</v>
      </c>
      <c r="AY14" s="1"/>
      <c r="AZ14" s="1"/>
      <c r="BA14" s="1"/>
      <c r="BB14" s="1"/>
      <c r="BC14" s="1"/>
      <c r="BD14" s="312">
        <f>((AZ14*6)+(BA14*6)+(BB14*6)+(BC14)+(AY14*6))</f>
        <v>0</v>
      </c>
      <c r="BE14" s="314">
        <f>(AK14*6)+(AL14*6)+(AM14*8)+(AN14*12)+(AO14*12)+(AP14*11.5)+(AQ14*6)+(AR14*6)+(AS14*12)+(AT14*6)+(AU14*6)+(AV14*8)+(AW14*12)+(AX14*11.5)</f>
        <v>150</v>
      </c>
    </row>
    <row r="15" spans="1:57" s="282" customFormat="1" ht="20.25" customHeight="1">
      <c r="A15" s="385" t="s">
        <v>282</v>
      </c>
      <c r="B15" s="386" t="s">
        <v>283</v>
      </c>
      <c r="C15" s="385" t="s">
        <v>284</v>
      </c>
      <c r="D15" s="387" t="s">
        <v>258</v>
      </c>
      <c r="E15" s="388"/>
      <c r="F15" s="389" t="s">
        <v>15</v>
      </c>
      <c r="G15" s="389"/>
      <c r="H15" s="388" t="s">
        <v>15</v>
      </c>
      <c r="I15" s="388"/>
      <c r="J15" s="389"/>
      <c r="K15" s="389"/>
      <c r="L15" s="389" t="s">
        <v>15</v>
      </c>
      <c r="M15" s="389"/>
      <c r="N15" s="389" t="s">
        <v>15</v>
      </c>
      <c r="O15" s="388"/>
      <c r="P15" s="388"/>
      <c r="Q15" s="389"/>
      <c r="R15" s="389" t="s">
        <v>15</v>
      </c>
      <c r="S15" s="389"/>
      <c r="T15" s="389" t="s">
        <v>15</v>
      </c>
      <c r="U15" s="389"/>
      <c r="V15" s="388" t="s">
        <v>15</v>
      </c>
      <c r="W15" s="388" t="s">
        <v>15</v>
      </c>
      <c r="X15" s="390" t="s">
        <v>13</v>
      </c>
      <c r="Y15" s="389"/>
      <c r="Z15" s="389" t="s">
        <v>15</v>
      </c>
      <c r="AA15" s="389"/>
      <c r="AB15" s="390" t="s">
        <v>15</v>
      </c>
      <c r="AC15" s="388"/>
      <c r="AD15" s="391" t="s">
        <v>15</v>
      </c>
      <c r="AE15" s="390" t="s">
        <v>15</v>
      </c>
      <c r="AF15" s="389" t="s">
        <v>206</v>
      </c>
      <c r="AG15" s="389"/>
      <c r="AH15" s="388" t="s">
        <v>15</v>
      </c>
      <c r="AI15" s="389"/>
      <c r="AJ15" s="2"/>
      <c r="AK15" s="312">
        <f>COUNTIF(E15:AG15,"M")</f>
        <v>1</v>
      </c>
      <c r="AL15" s="312">
        <f>COUNTIF(E15:AG15,"T")</f>
        <v>0</v>
      </c>
      <c r="AM15" s="312">
        <f>COUNTIF(E15:AG15,"D")</f>
        <v>0</v>
      </c>
      <c r="AN15" s="312">
        <f>COUNTIF(E15:AG15,"P*")</f>
        <v>13</v>
      </c>
      <c r="AO15" s="312">
        <f>COUNTIF(E15:AG15,"M/T")</f>
        <v>0</v>
      </c>
      <c r="AP15" s="312">
        <f>COUNTIF(E15:AG15,"I/I")</f>
        <v>0</v>
      </c>
      <c r="AQ15" s="312">
        <f>COUNTIF(E15:AG15,"I")</f>
        <v>0</v>
      </c>
      <c r="AR15" s="312">
        <f>COUNTIF(E15:AG15,"I²")</f>
        <v>0</v>
      </c>
      <c r="AS15" s="312">
        <f>COUNTIF(E15:AG15,"SN")</f>
        <v>0</v>
      </c>
      <c r="AT15" s="312">
        <f>COUNTIF(E15:AG15,"Ma")</f>
        <v>0</v>
      </c>
      <c r="AU15" s="312">
        <f>COUNTIF(E15:AG15,"Ta")</f>
        <v>0</v>
      </c>
      <c r="AV15" s="312">
        <f>COUNTIF(E15:AG15,"Da")</f>
        <v>0</v>
      </c>
      <c r="AW15" s="312">
        <f>COUNTIF(E15:AG15,"Pa")</f>
        <v>0</v>
      </c>
      <c r="AX15" s="312">
        <f>COUNTIF(E15:AG15,"MTa")</f>
        <v>0</v>
      </c>
      <c r="AY15" s="1"/>
      <c r="AZ15" s="1"/>
      <c r="BA15" s="1"/>
      <c r="BB15" s="1"/>
      <c r="BC15" s="1"/>
      <c r="BD15" s="312">
        <f>((AZ15*6)+(BA15*6)+(BB15*6)+(BC15)+(AY15*6))</f>
        <v>0</v>
      </c>
      <c r="BE15" s="314">
        <f>(AK15*6)+(AL15*6)+(AM15*8)+(AN15*12)+(AO15*12)+(AP15*11.5)+(AQ15*6)+(AR15*6)+(AS15*12)+(AT15*6)+(AU15*6)+(AV15*8)+(AW15*12)+(AX15*11.5)</f>
        <v>162</v>
      </c>
    </row>
    <row r="16" spans="1:57" s="282" customFormat="1" ht="20.25" customHeight="1">
      <c r="A16" s="385">
        <v>429457</v>
      </c>
      <c r="B16" s="386" t="s">
        <v>285</v>
      </c>
      <c r="C16" s="385">
        <v>858853</v>
      </c>
      <c r="D16" s="387" t="s">
        <v>258</v>
      </c>
      <c r="E16" s="388" t="s">
        <v>15</v>
      </c>
      <c r="F16" s="390"/>
      <c r="G16" s="389"/>
      <c r="H16" s="388" t="s">
        <v>15</v>
      </c>
      <c r="I16" s="391" t="s">
        <v>13</v>
      </c>
      <c r="J16" s="390"/>
      <c r="K16" s="389" t="s">
        <v>15</v>
      </c>
      <c r="L16" s="390" t="s">
        <v>15</v>
      </c>
      <c r="M16" s="389"/>
      <c r="N16" s="389" t="s">
        <v>15</v>
      </c>
      <c r="O16" s="388"/>
      <c r="P16" s="391" t="s">
        <v>15</v>
      </c>
      <c r="Q16" s="389" t="s">
        <v>15</v>
      </c>
      <c r="R16" s="390" t="s">
        <v>15</v>
      </c>
      <c r="S16" s="390"/>
      <c r="T16" s="389" t="s">
        <v>15</v>
      </c>
      <c r="U16" s="390"/>
      <c r="V16" s="391"/>
      <c r="W16" s="388" t="s">
        <v>15</v>
      </c>
      <c r="X16" s="389"/>
      <c r="Y16" s="389" t="s">
        <v>14</v>
      </c>
      <c r="Z16" s="389" t="s">
        <v>15</v>
      </c>
      <c r="AA16" s="389"/>
      <c r="AB16" s="390"/>
      <c r="AC16" s="388" t="s">
        <v>15</v>
      </c>
      <c r="AD16" s="388"/>
      <c r="AE16" s="390"/>
      <c r="AF16" s="389" t="s">
        <v>15</v>
      </c>
      <c r="AG16" s="390"/>
      <c r="AH16" s="391"/>
      <c r="AI16" s="399"/>
      <c r="AJ16" s="2"/>
      <c r="AK16" s="312"/>
      <c r="AL16" s="312"/>
      <c r="AM16" s="312"/>
      <c r="AN16" s="312"/>
      <c r="AO16" s="312"/>
      <c r="AP16" s="312"/>
      <c r="AQ16" s="312"/>
      <c r="AR16" s="312"/>
      <c r="AS16" s="312"/>
      <c r="AT16" s="312"/>
      <c r="AU16" s="312"/>
      <c r="AV16" s="312"/>
      <c r="AW16" s="312"/>
      <c r="AX16" s="312"/>
      <c r="AY16" s="1"/>
      <c r="AZ16" s="1"/>
      <c r="BA16" s="1"/>
      <c r="BB16" s="1"/>
      <c r="BC16" s="1"/>
      <c r="BD16" s="312"/>
      <c r="BE16" s="314"/>
    </row>
    <row r="17" spans="1:57" s="282" customFormat="1" ht="20.25" customHeight="1">
      <c r="A17" s="386">
        <v>431958</v>
      </c>
      <c r="B17" s="386" t="s">
        <v>286</v>
      </c>
      <c r="C17" s="385">
        <v>775356</v>
      </c>
      <c r="D17" s="387" t="s">
        <v>258</v>
      </c>
      <c r="E17" s="391" t="s">
        <v>15</v>
      </c>
      <c r="F17" s="389" t="s">
        <v>15</v>
      </c>
      <c r="G17" s="389"/>
      <c r="H17" s="388" t="s">
        <v>15</v>
      </c>
      <c r="I17" s="388"/>
      <c r="J17" s="389" t="s">
        <v>13</v>
      </c>
      <c r="K17" s="390" t="s">
        <v>15</v>
      </c>
      <c r="L17" s="389" t="s">
        <v>15</v>
      </c>
      <c r="M17" s="389"/>
      <c r="N17" s="389" t="s">
        <v>15</v>
      </c>
      <c r="O17" s="391" t="s">
        <v>15</v>
      </c>
      <c r="P17" s="391"/>
      <c r="Q17" s="390" t="s">
        <v>13</v>
      </c>
      <c r="R17" s="389" t="s">
        <v>15</v>
      </c>
      <c r="S17" s="389"/>
      <c r="T17" s="389" t="s">
        <v>15</v>
      </c>
      <c r="U17" s="389"/>
      <c r="V17" s="388"/>
      <c r="W17" s="388"/>
      <c r="X17" s="389" t="s">
        <v>15</v>
      </c>
      <c r="Y17" s="389"/>
      <c r="Z17" s="389" t="s">
        <v>15</v>
      </c>
      <c r="AA17" s="390" t="s">
        <v>15</v>
      </c>
      <c r="AB17" s="389"/>
      <c r="AC17" s="388"/>
      <c r="AD17" s="388" t="s">
        <v>15</v>
      </c>
      <c r="AE17" s="389"/>
      <c r="AF17" s="389" t="s">
        <v>15</v>
      </c>
      <c r="AG17" s="389"/>
      <c r="AH17" s="388"/>
      <c r="AI17" s="389"/>
      <c r="AJ17" s="2"/>
      <c r="AK17" s="312"/>
      <c r="AL17" s="312"/>
      <c r="AM17" s="312"/>
      <c r="AN17" s="312"/>
      <c r="AO17" s="312"/>
      <c r="AP17" s="312"/>
      <c r="AQ17" s="312"/>
      <c r="AR17" s="312"/>
      <c r="AS17" s="312"/>
      <c r="AT17" s="312"/>
      <c r="AU17" s="312"/>
      <c r="AV17" s="312"/>
      <c r="AW17" s="312"/>
      <c r="AX17" s="312"/>
      <c r="AY17" s="1"/>
      <c r="AZ17" s="1"/>
      <c r="BA17" s="1"/>
      <c r="BB17" s="1"/>
      <c r="BC17" s="1"/>
      <c r="BD17" s="312"/>
      <c r="BE17" s="314"/>
    </row>
    <row r="18" spans="1:57" s="282" customFormat="1" ht="20.25" customHeight="1">
      <c r="A18" s="386">
        <v>433314</v>
      </c>
      <c r="B18" s="386" t="s">
        <v>287</v>
      </c>
      <c r="C18" s="400">
        <v>901996</v>
      </c>
      <c r="D18" s="387" t="s">
        <v>258</v>
      </c>
      <c r="E18" s="388"/>
      <c r="F18" s="389" t="s">
        <v>15</v>
      </c>
      <c r="G18" s="389"/>
      <c r="H18" s="388" t="s">
        <v>15</v>
      </c>
      <c r="I18" s="388"/>
      <c r="J18" s="389" t="s">
        <v>14</v>
      </c>
      <c r="K18" s="389"/>
      <c r="L18" s="389"/>
      <c r="M18" s="389"/>
      <c r="N18" s="389" t="s">
        <v>15</v>
      </c>
      <c r="O18" s="388"/>
      <c r="P18" s="391"/>
      <c r="Q18" s="389"/>
      <c r="R18" s="389" t="s">
        <v>15</v>
      </c>
      <c r="S18" s="389"/>
      <c r="T18" s="389" t="s">
        <v>15</v>
      </c>
      <c r="U18" s="389"/>
      <c r="V18" s="388"/>
      <c r="W18" s="388"/>
      <c r="X18" s="389" t="s">
        <v>15</v>
      </c>
      <c r="Y18" s="389"/>
      <c r="Z18" s="389" t="s">
        <v>15</v>
      </c>
      <c r="AA18" s="389"/>
      <c r="AB18" s="389" t="s">
        <v>15</v>
      </c>
      <c r="AC18" s="388"/>
      <c r="AD18" s="388" t="s">
        <v>15</v>
      </c>
      <c r="AE18" s="389"/>
      <c r="AF18" s="389" t="s">
        <v>15</v>
      </c>
      <c r="AG18" s="389"/>
      <c r="AH18" s="388"/>
      <c r="AI18" s="389"/>
      <c r="AJ18" s="2"/>
      <c r="AK18" s="312"/>
      <c r="AL18" s="312"/>
      <c r="AM18" s="312"/>
      <c r="AN18" s="312"/>
      <c r="AO18" s="312"/>
      <c r="AP18" s="312"/>
      <c r="AQ18" s="312"/>
      <c r="AR18" s="312"/>
      <c r="AS18" s="312"/>
      <c r="AT18" s="312"/>
      <c r="AU18" s="312"/>
      <c r="AV18" s="312"/>
      <c r="AW18" s="312"/>
      <c r="AX18" s="312"/>
      <c r="AY18" s="1"/>
      <c r="AZ18" s="1"/>
      <c r="BA18" s="1"/>
      <c r="BB18" s="1"/>
      <c r="BC18" s="1"/>
      <c r="BD18" s="312"/>
      <c r="BE18" s="314"/>
    </row>
    <row r="19" spans="1:57" s="282" customFormat="1" ht="20.25" customHeight="1">
      <c r="A19" s="386">
        <v>432997</v>
      </c>
      <c r="B19" s="386" t="s">
        <v>288</v>
      </c>
      <c r="C19" s="385">
        <v>702443</v>
      </c>
      <c r="D19" s="387" t="s">
        <v>258</v>
      </c>
      <c r="E19" s="388"/>
      <c r="F19" s="389" t="s">
        <v>15</v>
      </c>
      <c r="G19" s="389"/>
      <c r="H19" s="388" t="s">
        <v>15</v>
      </c>
      <c r="I19" s="388"/>
      <c r="J19" s="390" t="s">
        <v>15</v>
      </c>
      <c r="K19" s="389"/>
      <c r="L19" s="389" t="s">
        <v>15</v>
      </c>
      <c r="M19" s="389"/>
      <c r="N19" s="389" t="s">
        <v>15</v>
      </c>
      <c r="O19" s="388"/>
      <c r="P19" s="391"/>
      <c r="Q19" s="389"/>
      <c r="R19" s="389" t="s">
        <v>15</v>
      </c>
      <c r="S19" s="389"/>
      <c r="T19" s="389" t="s">
        <v>15</v>
      </c>
      <c r="U19" s="389"/>
      <c r="V19" s="388"/>
      <c r="W19" s="388"/>
      <c r="X19" s="389" t="s">
        <v>15</v>
      </c>
      <c r="Y19" s="389"/>
      <c r="Z19" s="389" t="s">
        <v>15</v>
      </c>
      <c r="AA19" s="389"/>
      <c r="AB19" s="389" t="s">
        <v>13</v>
      </c>
      <c r="AC19" s="388"/>
      <c r="AD19" s="388" t="s">
        <v>15</v>
      </c>
      <c r="AE19" s="389"/>
      <c r="AF19" s="389" t="s">
        <v>15</v>
      </c>
      <c r="AG19" s="389"/>
      <c r="AH19" s="388"/>
      <c r="AI19" s="389"/>
      <c r="AJ19" s="2"/>
      <c r="AK19" s="312"/>
      <c r="AL19" s="312"/>
      <c r="AM19" s="312"/>
      <c r="AN19" s="312"/>
      <c r="AO19" s="312"/>
      <c r="AP19" s="312"/>
      <c r="AQ19" s="312"/>
      <c r="AR19" s="312"/>
      <c r="AS19" s="312"/>
      <c r="AT19" s="312"/>
      <c r="AU19" s="312"/>
      <c r="AV19" s="312"/>
      <c r="AW19" s="312"/>
      <c r="AX19" s="312"/>
      <c r="AY19" s="1"/>
      <c r="AZ19" s="1"/>
      <c r="BA19" s="1"/>
      <c r="BB19" s="1"/>
      <c r="BC19" s="1"/>
      <c r="BD19" s="312"/>
      <c r="BE19" s="314"/>
    </row>
    <row r="20" spans="1:57" s="282" customFormat="1" ht="20.25" customHeight="1">
      <c r="A20" s="381" t="s">
        <v>0</v>
      </c>
      <c r="B20" s="382" t="s">
        <v>1</v>
      </c>
      <c r="C20" s="382" t="s">
        <v>79</v>
      </c>
      <c r="D20" s="383" t="s">
        <v>3</v>
      </c>
      <c r="E20" s="285">
        <v>1</v>
      </c>
      <c r="F20" s="285">
        <v>2</v>
      </c>
      <c r="G20" s="285">
        <v>3</v>
      </c>
      <c r="H20" s="285">
        <v>4</v>
      </c>
      <c r="I20" s="285">
        <v>5</v>
      </c>
      <c r="J20" s="285">
        <v>6</v>
      </c>
      <c r="K20" s="285">
        <v>7</v>
      </c>
      <c r="L20" s="285">
        <v>8</v>
      </c>
      <c r="M20" s="285">
        <v>9</v>
      </c>
      <c r="N20" s="286">
        <v>10</v>
      </c>
      <c r="O20" s="285">
        <v>11</v>
      </c>
      <c r="P20" s="285">
        <v>12</v>
      </c>
      <c r="Q20" s="285">
        <v>13</v>
      </c>
      <c r="R20" s="285">
        <v>14</v>
      </c>
      <c r="S20" s="285">
        <v>15</v>
      </c>
      <c r="T20" s="285">
        <v>16</v>
      </c>
      <c r="U20" s="285">
        <v>17</v>
      </c>
      <c r="V20" s="285">
        <v>18</v>
      </c>
      <c r="W20" s="285">
        <v>19</v>
      </c>
      <c r="X20" s="285">
        <v>20</v>
      </c>
      <c r="Y20" s="285">
        <v>21</v>
      </c>
      <c r="Z20" s="285">
        <v>22</v>
      </c>
      <c r="AA20" s="285">
        <v>23</v>
      </c>
      <c r="AB20" s="285">
        <v>24</v>
      </c>
      <c r="AC20" s="285">
        <v>25</v>
      </c>
      <c r="AD20" s="285">
        <v>26</v>
      </c>
      <c r="AE20" s="285">
        <v>27</v>
      </c>
      <c r="AF20" s="285">
        <v>28</v>
      </c>
      <c r="AG20" s="285">
        <v>29</v>
      </c>
      <c r="AH20" s="285">
        <v>30</v>
      </c>
      <c r="AI20" s="285">
        <v>31</v>
      </c>
      <c r="AJ20" s="2"/>
      <c r="AK20" s="312"/>
      <c r="AL20" s="312"/>
      <c r="AM20" s="312"/>
      <c r="AN20" s="312"/>
      <c r="AO20" s="312"/>
      <c r="AP20" s="312"/>
      <c r="AQ20" s="312"/>
      <c r="AR20" s="312"/>
      <c r="AS20" s="312"/>
      <c r="AT20" s="312"/>
      <c r="AU20" s="312"/>
      <c r="AV20" s="312"/>
      <c r="AW20" s="312"/>
      <c r="AX20" s="312"/>
      <c r="AY20" s="1"/>
      <c r="AZ20" s="1"/>
      <c r="BA20" s="1"/>
      <c r="BB20" s="1"/>
      <c r="BC20" s="1"/>
      <c r="BD20" s="312"/>
      <c r="BE20" s="314"/>
    </row>
    <row r="21" spans="1:57" s="282" customFormat="1" ht="20.25" customHeight="1">
      <c r="A21" s="381"/>
      <c r="B21" s="382" t="s">
        <v>254</v>
      </c>
      <c r="C21" s="382" t="s">
        <v>189</v>
      </c>
      <c r="D21" s="384"/>
      <c r="E21" s="285" t="s">
        <v>83</v>
      </c>
      <c r="F21" s="289" t="s">
        <v>84</v>
      </c>
      <c r="G21" s="285" t="s">
        <v>85</v>
      </c>
      <c r="H21" s="286" t="s">
        <v>156</v>
      </c>
      <c r="I21" s="285" t="s">
        <v>87</v>
      </c>
      <c r="J21" s="285" t="s">
        <v>81</v>
      </c>
      <c r="K21" s="285" t="s">
        <v>82</v>
      </c>
      <c r="L21" s="285" t="s">
        <v>83</v>
      </c>
      <c r="M21" s="289" t="s">
        <v>84</v>
      </c>
      <c r="N21" s="285" t="s">
        <v>85</v>
      </c>
      <c r="O21" s="286" t="s">
        <v>156</v>
      </c>
      <c r="P21" s="285" t="s">
        <v>87</v>
      </c>
      <c r="Q21" s="285" t="s">
        <v>81</v>
      </c>
      <c r="R21" s="285" t="s">
        <v>82</v>
      </c>
      <c r="S21" s="285" t="s">
        <v>83</v>
      </c>
      <c r="T21" s="289" t="s">
        <v>84</v>
      </c>
      <c r="U21" s="285" t="s">
        <v>85</v>
      </c>
      <c r="V21" s="286" t="s">
        <v>156</v>
      </c>
      <c r="W21" s="285" t="s">
        <v>87</v>
      </c>
      <c r="X21" s="285" t="s">
        <v>81</v>
      </c>
      <c r="Y21" s="285" t="s">
        <v>82</v>
      </c>
      <c r="Z21" s="285" t="s">
        <v>83</v>
      </c>
      <c r="AA21" s="289" t="s">
        <v>84</v>
      </c>
      <c r="AB21" s="285" t="s">
        <v>85</v>
      </c>
      <c r="AC21" s="286" t="s">
        <v>156</v>
      </c>
      <c r="AD21" s="285" t="s">
        <v>87</v>
      </c>
      <c r="AE21" s="285" t="s">
        <v>81</v>
      </c>
      <c r="AF21" s="285" t="s">
        <v>82</v>
      </c>
      <c r="AG21" s="285" t="s">
        <v>83</v>
      </c>
      <c r="AH21" s="289" t="s">
        <v>84</v>
      </c>
      <c r="AI21" s="285" t="s">
        <v>85</v>
      </c>
      <c r="AJ21" s="2"/>
      <c r="AK21" s="312"/>
      <c r="AL21" s="312"/>
      <c r="AM21" s="312"/>
      <c r="AN21" s="312"/>
      <c r="AO21" s="312"/>
      <c r="AP21" s="312"/>
      <c r="AQ21" s="312"/>
      <c r="AR21" s="312"/>
      <c r="AS21" s="312"/>
      <c r="AT21" s="312"/>
      <c r="AU21" s="312"/>
      <c r="AV21" s="312"/>
      <c r="AW21" s="312"/>
      <c r="AX21" s="312"/>
      <c r="AY21" s="1"/>
      <c r="AZ21" s="1"/>
      <c r="BA21" s="1"/>
      <c r="BB21" s="1"/>
      <c r="BC21" s="1"/>
      <c r="BD21" s="312"/>
      <c r="BE21" s="314"/>
    </row>
    <row r="22" spans="1:35" s="282" customFormat="1" ht="20.25" customHeight="1">
      <c r="A22" s="386" t="s">
        <v>289</v>
      </c>
      <c r="B22" s="386" t="s">
        <v>290</v>
      </c>
      <c r="C22" s="385" t="s">
        <v>291</v>
      </c>
      <c r="D22" s="387" t="s">
        <v>258</v>
      </c>
      <c r="E22" s="391"/>
      <c r="F22" s="389" t="s">
        <v>15</v>
      </c>
      <c r="G22" s="389"/>
      <c r="H22" s="391" t="s">
        <v>15</v>
      </c>
      <c r="I22" s="388" t="s">
        <v>15</v>
      </c>
      <c r="J22" s="389"/>
      <c r="K22" s="389" t="s">
        <v>274</v>
      </c>
      <c r="L22" s="389" t="s">
        <v>15</v>
      </c>
      <c r="M22" s="389"/>
      <c r="N22" s="389"/>
      <c r="O22" s="388" t="s">
        <v>15</v>
      </c>
      <c r="P22" s="388"/>
      <c r="Q22" s="390" t="s">
        <v>15</v>
      </c>
      <c r="R22" s="389" t="s">
        <v>15</v>
      </c>
      <c r="S22" s="389"/>
      <c r="T22" s="389"/>
      <c r="U22" s="389" t="s">
        <v>15</v>
      </c>
      <c r="V22" s="388"/>
      <c r="W22" s="388"/>
      <c r="X22" s="389" t="s">
        <v>15</v>
      </c>
      <c r="Y22" s="389"/>
      <c r="Z22" s="390" t="s">
        <v>15</v>
      </c>
      <c r="AA22" s="389" t="s">
        <v>15</v>
      </c>
      <c r="AB22" s="389"/>
      <c r="AC22" s="391" t="s">
        <v>15</v>
      </c>
      <c r="AD22" s="388" t="s">
        <v>15</v>
      </c>
      <c r="AE22" s="389"/>
      <c r="AF22" s="389"/>
      <c r="AG22" s="389" t="s">
        <v>15</v>
      </c>
      <c r="AH22" s="388"/>
      <c r="AI22" s="389"/>
    </row>
    <row r="23" spans="1:35" s="282" customFormat="1" ht="20.25" customHeight="1">
      <c r="A23" s="385" t="s">
        <v>292</v>
      </c>
      <c r="B23" s="386" t="s">
        <v>293</v>
      </c>
      <c r="C23" s="385">
        <v>497725</v>
      </c>
      <c r="D23" s="387" t="s">
        <v>258</v>
      </c>
      <c r="E23" s="391"/>
      <c r="F23" s="401" t="s">
        <v>15</v>
      </c>
      <c r="G23" s="389"/>
      <c r="H23" s="388"/>
      <c r="I23" s="388" t="s">
        <v>15</v>
      </c>
      <c r="J23" s="389"/>
      <c r="K23" s="389"/>
      <c r="L23" s="389" t="s">
        <v>15</v>
      </c>
      <c r="M23" s="389" t="s">
        <v>274</v>
      </c>
      <c r="N23" s="389"/>
      <c r="O23" s="388" t="s">
        <v>15</v>
      </c>
      <c r="P23" s="391" t="s">
        <v>15</v>
      </c>
      <c r="Q23" s="390"/>
      <c r="R23" s="389" t="s">
        <v>15</v>
      </c>
      <c r="S23" s="389"/>
      <c r="T23" s="389"/>
      <c r="U23" s="389" t="s">
        <v>15</v>
      </c>
      <c r="V23" s="388"/>
      <c r="W23" s="391" t="s">
        <v>15</v>
      </c>
      <c r="X23" s="389"/>
      <c r="Y23" s="389" t="s">
        <v>15</v>
      </c>
      <c r="Z23" s="390" t="s">
        <v>15</v>
      </c>
      <c r="AA23" s="389" t="s">
        <v>15</v>
      </c>
      <c r="AB23" s="390" t="s">
        <v>14</v>
      </c>
      <c r="AC23" s="388"/>
      <c r="AD23" s="388" t="s">
        <v>15</v>
      </c>
      <c r="AE23" s="390" t="s">
        <v>15</v>
      </c>
      <c r="AF23" s="389"/>
      <c r="AG23" s="389" t="s">
        <v>15</v>
      </c>
      <c r="AH23" s="388"/>
      <c r="AI23" s="390" t="s">
        <v>15</v>
      </c>
    </row>
    <row r="24" spans="1:35" s="282" customFormat="1" ht="20.25" customHeight="1">
      <c r="A24" s="402" t="s">
        <v>294</v>
      </c>
      <c r="B24" s="402" t="s">
        <v>295</v>
      </c>
      <c r="C24" s="403" t="s">
        <v>296</v>
      </c>
      <c r="D24" s="387" t="s">
        <v>258</v>
      </c>
      <c r="E24" s="404" t="s">
        <v>11</v>
      </c>
      <c r="F24" s="405"/>
      <c r="G24" s="389"/>
      <c r="H24" s="388"/>
      <c r="I24" s="388" t="s">
        <v>15</v>
      </c>
      <c r="J24" s="389"/>
      <c r="K24" s="389"/>
      <c r="L24" s="389" t="s">
        <v>15</v>
      </c>
      <c r="M24" s="389"/>
      <c r="N24" s="389"/>
      <c r="O24" s="388" t="s">
        <v>15</v>
      </c>
      <c r="P24" s="388"/>
      <c r="Q24" s="390"/>
      <c r="R24" s="389" t="s">
        <v>15</v>
      </c>
      <c r="S24" s="389"/>
      <c r="T24" s="389"/>
      <c r="U24" s="389" t="s">
        <v>15</v>
      </c>
      <c r="V24" s="388"/>
      <c r="W24" s="388"/>
      <c r="X24" s="389" t="s">
        <v>15</v>
      </c>
      <c r="Y24" s="389"/>
      <c r="Z24" s="389"/>
      <c r="AA24" s="389" t="s">
        <v>15</v>
      </c>
      <c r="AB24" s="389"/>
      <c r="AC24" s="388"/>
      <c r="AD24" s="388" t="s">
        <v>15</v>
      </c>
      <c r="AE24" s="389"/>
      <c r="AF24" s="389"/>
      <c r="AG24" s="389" t="s">
        <v>15</v>
      </c>
      <c r="AH24" s="388"/>
      <c r="AI24" s="389" t="s">
        <v>13</v>
      </c>
    </row>
    <row r="25" spans="1:35" s="282" customFormat="1" ht="20.25" customHeight="1">
      <c r="A25" s="386" t="s">
        <v>297</v>
      </c>
      <c r="B25" s="406" t="s">
        <v>298</v>
      </c>
      <c r="C25" s="385" t="s">
        <v>299</v>
      </c>
      <c r="D25" s="387" t="s">
        <v>258</v>
      </c>
      <c r="E25" s="391" t="s">
        <v>15</v>
      </c>
      <c r="F25" s="389" t="s">
        <v>15</v>
      </c>
      <c r="G25" s="389"/>
      <c r="H25" s="388"/>
      <c r="I25" s="388" t="s">
        <v>15</v>
      </c>
      <c r="J25" s="389"/>
      <c r="K25" s="389"/>
      <c r="L25" s="389" t="s">
        <v>15</v>
      </c>
      <c r="M25" s="389"/>
      <c r="N25" s="389" t="s">
        <v>15</v>
      </c>
      <c r="O25" s="388" t="s">
        <v>15</v>
      </c>
      <c r="P25" s="388"/>
      <c r="Q25" s="389" t="s">
        <v>274</v>
      </c>
      <c r="R25" s="389"/>
      <c r="S25" s="389"/>
      <c r="T25" s="389"/>
      <c r="U25" s="389" t="s">
        <v>15</v>
      </c>
      <c r="V25" s="388"/>
      <c r="W25" s="391" t="s">
        <v>15</v>
      </c>
      <c r="X25" s="389" t="s">
        <v>15</v>
      </c>
      <c r="Y25" s="389"/>
      <c r="Z25" s="389"/>
      <c r="AA25" s="389" t="s">
        <v>15</v>
      </c>
      <c r="AB25" s="389"/>
      <c r="AC25" s="388"/>
      <c r="AD25" s="388" t="s">
        <v>15</v>
      </c>
      <c r="AE25" s="390" t="s">
        <v>15</v>
      </c>
      <c r="AF25" s="389"/>
      <c r="AG25" s="389" t="s">
        <v>15</v>
      </c>
      <c r="AH25" s="388"/>
      <c r="AI25" s="389"/>
    </row>
    <row r="26" spans="1:57" s="282" customFormat="1" ht="20.25" customHeight="1">
      <c r="A26" s="386" t="s">
        <v>300</v>
      </c>
      <c r="B26" s="386" t="s">
        <v>301</v>
      </c>
      <c r="C26" s="385" t="s">
        <v>302</v>
      </c>
      <c r="D26" s="387" t="s">
        <v>258</v>
      </c>
      <c r="E26" s="391" t="s">
        <v>15</v>
      </c>
      <c r="F26" s="389" t="s">
        <v>15</v>
      </c>
      <c r="G26" s="389"/>
      <c r="H26" s="388"/>
      <c r="I26" s="388" t="s">
        <v>15</v>
      </c>
      <c r="J26" s="389"/>
      <c r="K26" s="389"/>
      <c r="L26" s="389" t="s">
        <v>15</v>
      </c>
      <c r="M26" s="389" t="s">
        <v>274</v>
      </c>
      <c r="N26" s="389"/>
      <c r="O26" s="388" t="s">
        <v>15</v>
      </c>
      <c r="P26" s="388"/>
      <c r="Q26" s="390" t="s">
        <v>14</v>
      </c>
      <c r="R26" s="389" t="s">
        <v>15</v>
      </c>
      <c r="S26" s="390"/>
      <c r="T26" s="390" t="s">
        <v>15</v>
      </c>
      <c r="U26" s="389" t="s">
        <v>15</v>
      </c>
      <c r="V26" s="388"/>
      <c r="W26" s="391" t="s">
        <v>15</v>
      </c>
      <c r="X26" s="389" t="s">
        <v>15</v>
      </c>
      <c r="Y26" s="389"/>
      <c r="Z26" s="389"/>
      <c r="AA26" s="389" t="s">
        <v>15</v>
      </c>
      <c r="AB26" s="389"/>
      <c r="AC26" s="388"/>
      <c r="AD26" s="388" t="s">
        <v>15</v>
      </c>
      <c r="AE26" s="389"/>
      <c r="AF26" s="390" t="s">
        <v>15</v>
      </c>
      <c r="AG26" s="389" t="s">
        <v>15</v>
      </c>
      <c r="AH26" s="388"/>
      <c r="AI26" s="390" t="s">
        <v>15</v>
      </c>
      <c r="AJ26" s="2"/>
      <c r="AK26" s="312">
        <f>COUNTIF(E26:AG26,"M")</f>
        <v>0</v>
      </c>
      <c r="AL26" s="312">
        <f>COUNTIF(E26:AG26,"T")</f>
        <v>1</v>
      </c>
      <c r="AM26" s="312">
        <f>COUNTIF(E26:AG26,"D")</f>
        <v>0</v>
      </c>
      <c r="AN26" s="312">
        <f>COUNTIF(E26:AG26,"P*")</f>
        <v>14</v>
      </c>
      <c r="AO26" s="312">
        <f>COUNTIF(E26:AG26,"M/T")</f>
        <v>1</v>
      </c>
      <c r="AP26" s="312">
        <f>COUNTIF(E26:AG26,"I/I")</f>
        <v>0</v>
      </c>
      <c r="AQ26" s="312">
        <f>COUNTIF(E26:AG26,"I")</f>
        <v>0</v>
      </c>
      <c r="AR26" s="312">
        <f>COUNTIF(E26:AG26,"I²")</f>
        <v>0</v>
      </c>
      <c r="AS26" s="312">
        <f>COUNTIF(E26:AG26,"SN")</f>
        <v>0</v>
      </c>
      <c r="AT26" s="312">
        <f>COUNTIF(E26:AG26,"Ma")</f>
        <v>0</v>
      </c>
      <c r="AU26" s="312">
        <f>COUNTIF(E26:AG26,"Ta")</f>
        <v>0</v>
      </c>
      <c r="AV26" s="312">
        <f>COUNTIF(E26:AG26,"Da")</f>
        <v>0</v>
      </c>
      <c r="AW26" s="312">
        <f>COUNTIF(E26:AG26,"Pa")</f>
        <v>0</v>
      </c>
      <c r="AX26" s="312">
        <f>COUNTIF(E26:AG26,"MTa")</f>
        <v>0</v>
      </c>
      <c r="AY26" s="1"/>
      <c r="AZ26" s="1"/>
      <c r="BA26" s="1"/>
      <c r="BB26" s="1"/>
      <c r="BC26" s="1"/>
      <c r="BD26" s="312">
        <f aca="true" t="shared" si="0" ref="BD26:BD40">((AZ26*6)+(BA26*6)+(BB26*6)+(BC26)+(AY26*6))</f>
        <v>0</v>
      </c>
      <c r="BE26" s="314">
        <f aca="true" t="shared" si="1" ref="BE26:BE41">(AK26*6)+(AL26*6)+(AM26*8)+(AN26*12)+(AO26*12)+(AP26*11.5)+(AQ26*6)+(AR26*6)+(AS26*12)+(AT26*6)+(AU26*6)+(AV26*8)+(AW26*12)+(AX26*11.5)</f>
        <v>186</v>
      </c>
    </row>
    <row r="27" spans="1:57" s="282" customFormat="1" ht="20.25" customHeight="1">
      <c r="A27" s="386" t="s">
        <v>303</v>
      </c>
      <c r="B27" s="386" t="s">
        <v>304</v>
      </c>
      <c r="C27" s="385">
        <v>1100211</v>
      </c>
      <c r="D27" s="387" t="s">
        <v>258</v>
      </c>
      <c r="E27" s="388" t="s">
        <v>15</v>
      </c>
      <c r="F27" s="389" t="s">
        <v>15</v>
      </c>
      <c r="G27" s="389" t="s">
        <v>15</v>
      </c>
      <c r="H27" s="391" t="s">
        <v>15</v>
      </c>
      <c r="I27" s="388" t="s">
        <v>15</v>
      </c>
      <c r="J27" s="389"/>
      <c r="K27" s="390" t="s">
        <v>15</v>
      </c>
      <c r="L27" s="389" t="s">
        <v>15</v>
      </c>
      <c r="M27" s="389"/>
      <c r="N27" s="389"/>
      <c r="O27" s="388" t="s">
        <v>15</v>
      </c>
      <c r="P27" s="388"/>
      <c r="Q27" s="389" t="s">
        <v>274</v>
      </c>
      <c r="R27" s="389" t="s">
        <v>15</v>
      </c>
      <c r="S27" s="389"/>
      <c r="T27" s="390" t="s">
        <v>15</v>
      </c>
      <c r="U27" s="389" t="s">
        <v>15</v>
      </c>
      <c r="V27" s="388"/>
      <c r="W27" s="388"/>
      <c r="X27" s="389"/>
      <c r="Y27" s="389"/>
      <c r="Z27" s="389"/>
      <c r="AA27" s="389"/>
      <c r="AB27" s="389"/>
      <c r="AC27" s="388"/>
      <c r="AD27" s="388" t="s">
        <v>15</v>
      </c>
      <c r="AE27" s="389"/>
      <c r="AF27" s="389"/>
      <c r="AG27" s="389" t="s">
        <v>15</v>
      </c>
      <c r="AH27" s="388"/>
      <c r="AI27" s="389"/>
      <c r="AJ27" s="2"/>
      <c r="AK27" s="312">
        <f>COUNTIF(E27:AG27,"M")</f>
        <v>0</v>
      </c>
      <c r="AL27" s="312">
        <f>COUNTIF(E27:AG27,"T")</f>
        <v>0</v>
      </c>
      <c r="AM27" s="312">
        <f>COUNTIF(E27:AG27,"D")</f>
        <v>0</v>
      </c>
      <c r="AN27" s="312">
        <f>COUNTIF(E27:AG27,"P*")</f>
        <v>13</v>
      </c>
      <c r="AO27" s="312">
        <f>COUNTIF(E27:AG27,"M/T")</f>
        <v>1</v>
      </c>
      <c r="AP27" s="312">
        <f>COUNTIF(E27:AG27,"I/I")</f>
        <v>0</v>
      </c>
      <c r="AQ27" s="312">
        <f>COUNTIF(E27:AG27,"I")</f>
        <v>0</v>
      </c>
      <c r="AR27" s="312">
        <f>COUNTIF(E27:AG27,"I²")</f>
        <v>0</v>
      </c>
      <c r="AS27" s="312">
        <f>COUNTIF(E27:AG27,"SN")</f>
        <v>0</v>
      </c>
      <c r="AT27" s="312">
        <f>COUNTIF(E27:AG27,"Ma")</f>
        <v>0</v>
      </c>
      <c r="AU27" s="312">
        <f>COUNTIF(E27:AG27,"Ta")</f>
        <v>0</v>
      </c>
      <c r="AV27" s="312">
        <f>COUNTIF(E27:AG27,"Da")</f>
        <v>0</v>
      </c>
      <c r="AW27" s="312">
        <f>COUNTIF(E27:AG27,"Pa")</f>
        <v>0</v>
      </c>
      <c r="AX27" s="312">
        <f>COUNTIF(E27:AG27,"MTa")</f>
        <v>0</v>
      </c>
      <c r="AY27" s="1"/>
      <c r="AZ27" s="1"/>
      <c r="BA27" s="1"/>
      <c r="BB27" s="1"/>
      <c r="BC27" s="1"/>
      <c r="BD27" s="312">
        <f t="shared" si="0"/>
        <v>0</v>
      </c>
      <c r="BE27" s="314">
        <f t="shared" si="1"/>
        <v>168</v>
      </c>
    </row>
    <row r="28" spans="1:57" s="282" customFormat="1" ht="20.25" customHeight="1">
      <c r="A28" s="386">
        <v>432199</v>
      </c>
      <c r="B28" s="386" t="s">
        <v>305</v>
      </c>
      <c r="C28" s="400">
        <v>1217560</v>
      </c>
      <c r="D28" s="387" t="s">
        <v>258</v>
      </c>
      <c r="E28" s="388"/>
      <c r="F28" s="389"/>
      <c r="G28" s="389"/>
      <c r="H28" s="388"/>
      <c r="I28" s="388"/>
      <c r="J28" s="389"/>
      <c r="K28" s="389" t="s">
        <v>15</v>
      </c>
      <c r="L28" s="389"/>
      <c r="M28" s="389" t="s">
        <v>15</v>
      </c>
      <c r="N28" s="389"/>
      <c r="O28" s="388"/>
      <c r="P28" s="388"/>
      <c r="Q28" s="389" t="s">
        <v>15</v>
      </c>
      <c r="R28" s="389"/>
      <c r="S28" s="389" t="s">
        <v>15</v>
      </c>
      <c r="T28" s="389"/>
      <c r="U28" s="389" t="s">
        <v>15</v>
      </c>
      <c r="V28" s="388"/>
      <c r="W28" s="388" t="s">
        <v>15</v>
      </c>
      <c r="X28" s="389"/>
      <c r="Y28" s="389" t="s">
        <v>15</v>
      </c>
      <c r="Z28" s="389"/>
      <c r="AA28" s="389" t="s">
        <v>15</v>
      </c>
      <c r="AB28" s="389"/>
      <c r="AC28" s="388" t="s">
        <v>15</v>
      </c>
      <c r="AD28" s="388"/>
      <c r="AE28" s="389" t="s">
        <v>13</v>
      </c>
      <c r="AF28" s="389"/>
      <c r="AG28" s="389" t="s">
        <v>15</v>
      </c>
      <c r="AH28" s="388"/>
      <c r="AI28" s="389"/>
      <c r="AJ28" s="2"/>
      <c r="AK28" s="312"/>
      <c r="AL28" s="312"/>
      <c r="AM28" s="312"/>
      <c r="AN28" s="312"/>
      <c r="AO28" s="312"/>
      <c r="AP28" s="312"/>
      <c r="AQ28" s="312"/>
      <c r="AR28" s="312"/>
      <c r="AS28" s="312"/>
      <c r="AT28" s="312"/>
      <c r="AU28" s="312"/>
      <c r="AV28" s="312"/>
      <c r="AW28" s="312"/>
      <c r="AX28" s="312"/>
      <c r="AY28" s="1"/>
      <c r="AZ28" s="1"/>
      <c r="BA28" s="1"/>
      <c r="BB28" s="1"/>
      <c r="BC28" s="1"/>
      <c r="BD28" s="312"/>
      <c r="BE28" s="314"/>
    </row>
    <row r="29" spans="1:57" s="282" customFormat="1" ht="20.25" customHeight="1">
      <c r="A29" s="386">
        <v>432369</v>
      </c>
      <c r="B29" s="386" t="s">
        <v>306</v>
      </c>
      <c r="C29" s="385">
        <v>910386</v>
      </c>
      <c r="D29" s="387" t="s">
        <v>258</v>
      </c>
      <c r="E29" s="388" t="s">
        <v>14</v>
      </c>
      <c r="F29" s="389"/>
      <c r="G29" s="389" t="s">
        <v>15</v>
      </c>
      <c r="H29" s="388"/>
      <c r="I29" s="388" t="s">
        <v>15</v>
      </c>
      <c r="J29" s="389"/>
      <c r="K29" s="389" t="s">
        <v>15</v>
      </c>
      <c r="L29" s="389"/>
      <c r="M29" s="389"/>
      <c r="N29" s="389"/>
      <c r="O29" s="388" t="s">
        <v>15</v>
      </c>
      <c r="P29" s="388"/>
      <c r="Q29" s="389" t="s">
        <v>15</v>
      </c>
      <c r="R29" s="389"/>
      <c r="S29" s="389"/>
      <c r="T29" s="389"/>
      <c r="U29" s="389" t="s">
        <v>15</v>
      </c>
      <c r="V29" s="388"/>
      <c r="W29" s="388"/>
      <c r="X29" s="389"/>
      <c r="Y29" s="389" t="s">
        <v>15</v>
      </c>
      <c r="Z29" s="389"/>
      <c r="AA29" s="389" t="s">
        <v>15</v>
      </c>
      <c r="AB29" s="389"/>
      <c r="AC29" s="388" t="s">
        <v>15</v>
      </c>
      <c r="AD29" s="388"/>
      <c r="AE29" s="389"/>
      <c r="AF29" s="389"/>
      <c r="AG29" s="389" t="s">
        <v>15</v>
      </c>
      <c r="AH29" s="388"/>
      <c r="AI29" s="389"/>
      <c r="AJ29" s="2"/>
      <c r="AK29" s="312"/>
      <c r="AL29" s="312"/>
      <c r="AM29" s="312"/>
      <c r="AN29" s="312"/>
      <c r="AO29" s="312"/>
      <c r="AP29" s="312"/>
      <c r="AQ29" s="312"/>
      <c r="AR29" s="312"/>
      <c r="AS29" s="312"/>
      <c r="AT29" s="312"/>
      <c r="AU29" s="312"/>
      <c r="AV29" s="312"/>
      <c r="AW29" s="312"/>
      <c r="AX29" s="312"/>
      <c r="AY29" s="1"/>
      <c r="AZ29" s="1"/>
      <c r="BA29" s="1"/>
      <c r="BB29" s="1"/>
      <c r="BC29" s="1"/>
      <c r="BD29" s="312"/>
      <c r="BE29" s="314"/>
    </row>
    <row r="30" spans="1:57" s="282" customFormat="1" ht="20.25" customHeight="1">
      <c r="A30" s="386" t="s">
        <v>307</v>
      </c>
      <c r="B30" s="386" t="s">
        <v>308</v>
      </c>
      <c r="C30" s="385">
        <v>236789</v>
      </c>
      <c r="D30" s="387" t="s">
        <v>258</v>
      </c>
      <c r="E30" s="391" t="s">
        <v>15</v>
      </c>
      <c r="F30" s="389" t="s">
        <v>15</v>
      </c>
      <c r="G30" s="389"/>
      <c r="H30" s="388"/>
      <c r="I30" s="388" t="s">
        <v>15</v>
      </c>
      <c r="J30" s="389"/>
      <c r="K30" s="389"/>
      <c r="L30" s="389" t="s">
        <v>15</v>
      </c>
      <c r="M30" s="390"/>
      <c r="N30" s="389"/>
      <c r="O30" s="388" t="s">
        <v>15</v>
      </c>
      <c r="P30" s="388"/>
      <c r="Q30" s="390"/>
      <c r="R30" s="389" t="s">
        <v>15</v>
      </c>
      <c r="S30" s="389" t="s">
        <v>274</v>
      </c>
      <c r="T30" s="389"/>
      <c r="U30" s="389" t="s">
        <v>15</v>
      </c>
      <c r="V30" s="391" t="s">
        <v>15</v>
      </c>
      <c r="W30" s="388" t="s">
        <v>15</v>
      </c>
      <c r="X30" s="389" t="s">
        <v>15</v>
      </c>
      <c r="Y30" s="389"/>
      <c r="Z30" s="389"/>
      <c r="AA30" s="389" t="s">
        <v>15</v>
      </c>
      <c r="AB30" s="389"/>
      <c r="AC30" s="388"/>
      <c r="AD30" s="388"/>
      <c r="AE30" s="390" t="s">
        <v>14</v>
      </c>
      <c r="AF30" s="389"/>
      <c r="AG30" s="389" t="s">
        <v>15</v>
      </c>
      <c r="AH30" s="391" t="s">
        <v>15</v>
      </c>
      <c r="AI30" s="389"/>
      <c r="AJ30" s="2"/>
      <c r="AK30" s="312"/>
      <c r="AL30" s="312"/>
      <c r="AM30" s="312"/>
      <c r="AN30" s="312"/>
      <c r="AO30" s="312"/>
      <c r="AP30" s="312"/>
      <c r="AQ30" s="312"/>
      <c r="AR30" s="312"/>
      <c r="AS30" s="312"/>
      <c r="AT30" s="312"/>
      <c r="AU30" s="312"/>
      <c r="AV30" s="312"/>
      <c r="AW30" s="312"/>
      <c r="AX30" s="312"/>
      <c r="AY30" s="1"/>
      <c r="AZ30" s="1"/>
      <c r="BA30" s="1"/>
      <c r="BB30" s="1"/>
      <c r="BC30" s="1"/>
      <c r="BD30" s="312"/>
      <c r="BE30" s="314"/>
    </row>
    <row r="31" spans="1:57" s="282" customFormat="1" ht="20.25" customHeight="1">
      <c r="A31" s="386" t="s">
        <v>309</v>
      </c>
      <c r="B31" s="386" t="s">
        <v>310</v>
      </c>
      <c r="C31" s="385" t="s">
        <v>311</v>
      </c>
      <c r="D31" s="387" t="s">
        <v>258</v>
      </c>
      <c r="E31" s="391" t="s">
        <v>13</v>
      </c>
      <c r="F31" s="389" t="s">
        <v>15</v>
      </c>
      <c r="G31" s="389"/>
      <c r="H31" s="388"/>
      <c r="I31" s="388" t="s">
        <v>15</v>
      </c>
      <c r="J31" s="389"/>
      <c r="K31" s="389"/>
      <c r="L31" s="389" t="s">
        <v>15</v>
      </c>
      <c r="M31" s="389"/>
      <c r="N31" s="389"/>
      <c r="O31" s="388" t="s">
        <v>15</v>
      </c>
      <c r="P31" s="388"/>
      <c r="Q31" s="390"/>
      <c r="R31" s="389" t="s">
        <v>15</v>
      </c>
      <c r="S31" s="389"/>
      <c r="T31" s="389"/>
      <c r="U31" s="389" t="s">
        <v>15</v>
      </c>
      <c r="V31" s="388"/>
      <c r="W31" s="391" t="s">
        <v>15</v>
      </c>
      <c r="X31" s="389" t="s">
        <v>15</v>
      </c>
      <c r="Y31" s="389" t="s">
        <v>13</v>
      </c>
      <c r="Z31" s="389"/>
      <c r="AA31" s="389" t="s">
        <v>15</v>
      </c>
      <c r="AB31" s="390" t="s">
        <v>15</v>
      </c>
      <c r="AC31" s="388"/>
      <c r="AD31" s="388" t="s">
        <v>15</v>
      </c>
      <c r="AE31" s="389"/>
      <c r="AF31" s="390" t="s">
        <v>15</v>
      </c>
      <c r="AG31" s="389" t="s">
        <v>15</v>
      </c>
      <c r="AH31" s="388"/>
      <c r="AI31" s="390" t="s">
        <v>13</v>
      </c>
      <c r="AJ31" s="2"/>
      <c r="AK31" s="312">
        <f>COUNTIF(E31:AG31,"M")</f>
        <v>2</v>
      </c>
      <c r="AL31" s="312">
        <f>COUNTIF(E31:AG31,"T")</f>
        <v>0</v>
      </c>
      <c r="AM31" s="312">
        <f>COUNTIF(E31:AG31,"D")</f>
        <v>0</v>
      </c>
      <c r="AN31" s="312">
        <f>COUNTIF(E31:AG31,"P*")</f>
        <v>13</v>
      </c>
      <c r="AO31" s="312">
        <f>COUNTIF(E31:AG31,"M/T")</f>
        <v>0</v>
      </c>
      <c r="AP31" s="312">
        <f>COUNTIF(E31:AG31,"I/I")</f>
        <v>0</v>
      </c>
      <c r="AQ31" s="312">
        <f>COUNTIF(E31:AG31,"I")</f>
        <v>0</v>
      </c>
      <c r="AR31" s="312">
        <f>COUNTIF(E31:AG31,"I²")</f>
        <v>0</v>
      </c>
      <c r="AS31" s="312">
        <f>COUNTIF(E31:AG31,"SN")</f>
        <v>0</v>
      </c>
      <c r="AT31" s="312">
        <f>COUNTIF(E31:AG31,"Ma")</f>
        <v>0</v>
      </c>
      <c r="AU31" s="312">
        <f>COUNTIF(E31:AG31,"Ta")</f>
        <v>0</v>
      </c>
      <c r="AV31" s="312">
        <f>COUNTIF(E31:AG31,"Da")</f>
        <v>0</v>
      </c>
      <c r="AW31" s="312">
        <f>COUNTIF(E31:AG31,"Pa")</f>
        <v>0</v>
      </c>
      <c r="AX31" s="312">
        <f>COUNTIF(E31:AG31,"MTa")</f>
        <v>0</v>
      </c>
      <c r="AY31" s="1"/>
      <c r="AZ31" s="1"/>
      <c r="BA31" s="1"/>
      <c r="BB31" s="1"/>
      <c r="BC31" s="1"/>
      <c r="BD31" s="312">
        <f t="shared" si="0"/>
        <v>0</v>
      </c>
      <c r="BE31" s="314">
        <f t="shared" si="1"/>
        <v>168</v>
      </c>
    </row>
    <row r="32" spans="1:57" s="282" customFormat="1" ht="20.25" customHeight="1">
      <c r="A32" s="386">
        <v>125652</v>
      </c>
      <c r="B32" s="386" t="s">
        <v>312</v>
      </c>
      <c r="C32" s="400">
        <v>267043</v>
      </c>
      <c r="D32" s="387" t="s">
        <v>258</v>
      </c>
      <c r="E32" s="391" t="s">
        <v>15</v>
      </c>
      <c r="F32" s="389" t="s">
        <v>15</v>
      </c>
      <c r="G32" s="390" t="s">
        <v>13</v>
      </c>
      <c r="H32" s="391" t="s">
        <v>13</v>
      </c>
      <c r="I32" s="388" t="s">
        <v>15</v>
      </c>
      <c r="J32" s="390" t="s">
        <v>14</v>
      </c>
      <c r="K32" s="389"/>
      <c r="L32" s="389" t="s">
        <v>15</v>
      </c>
      <c r="M32" s="389"/>
      <c r="N32" s="389"/>
      <c r="O32" s="388" t="s">
        <v>15</v>
      </c>
      <c r="P32" s="391" t="s">
        <v>13</v>
      </c>
      <c r="Q32" s="390" t="s">
        <v>15</v>
      </c>
      <c r="R32" s="389" t="s">
        <v>15</v>
      </c>
      <c r="S32" s="390" t="s">
        <v>14</v>
      </c>
      <c r="T32" s="389"/>
      <c r="U32" s="389" t="s">
        <v>15</v>
      </c>
      <c r="V32" s="388"/>
      <c r="W32" s="391" t="s">
        <v>13</v>
      </c>
      <c r="X32" s="389" t="s">
        <v>15</v>
      </c>
      <c r="Y32" s="390" t="s">
        <v>14</v>
      </c>
      <c r="Z32" s="389" t="s">
        <v>274</v>
      </c>
      <c r="AA32" s="389" t="s">
        <v>15</v>
      </c>
      <c r="AB32" s="389"/>
      <c r="AC32" s="388"/>
      <c r="AD32" s="388" t="s">
        <v>15</v>
      </c>
      <c r="AE32" s="389"/>
      <c r="AF32" s="389"/>
      <c r="AG32" s="389" t="s">
        <v>15</v>
      </c>
      <c r="AH32" s="388"/>
      <c r="AI32" s="389"/>
      <c r="AJ32" s="2"/>
      <c r="AK32" s="312"/>
      <c r="AL32" s="312"/>
      <c r="AM32" s="312"/>
      <c r="AN32" s="312"/>
      <c r="AO32" s="312"/>
      <c r="AP32" s="312"/>
      <c r="AQ32" s="312"/>
      <c r="AR32" s="312"/>
      <c r="AS32" s="312"/>
      <c r="AT32" s="312"/>
      <c r="AU32" s="312"/>
      <c r="AV32" s="312"/>
      <c r="AW32" s="312"/>
      <c r="AX32" s="312"/>
      <c r="AY32" s="1"/>
      <c r="AZ32" s="1"/>
      <c r="BA32" s="1"/>
      <c r="BB32" s="1"/>
      <c r="BC32" s="1"/>
      <c r="BD32" s="312"/>
      <c r="BE32" s="314"/>
    </row>
    <row r="33" spans="1:57" s="282" customFormat="1" ht="20.25" customHeight="1">
      <c r="A33" s="386">
        <v>428396</v>
      </c>
      <c r="B33" s="386" t="s">
        <v>313</v>
      </c>
      <c r="C33" s="400">
        <v>650058</v>
      </c>
      <c r="D33" s="387" t="s">
        <v>258</v>
      </c>
      <c r="E33" s="391"/>
      <c r="F33" s="389" t="s">
        <v>15</v>
      </c>
      <c r="G33" s="389"/>
      <c r="H33" s="388" t="s">
        <v>15</v>
      </c>
      <c r="I33" s="388"/>
      <c r="J33" s="389" t="s">
        <v>13</v>
      </c>
      <c r="K33" s="389"/>
      <c r="L33" s="389" t="s">
        <v>15</v>
      </c>
      <c r="M33" s="389"/>
      <c r="N33" s="389"/>
      <c r="O33" s="388"/>
      <c r="P33" s="388"/>
      <c r="Q33" s="390"/>
      <c r="R33" s="389" t="s">
        <v>15</v>
      </c>
      <c r="S33" s="407" t="s">
        <v>197</v>
      </c>
      <c r="T33" s="408"/>
      <c r="U33" s="408"/>
      <c r="V33" s="408"/>
      <c r="W33" s="408"/>
      <c r="X33" s="408"/>
      <c r="Y33" s="408"/>
      <c r="Z33" s="408"/>
      <c r="AA33" s="408"/>
      <c r="AB33" s="408"/>
      <c r="AC33" s="408"/>
      <c r="AD33" s="408"/>
      <c r="AE33" s="408"/>
      <c r="AF33" s="408"/>
      <c r="AG33" s="408"/>
      <c r="AH33" s="408"/>
      <c r="AI33" s="409"/>
      <c r="AJ33" s="2"/>
      <c r="AK33" s="312"/>
      <c r="AL33" s="312"/>
      <c r="AM33" s="312"/>
      <c r="AN33" s="312"/>
      <c r="AO33" s="312"/>
      <c r="AP33" s="312"/>
      <c r="AQ33" s="312"/>
      <c r="AR33" s="312"/>
      <c r="AS33" s="312"/>
      <c r="AT33" s="312"/>
      <c r="AU33" s="312"/>
      <c r="AV33" s="312"/>
      <c r="AW33" s="312"/>
      <c r="AX33" s="312"/>
      <c r="AY33" s="1"/>
      <c r="AZ33" s="1"/>
      <c r="BA33" s="1"/>
      <c r="BB33" s="1"/>
      <c r="BC33" s="1"/>
      <c r="BD33" s="312"/>
      <c r="BE33" s="314"/>
    </row>
    <row r="34" spans="1:57" s="282" customFormat="1" ht="20.25" customHeight="1">
      <c r="A34" s="386">
        <v>428663</v>
      </c>
      <c r="B34" s="386" t="s">
        <v>314</v>
      </c>
      <c r="C34" s="400">
        <v>703324</v>
      </c>
      <c r="D34" s="387" t="s">
        <v>258</v>
      </c>
      <c r="E34" s="388"/>
      <c r="F34" s="389"/>
      <c r="G34" s="389"/>
      <c r="H34" s="388"/>
      <c r="I34" s="388"/>
      <c r="J34" s="389"/>
      <c r="K34" s="389"/>
      <c r="L34" s="389" t="s">
        <v>15</v>
      </c>
      <c r="M34" s="389" t="s">
        <v>13</v>
      </c>
      <c r="N34" s="389"/>
      <c r="O34" s="388" t="s">
        <v>15</v>
      </c>
      <c r="P34" s="388"/>
      <c r="Q34" s="389" t="s">
        <v>15</v>
      </c>
      <c r="R34" s="389" t="s">
        <v>15</v>
      </c>
      <c r="S34" s="407" t="s">
        <v>197</v>
      </c>
      <c r="T34" s="408"/>
      <c r="U34" s="408"/>
      <c r="V34" s="408"/>
      <c r="W34" s="408"/>
      <c r="X34" s="408"/>
      <c r="Y34" s="408"/>
      <c r="Z34" s="408"/>
      <c r="AA34" s="408"/>
      <c r="AB34" s="408"/>
      <c r="AC34" s="408"/>
      <c r="AD34" s="408"/>
      <c r="AE34" s="408"/>
      <c r="AF34" s="408"/>
      <c r="AG34" s="408"/>
      <c r="AH34" s="408"/>
      <c r="AI34" s="409"/>
      <c r="AJ34" s="2"/>
      <c r="AK34" s="312">
        <f aca="true" t="shared" si="2" ref="AK34:AK41">COUNTIF(E34:AG34,"M")</f>
        <v>1</v>
      </c>
      <c r="AL34" s="312">
        <f aca="true" t="shared" si="3" ref="AL34:AL41">COUNTIF(E34:AG34,"T")</f>
        <v>0</v>
      </c>
      <c r="AM34" s="312">
        <f aca="true" t="shared" si="4" ref="AM34:AM41">COUNTIF(E34:AG34,"D")</f>
        <v>0</v>
      </c>
      <c r="AN34" s="312">
        <f aca="true" t="shared" si="5" ref="AN34:AN41">COUNTIF(E34:AG34,"P*")</f>
        <v>4</v>
      </c>
      <c r="AO34" s="312">
        <f aca="true" t="shared" si="6" ref="AO34:AO41">COUNTIF(E34:AG34,"M/T")</f>
        <v>0</v>
      </c>
      <c r="AP34" s="312">
        <f aca="true" t="shared" si="7" ref="AP34:AP41">COUNTIF(E34:AG34,"I/I")</f>
        <v>0</v>
      </c>
      <c r="AQ34" s="312">
        <f aca="true" t="shared" si="8" ref="AQ34:AQ41">COUNTIF(E34:AG34,"I")</f>
        <v>0</v>
      </c>
      <c r="AR34" s="312">
        <f aca="true" t="shared" si="9" ref="AR34:AR41">COUNTIF(E34:AG34,"I²")</f>
        <v>0</v>
      </c>
      <c r="AS34" s="312">
        <f aca="true" t="shared" si="10" ref="AS34:AS41">COUNTIF(E34:AG34,"SN")</f>
        <v>0</v>
      </c>
      <c r="AT34" s="312">
        <f aca="true" t="shared" si="11" ref="AT34:AT41">COUNTIF(E34:AG34,"Ma")</f>
        <v>0</v>
      </c>
      <c r="AU34" s="312">
        <f aca="true" t="shared" si="12" ref="AU34:AU41">COUNTIF(E34:AG34,"Ta")</f>
        <v>0</v>
      </c>
      <c r="AV34" s="312">
        <f aca="true" t="shared" si="13" ref="AV34:AV41">COUNTIF(E34:AG34,"Da")</f>
        <v>0</v>
      </c>
      <c r="AW34" s="312">
        <f aca="true" t="shared" si="14" ref="AW34:AW41">COUNTIF(E34:AG34,"Pa")</f>
        <v>0</v>
      </c>
      <c r="AX34" s="312">
        <f aca="true" t="shared" si="15" ref="AX34:AX41">COUNTIF(E34:AG34,"MTa")</f>
        <v>0</v>
      </c>
      <c r="AY34" s="1"/>
      <c r="AZ34" s="1"/>
      <c r="BA34" s="1"/>
      <c r="BB34" s="1"/>
      <c r="BC34" s="1"/>
      <c r="BD34" s="312">
        <f>((AZ34*6)+(BA34*6)+(BB34*6)+(BC34)+(AY34*6))</f>
        <v>0</v>
      </c>
      <c r="BE34" s="314">
        <f>(AK34*6)+(AL34*6)+(AM34*8)+(AN34*12)+(AO34*12)+(AP34*11.5)+(AQ34*6)+(AR34*6)+(AS34*12)+(AT34*6)+(AU34*6)+(AV34*8)+(AW34*12)+(AX34*11.5)</f>
        <v>54</v>
      </c>
    </row>
    <row r="35" spans="1:57" s="282" customFormat="1" ht="20.25" customHeight="1">
      <c r="A35" s="386" t="s">
        <v>315</v>
      </c>
      <c r="B35" s="386" t="s">
        <v>316</v>
      </c>
      <c r="C35" s="385">
        <v>727359</v>
      </c>
      <c r="D35" s="387" t="s">
        <v>258</v>
      </c>
      <c r="E35" s="391"/>
      <c r="F35" s="389" t="s">
        <v>15</v>
      </c>
      <c r="G35" s="389"/>
      <c r="H35" s="388"/>
      <c r="I35" s="388" t="s">
        <v>15</v>
      </c>
      <c r="J35" s="389"/>
      <c r="K35" s="389"/>
      <c r="L35" s="389" t="s">
        <v>15</v>
      </c>
      <c r="M35" s="389"/>
      <c r="N35" s="389"/>
      <c r="O35" s="388" t="s">
        <v>15</v>
      </c>
      <c r="P35" s="388"/>
      <c r="Q35" s="390"/>
      <c r="R35" s="389" t="s">
        <v>15</v>
      </c>
      <c r="S35" s="389"/>
      <c r="T35" s="389"/>
      <c r="U35" s="389" t="s">
        <v>15</v>
      </c>
      <c r="V35" s="388"/>
      <c r="W35" s="388"/>
      <c r="X35" s="389" t="s">
        <v>15</v>
      </c>
      <c r="Y35" s="389"/>
      <c r="Z35" s="389"/>
      <c r="AA35" s="389" t="s">
        <v>15</v>
      </c>
      <c r="AB35" s="389"/>
      <c r="AC35" s="388"/>
      <c r="AD35" s="388" t="s">
        <v>15</v>
      </c>
      <c r="AE35" s="389"/>
      <c r="AF35" s="389"/>
      <c r="AG35" s="389" t="s">
        <v>15</v>
      </c>
      <c r="AH35" s="388"/>
      <c r="AI35" s="389" t="s">
        <v>13</v>
      </c>
      <c r="AJ35" s="2"/>
      <c r="AK35" s="312">
        <f t="shared" si="2"/>
        <v>0</v>
      </c>
      <c r="AL35" s="312">
        <f t="shared" si="3"/>
        <v>0</v>
      </c>
      <c r="AM35" s="312">
        <f t="shared" si="4"/>
        <v>0</v>
      </c>
      <c r="AN35" s="312">
        <f t="shared" si="5"/>
        <v>10</v>
      </c>
      <c r="AO35" s="312">
        <f t="shared" si="6"/>
        <v>0</v>
      </c>
      <c r="AP35" s="312">
        <f t="shared" si="7"/>
        <v>0</v>
      </c>
      <c r="AQ35" s="312">
        <f t="shared" si="8"/>
        <v>0</v>
      </c>
      <c r="AR35" s="312">
        <f t="shared" si="9"/>
        <v>0</v>
      </c>
      <c r="AS35" s="312">
        <f t="shared" si="10"/>
        <v>0</v>
      </c>
      <c r="AT35" s="312">
        <f t="shared" si="11"/>
        <v>0</v>
      </c>
      <c r="AU35" s="312">
        <f t="shared" si="12"/>
        <v>0</v>
      </c>
      <c r="AV35" s="312">
        <f t="shared" si="13"/>
        <v>0</v>
      </c>
      <c r="AW35" s="312">
        <f t="shared" si="14"/>
        <v>0</v>
      </c>
      <c r="AX35" s="312">
        <f t="shared" si="15"/>
        <v>0</v>
      </c>
      <c r="AY35" s="1"/>
      <c r="AZ35" s="1"/>
      <c r="BA35" s="1"/>
      <c r="BB35" s="1"/>
      <c r="BC35" s="1"/>
      <c r="BD35" s="312">
        <f t="shared" si="0"/>
        <v>0</v>
      </c>
      <c r="BE35" s="314">
        <f t="shared" si="1"/>
        <v>120</v>
      </c>
    </row>
    <row r="36" spans="1:57" s="282" customFormat="1" ht="20.25" customHeight="1">
      <c r="A36" s="381" t="s">
        <v>0</v>
      </c>
      <c r="B36" s="382" t="s">
        <v>1</v>
      </c>
      <c r="C36" s="382" t="s">
        <v>79</v>
      </c>
      <c r="D36" s="410" t="s">
        <v>3</v>
      </c>
      <c r="E36" s="285">
        <v>1</v>
      </c>
      <c r="F36" s="285">
        <v>2</v>
      </c>
      <c r="G36" s="285">
        <v>3</v>
      </c>
      <c r="H36" s="285">
        <v>4</v>
      </c>
      <c r="I36" s="285">
        <v>5</v>
      </c>
      <c r="J36" s="285">
        <v>6</v>
      </c>
      <c r="K36" s="285">
        <v>7</v>
      </c>
      <c r="L36" s="285">
        <v>8</v>
      </c>
      <c r="M36" s="285">
        <v>9</v>
      </c>
      <c r="N36" s="286">
        <v>10</v>
      </c>
      <c r="O36" s="285">
        <v>11</v>
      </c>
      <c r="P36" s="285">
        <v>12</v>
      </c>
      <c r="Q36" s="285">
        <v>13</v>
      </c>
      <c r="R36" s="285">
        <v>14</v>
      </c>
      <c r="S36" s="285">
        <v>15</v>
      </c>
      <c r="T36" s="285">
        <v>16</v>
      </c>
      <c r="U36" s="285">
        <v>17</v>
      </c>
      <c r="V36" s="285">
        <v>18</v>
      </c>
      <c r="W36" s="285">
        <v>19</v>
      </c>
      <c r="X36" s="285">
        <v>20</v>
      </c>
      <c r="Y36" s="285">
        <v>21</v>
      </c>
      <c r="Z36" s="285">
        <v>22</v>
      </c>
      <c r="AA36" s="285">
        <v>23</v>
      </c>
      <c r="AB36" s="285">
        <v>24</v>
      </c>
      <c r="AC36" s="285">
        <v>25</v>
      </c>
      <c r="AD36" s="285">
        <v>26</v>
      </c>
      <c r="AE36" s="285">
        <v>27</v>
      </c>
      <c r="AF36" s="285">
        <v>28</v>
      </c>
      <c r="AG36" s="285">
        <v>29</v>
      </c>
      <c r="AH36" s="285">
        <v>30</v>
      </c>
      <c r="AI36" s="285">
        <v>31</v>
      </c>
      <c r="AJ36" s="2"/>
      <c r="AK36" s="312">
        <f t="shared" si="2"/>
        <v>0</v>
      </c>
      <c r="AL36" s="312">
        <f t="shared" si="3"/>
        <v>0</v>
      </c>
      <c r="AM36" s="312">
        <f t="shared" si="4"/>
        <v>0</v>
      </c>
      <c r="AN36" s="312">
        <f t="shared" si="5"/>
        <v>0</v>
      </c>
      <c r="AO36" s="312">
        <f t="shared" si="6"/>
        <v>0</v>
      </c>
      <c r="AP36" s="312">
        <f t="shared" si="7"/>
        <v>0</v>
      </c>
      <c r="AQ36" s="312">
        <f t="shared" si="8"/>
        <v>0</v>
      </c>
      <c r="AR36" s="312">
        <f t="shared" si="9"/>
        <v>0</v>
      </c>
      <c r="AS36" s="312">
        <f t="shared" si="10"/>
        <v>0</v>
      </c>
      <c r="AT36" s="312">
        <f t="shared" si="11"/>
        <v>0</v>
      </c>
      <c r="AU36" s="312">
        <f t="shared" si="12"/>
        <v>0</v>
      </c>
      <c r="AV36" s="312">
        <f t="shared" si="13"/>
        <v>0</v>
      </c>
      <c r="AW36" s="312">
        <f t="shared" si="14"/>
        <v>0</v>
      </c>
      <c r="AX36" s="312">
        <f t="shared" si="15"/>
        <v>0</v>
      </c>
      <c r="AY36" s="1"/>
      <c r="AZ36" s="1"/>
      <c r="BA36" s="1"/>
      <c r="BB36" s="1"/>
      <c r="BC36" s="1"/>
      <c r="BD36" s="312">
        <f t="shared" si="0"/>
        <v>0</v>
      </c>
      <c r="BE36" s="314">
        <f t="shared" si="1"/>
        <v>0</v>
      </c>
    </row>
    <row r="37" spans="1:57" s="282" customFormat="1" ht="20.25" customHeight="1">
      <c r="A37" s="381"/>
      <c r="B37" s="382" t="s">
        <v>254</v>
      </c>
      <c r="C37" s="382" t="s">
        <v>189</v>
      </c>
      <c r="D37" s="411"/>
      <c r="E37" s="285" t="s">
        <v>83</v>
      </c>
      <c r="F37" s="289" t="s">
        <v>84</v>
      </c>
      <c r="G37" s="285" t="s">
        <v>85</v>
      </c>
      <c r="H37" s="286" t="s">
        <v>156</v>
      </c>
      <c r="I37" s="285" t="s">
        <v>87</v>
      </c>
      <c r="J37" s="285" t="s">
        <v>81</v>
      </c>
      <c r="K37" s="285" t="s">
        <v>82</v>
      </c>
      <c r="L37" s="285" t="s">
        <v>83</v>
      </c>
      <c r="M37" s="289" t="s">
        <v>84</v>
      </c>
      <c r="N37" s="285" t="s">
        <v>85</v>
      </c>
      <c r="O37" s="286" t="s">
        <v>156</v>
      </c>
      <c r="P37" s="285" t="s">
        <v>87</v>
      </c>
      <c r="Q37" s="285" t="s">
        <v>81</v>
      </c>
      <c r="R37" s="285" t="s">
        <v>82</v>
      </c>
      <c r="S37" s="285" t="s">
        <v>83</v>
      </c>
      <c r="T37" s="289" t="s">
        <v>84</v>
      </c>
      <c r="U37" s="285" t="s">
        <v>85</v>
      </c>
      <c r="V37" s="286" t="s">
        <v>156</v>
      </c>
      <c r="W37" s="285" t="s">
        <v>87</v>
      </c>
      <c r="X37" s="285" t="s">
        <v>81</v>
      </c>
      <c r="Y37" s="285" t="s">
        <v>82</v>
      </c>
      <c r="Z37" s="285" t="s">
        <v>83</v>
      </c>
      <c r="AA37" s="289" t="s">
        <v>84</v>
      </c>
      <c r="AB37" s="285" t="s">
        <v>85</v>
      </c>
      <c r="AC37" s="286" t="s">
        <v>156</v>
      </c>
      <c r="AD37" s="285" t="s">
        <v>87</v>
      </c>
      <c r="AE37" s="285" t="s">
        <v>81</v>
      </c>
      <c r="AF37" s="285" t="s">
        <v>82</v>
      </c>
      <c r="AG37" s="285" t="s">
        <v>83</v>
      </c>
      <c r="AH37" s="289" t="s">
        <v>84</v>
      </c>
      <c r="AI37" s="285" t="s">
        <v>85</v>
      </c>
      <c r="AJ37" s="2"/>
      <c r="AK37" s="312">
        <f t="shared" si="2"/>
        <v>0</v>
      </c>
      <c r="AL37" s="312">
        <f t="shared" si="3"/>
        <v>0</v>
      </c>
      <c r="AM37" s="312">
        <f t="shared" si="4"/>
        <v>0</v>
      </c>
      <c r="AN37" s="312">
        <f t="shared" si="5"/>
        <v>0</v>
      </c>
      <c r="AO37" s="312">
        <f t="shared" si="6"/>
        <v>0</v>
      </c>
      <c r="AP37" s="312">
        <f t="shared" si="7"/>
        <v>0</v>
      </c>
      <c r="AQ37" s="312">
        <f t="shared" si="8"/>
        <v>0</v>
      </c>
      <c r="AR37" s="312">
        <f t="shared" si="9"/>
        <v>0</v>
      </c>
      <c r="AS37" s="312">
        <f t="shared" si="10"/>
        <v>0</v>
      </c>
      <c r="AT37" s="312">
        <f t="shared" si="11"/>
        <v>0</v>
      </c>
      <c r="AU37" s="312">
        <f t="shared" si="12"/>
        <v>0</v>
      </c>
      <c r="AV37" s="312">
        <f t="shared" si="13"/>
        <v>0</v>
      </c>
      <c r="AW37" s="312">
        <f t="shared" si="14"/>
        <v>0</v>
      </c>
      <c r="AX37" s="312">
        <f t="shared" si="15"/>
        <v>0</v>
      </c>
      <c r="AY37" s="1"/>
      <c r="AZ37" s="1"/>
      <c r="BA37" s="1"/>
      <c r="BB37" s="1"/>
      <c r="BC37" s="1"/>
      <c r="BD37" s="312">
        <f t="shared" si="0"/>
        <v>0</v>
      </c>
      <c r="BE37" s="314">
        <f t="shared" si="1"/>
        <v>0</v>
      </c>
    </row>
    <row r="38" spans="1:57" s="282" customFormat="1" ht="20.25" customHeight="1">
      <c r="A38" s="385">
        <v>431940</v>
      </c>
      <c r="B38" s="386" t="s">
        <v>317</v>
      </c>
      <c r="C38" s="385">
        <v>302532</v>
      </c>
      <c r="D38" s="387" t="s">
        <v>258</v>
      </c>
      <c r="E38" s="388" t="s">
        <v>15</v>
      </c>
      <c r="F38" s="389"/>
      <c r="G38" s="389"/>
      <c r="H38" s="388" t="s">
        <v>15</v>
      </c>
      <c r="I38" s="388"/>
      <c r="J38" s="389"/>
      <c r="K38" s="389" t="s">
        <v>97</v>
      </c>
      <c r="L38" s="389"/>
      <c r="M38" s="389" t="s">
        <v>97</v>
      </c>
      <c r="N38" s="389"/>
      <c r="O38" s="388" t="s">
        <v>15</v>
      </c>
      <c r="P38" s="388" t="s">
        <v>15</v>
      </c>
      <c r="Q38" s="389"/>
      <c r="R38" s="389" t="s">
        <v>97</v>
      </c>
      <c r="S38" s="389"/>
      <c r="T38" s="389" t="s">
        <v>97</v>
      </c>
      <c r="U38" s="389"/>
      <c r="V38" s="388" t="s">
        <v>15</v>
      </c>
      <c r="W38" s="388"/>
      <c r="X38" s="389"/>
      <c r="Y38" s="389" t="s">
        <v>97</v>
      </c>
      <c r="Z38" s="389"/>
      <c r="AA38" s="389" t="s">
        <v>97</v>
      </c>
      <c r="AB38" s="389"/>
      <c r="AC38" s="388" t="s">
        <v>15</v>
      </c>
      <c r="AD38" s="388"/>
      <c r="AE38" s="389"/>
      <c r="AF38" s="389" t="s">
        <v>97</v>
      </c>
      <c r="AG38" s="389"/>
      <c r="AH38" s="388" t="s">
        <v>15</v>
      </c>
      <c r="AI38" s="389"/>
      <c r="AJ38" s="2"/>
      <c r="AK38" s="312">
        <f t="shared" si="2"/>
        <v>0</v>
      </c>
      <c r="AL38" s="312">
        <f t="shared" si="3"/>
        <v>0</v>
      </c>
      <c r="AM38" s="312">
        <f t="shared" si="4"/>
        <v>0</v>
      </c>
      <c r="AN38" s="312">
        <f t="shared" si="5"/>
        <v>6</v>
      </c>
      <c r="AO38" s="312">
        <f t="shared" si="6"/>
        <v>0</v>
      </c>
      <c r="AP38" s="312">
        <f t="shared" si="7"/>
        <v>0</v>
      </c>
      <c r="AQ38" s="312">
        <f t="shared" si="8"/>
        <v>7</v>
      </c>
      <c r="AR38" s="312">
        <f t="shared" si="9"/>
        <v>0</v>
      </c>
      <c r="AS38" s="312">
        <f t="shared" si="10"/>
        <v>0</v>
      </c>
      <c r="AT38" s="312">
        <f t="shared" si="11"/>
        <v>0</v>
      </c>
      <c r="AU38" s="312">
        <f t="shared" si="12"/>
        <v>0</v>
      </c>
      <c r="AV38" s="312">
        <f t="shared" si="13"/>
        <v>0</v>
      </c>
      <c r="AW38" s="312">
        <f t="shared" si="14"/>
        <v>0</v>
      </c>
      <c r="AX38" s="312">
        <f t="shared" si="15"/>
        <v>0</v>
      </c>
      <c r="AY38" s="1"/>
      <c r="AZ38" s="1"/>
      <c r="BA38" s="1"/>
      <c r="BB38" s="1"/>
      <c r="BC38" s="1"/>
      <c r="BD38" s="312"/>
      <c r="BE38" s="314">
        <f>(AK38*6)+(AL38*6)+(AM38*8)+(AN38*12)+(AO38*12)+(AP38*11.5)+(AQ38*6)+(AR38*6)+(AS38*12)+(AT38*6)+(AU38*6)+(AV38*8)+(AW38*12)+(AX38*11.5)</f>
        <v>114</v>
      </c>
    </row>
    <row r="39" spans="1:57" s="282" customFormat="1" ht="20.25" customHeight="1">
      <c r="A39" s="386" t="s">
        <v>318</v>
      </c>
      <c r="B39" s="386" t="s">
        <v>319</v>
      </c>
      <c r="C39" s="385">
        <v>645360</v>
      </c>
      <c r="D39" s="387" t="s">
        <v>258</v>
      </c>
      <c r="E39" s="388"/>
      <c r="F39" s="390"/>
      <c r="G39" s="389" t="s">
        <v>15</v>
      </c>
      <c r="H39" s="388"/>
      <c r="I39" s="391" t="s">
        <v>15</v>
      </c>
      <c r="J39" s="389" t="s">
        <v>15</v>
      </c>
      <c r="K39" s="389"/>
      <c r="L39" s="389"/>
      <c r="M39" s="389" t="s">
        <v>15</v>
      </c>
      <c r="N39" s="389"/>
      <c r="O39" s="391" t="s">
        <v>15</v>
      </c>
      <c r="P39" s="388" t="s">
        <v>15</v>
      </c>
      <c r="Q39" s="389"/>
      <c r="R39" s="390"/>
      <c r="S39" s="389" t="s">
        <v>15</v>
      </c>
      <c r="T39" s="389"/>
      <c r="U39" s="390" t="s">
        <v>13</v>
      </c>
      <c r="V39" s="388" t="s">
        <v>15</v>
      </c>
      <c r="W39" s="388"/>
      <c r="X39" s="389"/>
      <c r="Y39" s="389" t="s">
        <v>15</v>
      </c>
      <c r="Z39" s="389"/>
      <c r="AA39" s="390" t="s">
        <v>15</v>
      </c>
      <c r="AB39" s="389" t="s">
        <v>15</v>
      </c>
      <c r="AC39" s="388"/>
      <c r="AD39" s="391" t="s">
        <v>15</v>
      </c>
      <c r="AE39" s="389" t="s">
        <v>15</v>
      </c>
      <c r="AF39" s="389"/>
      <c r="AG39" s="390" t="s">
        <v>15</v>
      </c>
      <c r="AH39" s="388" t="s">
        <v>15</v>
      </c>
      <c r="AI39" s="389" t="s">
        <v>13</v>
      </c>
      <c r="AJ39" s="2"/>
      <c r="AK39" s="312">
        <f t="shared" si="2"/>
        <v>1</v>
      </c>
      <c r="AL39" s="312">
        <f t="shared" si="3"/>
        <v>0</v>
      </c>
      <c r="AM39" s="312">
        <f t="shared" si="4"/>
        <v>0</v>
      </c>
      <c r="AN39" s="312">
        <f t="shared" si="5"/>
        <v>14</v>
      </c>
      <c r="AO39" s="312">
        <f t="shared" si="6"/>
        <v>0</v>
      </c>
      <c r="AP39" s="312">
        <f t="shared" si="7"/>
        <v>0</v>
      </c>
      <c r="AQ39" s="312">
        <f t="shared" si="8"/>
        <v>0</v>
      </c>
      <c r="AR39" s="312">
        <f t="shared" si="9"/>
        <v>0</v>
      </c>
      <c r="AS39" s="312">
        <f t="shared" si="10"/>
        <v>0</v>
      </c>
      <c r="AT39" s="312">
        <f t="shared" si="11"/>
        <v>0</v>
      </c>
      <c r="AU39" s="312">
        <f t="shared" si="12"/>
        <v>0</v>
      </c>
      <c r="AV39" s="312">
        <f t="shared" si="13"/>
        <v>0</v>
      </c>
      <c r="AW39" s="312">
        <f t="shared" si="14"/>
        <v>0</v>
      </c>
      <c r="AX39" s="312">
        <f t="shared" si="15"/>
        <v>0</v>
      </c>
      <c r="AY39" s="1"/>
      <c r="AZ39" s="1"/>
      <c r="BA39" s="1"/>
      <c r="BB39" s="1"/>
      <c r="BC39" s="1"/>
      <c r="BD39" s="312">
        <f t="shared" si="0"/>
        <v>0</v>
      </c>
      <c r="BE39" s="314">
        <f t="shared" si="1"/>
        <v>174</v>
      </c>
    </row>
    <row r="40" spans="1:57" s="282" customFormat="1" ht="20.25" customHeight="1">
      <c r="A40" s="386" t="s">
        <v>320</v>
      </c>
      <c r="B40" s="386" t="s">
        <v>321</v>
      </c>
      <c r="C40" s="385" t="s">
        <v>322</v>
      </c>
      <c r="D40" s="387" t="s">
        <v>258</v>
      </c>
      <c r="E40" s="388"/>
      <c r="F40" s="389"/>
      <c r="G40" s="389" t="s">
        <v>15</v>
      </c>
      <c r="H40" s="388"/>
      <c r="I40" s="388"/>
      <c r="J40" s="389" t="s">
        <v>15</v>
      </c>
      <c r="K40" s="389"/>
      <c r="L40" s="389"/>
      <c r="M40" s="389" t="s">
        <v>15</v>
      </c>
      <c r="N40" s="389"/>
      <c r="O40" s="388"/>
      <c r="P40" s="388" t="s">
        <v>15</v>
      </c>
      <c r="Q40" s="389"/>
      <c r="R40" s="390"/>
      <c r="S40" s="389" t="s">
        <v>15</v>
      </c>
      <c r="T40" s="389"/>
      <c r="U40" s="390"/>
      <c r="V40" s="388" t="s">
        <v>15</v>
      </c>
      <c r="W40" s="388"/>
      <c r="X40" s="389"/>
      <c r="Y40" s="389" t="s">
        <v>15</v>
      </c>
      <c r="Z40" s="389"/>
      <c r="AA40" s="389"/>
      <c r="AB40" s="389" t="s">
        <v>15</v>
      </c>
      <c r="AC40" s="388"/>
      <c r="AD40" s="388"/>
      <c r="AE40" s="389" t="s">
        <v>15</v>
      </c>
      <c r="AF40" s="389"/>
      <c r="AG40" s="389"/>
      <c r="AH40" s="388" t="s">
        <v>15</v>
      </c>
      <c r="AI40" s="389" t="s">
        <v>14</v>
      </c>
      <c r="AJ40" s="2"/>
      <c r="AK40" s="312">
        <f t="shared" si="2"/>
        <v>0</v>
      </c>
      <c r="AL40" s="312">
        <f t="shared" si="3"/>
        <v>0</v>
      </c>
      <c r="AM40" s="312">
        <f t="shared" si="4"/>
        <v>0</v>
      </c>
      <c r="AN40" s="312">
        <f t="shared" si="5"/>
        <v>9</v>
      </c>
      <c r="AO40" s="312">
        <f t="shared" si="6"/>
        <v>0</v>
      </c>
      <c r="AP40" s="312">
        <f t="shared" si="7"/>
        <v>0</v>
      </c>
      <c r="AQ40" s="312">
        <f t="shared" si="8"/>
        <v>0</v>
      </c>
      <c r="AR40" s="312">
        <f t="shared" si="9"/>
        <v>0</v>
      </c>
      <c r="AS40" s="312">
        <f t="shared" si="10"/>
        <v>0</v>
      </c>
      <c r="AT40" s="312">
        <f t="shared" si="11"/>
        <v>0</v>
      </c>
      <c r="AU40" s="312">
        <f t="shared" si="12"/>
        <v>0</v>
      </c>
      <c r="AV40" s="312">
        <f t="shared" si="13"/>
        <v>0</v>
      </c>
      <c r="AW40" s="312">
        <f t="shared" si="14"/>
        <v>0</v>
      </c>
      <c r="AX40" s="312">
        <f t="shared" si="15"/>
        <v>0</v>
      </c>
      <c r="AY40" s="1"/>
      <c r="AZ40" s="1"/>
      <c r="BA40" s="1"/>
      <c r="BB40" s="1"/>
      <c r="BC40" s="1"/>
      <c r="BD40" s="312">
        <f t="shared" si="0"/>
        <v>0</v>
      </c>
      <c r="BE40" s="314">
        <f t="shared" si="1"/>
        <v>108</v>
      </c>
    </row>
    <row r="41" spans="1:57" s="282" customFormat="1" ht="20.25" customHeight="1">
      <c r="A41" s="386" t="s">
        <v>323</v>
      </c>
      <c r="B41" s="386" t="s">
        <v>324</v>
      </c>
      <c r="C41" s="385">
        <v>84566</v>
      </c>
      <c r="D41" s="387" t="s">
        <v>258</v>
      </c>
      <c r="E41" s="388"/>
      <c r="F41" s="389"/>
      <c r="G41" s="389" t="s">
        <v>15</v>
      </c>
      <c r="H41" s="388"/>
      <c r="I41" s="388"/>
      <c r="J41" s="389" t="s">
        <v>15</v>
      </c>
      <c r="K41" s="389"/>
      <c r="L41" s="389"/>
      <c r="M41" s="389" t="s">
        <v>15</v>
      </c>
      <c r="N41" s="389"/>
      <c r="O41" s="388"/>
      <c r="P41" s="388" t="s">
        <v>15</v>
      </c>
      <c r="Q41" s="389"/>
      <c r="R41" s="389" t="s">
        <v>13</v>
      </c>
      <c r="S41" s="389" t="s">
        <v>15</v>
      </c>
      <c r="T41" s="389"/>
      <c r="U41" s="389"/>
      <c r="V41" s="388" t="s">
        <v>15</v>
      </c>
      <c r="W41" s="388"/>
      <c r="X41" s="389"/>
      <c r="Y41" s="389" t="s">
        <v>15</v>
      </c>
      <c r="Z41" s="389"/>
      <c r="AA41" s="389"/>
      <c r="AB41" s="389" t="s">
        <v>15</v>
      </c>
      <c r="AC41" s="388"/>
      <c r="AD41" s="388"/>
      <c r="AE41" s="389" t="s">
        <v>15</v>
      </c>
      <c r="AF41" s="389"/>
      <c r="AG41" s="389"/>
      <c r="AH41" s="388" t="s">
        <v>15</v>
      </c>
      <c r="AI41" s="389"/>
      <c r="AJ41" s="2"/>
      <c r="AK41" s="312">
        <f t="shared" si="2"/>
        <v>1</v>
      </c>
      <c r="AL41" s="312">
        <f t="shared" si="3"/>
        <v>0</v>
      </c>
      <c r="AM41" s="312">
        <f t="shared" si="4"/>
        <v>0</v>
      </c>
      <c r="AN41" s="312">
        <f t="shared" si="5"/>
        <v>9</v>
      </c>
      <c r="AO41" s="312">
        <f t="shared" si="6"/>
        <v>0</v>
      </c>
      <c r="AP41" s="312">
        <f t="shared" si="7"/>
        <v>0</v>
      </c>
      <c r="AQ41" s="312">
        <f t="shared" si="8"/>
        <v>0</v>
      </c>
      <c r="AR41" s="312">
        <f t="shared" si="9"/>
        <v>0</v>
      </c>
      <c r="AS41" s="312">
        <f t="shared" si="10"/>
        <v>0</v>
      </c>
      <c r="AT41" s="312">
        <f t="shared" si="11"/>
        <v>0</v>
      </c>
      <c r="AU41" s="312">
        <f t="shared" si="12"/>
        <v>0</v>
      </c>
      <c r="AV41" s="312">
        <f t="shared" si="13"/>
        <v>0</v>
      </c>
      <c r="AW41" s="312">
        <f t="shared" si="14"/>
        <v>0</v>
      </c>
      <c r="AX41" s="312">
        <f t="shared" si="15"/>
        <v>0</v>
      </c>
      <c r="AY41" s="1"/>
      <c r="AZ41" s="1"/>
      <c r="BA41" s="1"/>
      <c r="BB41" s="1"/>
      <c r="BC41" s="1"/>
      <c r="BD41" s="312"/>
      <c r="BE41" s="314">
        <f t="shared" si="1"/>
        <v>114</v>
      </c>
    </row>
    <row r="42" spans="1:35" s="282" customFormat="1" ht="20.25" customHeight="1">
      <c r="A42" s="386" t="s">
        <v>325</v>
      </c>
      <c r="B42" s="386" t="s">
        <v>326</v>
      </c>
      <c r="C42" s="385">
        <v>937569</v>
      </c>
      <c r="D42" s="387" t="s">
        <v>327</v>
      </c>
      <c r="E42" s="391"/>
      <c r="F42" s="389"/>
      <c r="G42" s="389" t="s">
        <v>15</v>
      </c>
      <c r="H42" s="388"/>
      <c r="I42" s="391" t="s">
        <v>15</v>
      </c>
      <c r="J42" s="389" t="s">
        <v>15</v>
      </c>
      <c r="K42" s="390" t="s">
        <v>14</v>
      </c>
      <c r="L42" s="389"/>
      <c r="M42" s="389" t="s">
        <v>15</v>
      </c>
      <c r="N42" s="389"/>
      <c r="O42" s="388"/>
      <c r="P42" s="388" t="s">
        <v>15</v>
      </c>
      <c r="Q42" s="389"/>
      <c r="R42" s="390" t="s">
        <v>13</v>
      </c>
      <c r="S42" s="389" t="s">
        <v>15</v>
      </c>
      <c r="T42" s="390" t="s">
        <v>15</v>
      </c>
      <c r="U42" s="390" t="s">
        <v>15</v>
      </c>
      <c r="V42" s="388" t="s">
        <v>15</v>
      </c>
      <c r="W42" s="388"/>
      <c r="X42" s="390" t="s">
        <v>15</v>
      </c>
      <c r="Y42" s="389" t="s">
        <v>15</v>
      </c>
      <c r="Z42" s="389"/>
      <c r="AA42" s="389"/>
      <c r="AB42" s="389" t="s">
        <v>15</v>
      </c>
      <c r="AC42" s="388"/>
      <c r="AD42" s="388"/>
      <c r="AE42" s="389" t="s">
        <v>15</v>
      </c>
      <c r="AF42" s="389"/>
      <c r="AG42" s="389"/>
      <c r="AH42" s="388" t="s">
        <v>15</v>
      </c>
      <c r="AI42" s="389" t="s">
        <v>274</v>
      </c>
    </row>
    <row r="43" spans="1:57" s="282" customFormat="1" ht="20.25" customHeight="1">
      <c r="A43" s="386" t="s">
        <v>328</v>
      </c>
      <c r="B43" s="386" t="s">
        <v>329</v>
      </c>
      <c r="C43" s="385">
        <v>531827</v>
      </c>
      <c r="D43" s="387" t="s">
        <v>330</v>
      </c>
      <c r="E43" s="388"/>
      <c r="F43" s="389" t="s">
        <v>14</v>
      </c>
      <c r="G43" s="389" t="s">
        <v>14</v>
      </c>
      <c r="H43" s="388"/>
      <c r="I43" s="391" t="s">
        <v>15</v>
      </c>
      <c r="J43" s="389"/>
      <c r="K43" s="389" t="s">
        <v>14</v>
      </c>
      <c r="L43" s="389" t="s">
        <v>14</v>
      </c>
      <c r="M43" s="389" t="s">
        <v>14</v>
      </c>
      <c r="N43" s="389"/>
      <c r="O43" s="388"/>
      <c r="P43" s="388" t="s">
        <v>15</v>
      </c>
      <c r="Q43" s="389"/>
      <c r="R43" s="389" t="s">
        <v>210</v>
      </c>
      <c r="S43" s="389" t="s">
        <v>14</v>
      </c>
      <c r="T43" s="389" t="s">
        <v>14</v>
      </c>
      <c r="U43" s="389" t="s">
        <v>14</v>
      </c>
      <c r="V43" s="388" t="s">
        <v>15</v>
      </c>
      <c r="W43" s="388"/>
      <c r="X43" s="389" t="s">
        <v>14</v>
      </c>
      <c r="Y43" s="389" t="s">
        <v>14</v>
      </c>
      <c r="Z43" s="389" t="s">
        <v>14</v>
      </c>
      <c r="AA43" s="390" t="s">
        <v>14</v>
      </c>
      <c r="AB43" s="389" t="s">
        <v>14</v>
      </c>
      <c r="AC43" s="391" t="s">
        <v>15</v>
      </c>
      <c r="AD43" s="388"/>
      <c r="AE43" s="389" t="s">
        <v>14</v>
      </c>
      <c r="AF43" s="389" t="s">
        <v>14</v>
      </c>
      <c r="AG43" s="389" t="s">
        <v>14</v>
      </c>
      <c r="AH43" s="391" t="s">
        <v>15</v>
      </c>
      <c r="AI43" s="389" t="s">
        <v>14</v>
      </c>
      <c r="AJ43" s="2"/>
      <c r="AK43" s="312">
        <f>COUNTIF(E43:AG43,"M")</f>
        <v>0</v>
      </c>
      <c r="AL43" s="312">
        <f>COUNTIF(E43:AG43,"T")</f>
        <v>16</v>
      </c>
      <c r="AM43" s="312">
        <f>COUNTIF(E43:AG43,"D")</f>
        <v>0</v>
      </c>
      <c r="AN43" s="312">
        <f>COUNTIF(E43:AG43,"P*")</f>
        <v>4</v>
      </c>
      <c r="AO43" s="312">
        <f>COUNTIF(E43:AG43,"M/T")</f>
        <v>0</v>
      </c>
      <c r="AP43" s="312">
        <f>COUNTIF(E43:AG43,"I/I")</f>
        <v>0</v>
      </c>
      <c r="AQ43" s="312">
        <f>COUNTIF(E43:AG43,"I")</f>
        <v>0</v>
      </c>
      <c r="AR43" s="312">
        <f>COUNTIF(E43:AG43,"I²")</f>
        <v>0</v>
      </c>
      <c r="AS43" s="312">
        <f>COUNTIF(E43:AG43,"SN")</f>
        <v>0</v>
      </c>
      <c r="AT43" s="312">
        <f>COUNTIF(E43:AG43,"Ma")</f>
        <v>0</v>
      </c>
      <c r="AU43" s="312">
        <f>COUNTIF(E43:AG43,"Ta")</f>
        <v>0</v>
      </c>
      <c r="AV43" s="312">
        <f>COUNTIF(E43:AG43,"Da")</f>
        <v>0</v>
      </c>
      <c r="AW43" s="312">
        <f>COUNTIF(E43:AG43,"Pa")</f>
        <v>0</v>
      </c>
      <c r="AX43" s="312">
        <f>COUNTIF(E43:AG43,"MTa")</f>
        <v>0</v>
      </c>
      <c r="AY43" s="1"/>
      <c r="AZ43" s="1"/>
      <c r="BA43" s="1"/>
      <c r="BB43" s="1"/>
      <c r="BC43" s="1"/>
      <c r="BD43" s="312">
        <f>((AZ43*6)+(BA43*6)+(BB43*6)+(BC43)+(AY43*6))</f>
        <v>0</v>
      </c>
      <c r="BE43" s="314">
        <f>(AK43*6)+(AL43*6)+(AM43*8)+(AN43*12)+(AO43*12)+(AP43*11.5)+(AQ43*6)+(AR43*6)+(AS43*12)+(AT43*6)+(AU43*6)+(AV43*8)+(AW43*12)+(AX43*11.5)</f>
        <v>144</v>
      </c>
    </row>
    <row r="44" spans="1:57" s="282" customFormat="1" ht="20.25" customHeight="1">
      <c r="A44" s="386" t="s">
        <v>331</v>
      </c>
      <c r="B44" s="386" t="s">
        <v>332</v>
      </c>
      <c r="C44" s="385">
        <v>407835</v>
      </c>
      <c r="D44" s="387" t="s">
        <v>258</v>
      </c>
      <c r="E44" s="388"/>
      <c r="F44" s="389"/>
      <c r="G44" s="389" t="s">
        <v>15</v>
      </c>
      <c r="H44" s="388"/>
      <c r="I44" s="388"/>
      <c r="J44" s="389" t="s">
        <v>15</v>
      </c>
      <c r="K44" s="389"/>
      <c r="L44" s="389"/>
      <c r="M44" s="389" t="s">
        <v>15</v>
      </c>
      <c r="N44" s="389"/>
      <c r="O44" s="388"/>
      <c r="P44" s="388" t="s">
        <v>15</v>
      </c>
      <c r="Q44" s="389"/>
      <c r="R44" s="390"/>
      <c r="S44" s="389" t="s">
        <v>15</v>
      </c>
      <c r="T44" s="389"/>
      <c r="U44" s="389"/>
      <c r="V44" s="388" t="s">
        <v>15</v>
      </c>
      <c r="W44" s="388"/>
      <c r="X44" s="390" t="s">
        <v>15</v>
      </c>
      <c r="Y44" s="389" t="s">
        <v>15</v>
      </c>
      <c r="Z44" s="390" t="s">
        <v>15</v>
      </c>
      <c r="AA44" s="389"/>
      <c r="AB44" s="389" t="s">
        <v>15</v>
      </c>
      <c r="AC44" s="391" t="s">
        <v>15</v>
      </c>
      <c r="AD44" s="388"/>
      <c r="AE44" s="389" t="s">
        <v>15</v>
      </c>
      <c r="AF44" s="389"/>
      <c r="AG44" s="389" t="s">
        <v>274</v>
      </c>
      <c r="AH44" s="388" t="s">
        <v>15</v>
      </c>
      <c r="AI44" s="390" t="s">
        <v>15</v>
      </c>
      <c r="AJ44" s="2"/>
      <c r="AK44" s="312">
        <f>COUNTIF(E44:AG44,"M")</f>
        <v>0</v>
      </c>
      <c r="AL44" s="312">
        <f>COUNTIF(E44:AG44,"T")</f>
        <v>0</v>
      </c>
      <c r="AM44" s="312">
        <f>COUNTIF(E44:AG44,"D")</f>
        <v>0</v>
      </c>
      <c r="AN44" s="312">
        <f>COUNTIF(E44:AG44,"P*")</f>
        <v>12</v>
      </c>
      <c r="AO44" s="312">
        <f>COUNTIF(E44:AG44,"M/T")</f>
        <v>1</v>
      </c>
      <c r="AP44" s="312">
        <f>COUNTIF(E44:AG44,"I/I")</f>
        <v>0</v>
      </c>
      <c r="AQ44" s="312">
        <f>COUNTIF(E44:AG44,"I")</f>
        <v>0</v>
      </c>
      <c r="AR44" s="312">
        <f>COUNTIF(E44:AG44,"I²")</f>
        <v>0</v>
      </c>
      <c r="AS44" s="312">
        <f>COUNTIF(E44:AG44,"SN")</f>
        <v>0</v>
      </c>
      <c r="AT44" s="312">
        <f>COUNTIF(E44:AG44,"Ma")</f>
        <v>0</v>
      </c>
      <c r="AU44" s="312">
        <f>COUNTIF(E44:AG44,"Ta")</f>
        <v>0</v>
      </c>
      <c r="AV44" s="312">
        <f>COUNTIF(E44:AG44,"Da")</f>
        <v>0</v>
      </c>
      <c r="AW44" s="312">
        <f>COUNTIF(E44:AG44,"Pa")</f>
        <v>0</v>
      </c>
      <c r="AX44" s="312">
        <f>COUNTIF(E44:AG44,"MTa")</f>
        <v>0</v>
      </c>
      <c r="AY44" s="1"/>
      <c r="AZ44" s="1"/>
      <c r="BA44" s="1"/>
      <c r="BB44" s="1"/>
      <c r="BC44" s="1"/>
      <c r="BD44" s="312">
        <f>((AZ44*6)+(BA44*6)+(BB44*6)+(BC44)+(AY44*6))</f>
        <v>0</v>
      </c>
      <c r="BE44" s="314">
        <f>(AK44*6)+(AL44*6)+(AM44*8)+(AN44*12)+(AO44*12)+(AP44*11.5)+(AQ44*6)+(AR44*6)+(AS44*12)+(AT44*6)+(AU44*6)+(AV44*8)+(AW44*12)+(AX44*11.5)</f>
        <v>156</v>
      </c>
    </row>
    <row r="45" spans="1:57" s="282" customFormat="1" ht="20.25" customHeight="1">
      <c r="A45" s="386" t="s">
        <v>333</v>
      </c>
      <c r="B45" s="386" t="s">
        <v>334</v>
      </c>
      <c r="C45" s="385">
        <v>534682</v>
      </c>
      <c r="D45" s="387" t="s">
        <v>258</v>
      </c>
      <c r="E45" s="388"/>
      <c r="F45" s="389" t="s">
        <v>15</v>
      </c>
      <c r="G45" s="389"/>
      <c r="H45" s="388"/>
      <c r="I45" s="388"/>
      <c r="J45" s="389" t="s">
        <v>15</v>
      </c>
      <c r="K45" s="389"/>
      <c r="L45" s="389"/>
      <c r="M45" s="389"/>
      <c r="N45" s="389" t="s">
        <v>15</v>
      </c>
      <c r="O45" s="388"/>
      <c r="P45" s="388" t="s">
        <v>15</v>
      </c>
      <c r="Q45" s="389"/>
      <c r="R45" s="390"/>
      <c r="S45" s="389"/>
      <c r="T45" s="389" t="s">
        <v>15</v>
      </c>
      <c r="U45" s="389"/>
      <c r="V45" s="388" t="s">
        <v>15</v>
      </c>
      <c r="W45" s="388"/>
      <c r="X45" s="389" t="s">
        <v>15</v>
      </c>
      <c r="Y45" s="389"/>
      <c r="Z45" s="389"/>
      <c r="AA45" s="389"/>
      <c r="AB45" s="389" t="s">
        <v>15</v>
      </c>
      <c r="AC45" s="388"/>
      <c r="AD45" s="388" t="s">
        <v>15</v>
      </c>
      <c r="AE45" s="389"/>
      <c r="AF45" s="389" t="s">
        <v>13</v>
      </c>
      <c r="AG45" s="389"/>
      <c r="AH45" s="388" t="s">
        <v>15</v>
      </c>
      <c r="AI45" s="389"/>
      <c r="AJ45" s="2"/>
      <c r="AK45" s="312">
        <f>COUNTIF(E45:AG45,"M")</f>
        <v>1</v>
      </c>
      <c r="AL45" s="312">
        <f>COUNTIF(E45:AG45,"T")</f>
        <v>0</v>
      </c>
      <c r="AM45" s="312">
        <f>COUNTIF(E45:AG45,"D")</f>
        <v>0</v>
      </c>
      <c r="AN45" s="312">
        <f>COUNTIF(E45:AG45,"P*")</f>
        <v>9</v>
      </c>
      <c r="AO45" s="312">
        <f>COUNTIF(E45:AG45,"M/T")</f>
        <v>0</v>
      </c>
      <c r="AP45" s="312">
        <f>COUNTIF(E45:AG45,"I/I")</f>
        <v>0</v>
      </c>
      <c r="AQ45" s="312">
        <f>COUNTIF(E45:AG45,"I")</f>
        <v>0</v>
      </c>
      <c r="AR45" s="312">
        <f>COUNTIF(E45:AG45,"I²")</f>
        <v>0</v>
      </c>
      <c r="AS45" s="312">
        <f>COUNTIF(E45:AG45,"SN")</f>
        <v>0</v>
      </c>
      <c r="AT45" s="312">
        <f>COUNTIF(E45:AG45,"Ma")</f>
        <v>0</v>
      </c>
      <c r="AU45" s="312">
        <f>COUNTIF(E45:AG45,"Ta")</f>
        <v>0</v>
      </c>
      <c r="AV45" s="312">
        <f>COUNTIF(E45:AG45,"Da")</f>
        <v>0</v>
      </c>
      <c r="AW45" s="312">
        <f>COUNTIF(E45:AG45,"Pa")</f>
        <v>0</v>
      </c>
      <c r="AX45" s="312">
        <f>COUNTIF(E45:AG45,"MTa")</f>
        <v>0</v>
      </c>
      <c r="AY45" s="1"/>
      <c r="AZ45" s="1"/>
      <c r="BA45" s="1"/>
      <c r="BB45" s="1"/>
      <c r="BC45" s="1"/>
      <c r="BD45" s="312">
        <f>((AZ45*6)+(BA45*6)+(BB45*6)+(BC45)+(AY45*6))</f>
        <v>0</v>
      </c>
      <c r="BE45" s="314">
        <f>(AK45*6)+(AL45*6)+(AM45*8)+(AN45*12)+(AO45*12)+(AP45*11.5)+(AQ45*6)+(AR45*6)+(AS45*12)+(AT45*6)+(AU45*6)+(AV45*8)+(AW45*12)+(AX45*11.5)</f>
        <v>114</v>
      </c>
    </row>
    <row r="46" spans="1:57" s="282" customFormat="1" ht="20.25" customHeight="1">
      <c r="A46" s="386" t="s">
        <v>335</v>
      </c>
      <c r="B46" s="412" t="s">
        <v>336</v>
      </c>
      <c r="C46" s="400">
        <v>657818</v>
      </c>
      <c r="D46" s="387" t="s">
        <v>258</v>
      </c>
      <c r="E46" s="388"/>
      <c r="F46" s="389"/>
      <c r="G46" s="389" t="s">
        <v>15</v>
      </c>
      <c r="H46" s="388"/>
      <c r="I46" s="388" t="s">
        <v>15</v>
      </c>
      <c r="J46" s="389" t="s">
        <v>15</v>
      </c>
      <c r="K46" s="389"/>
      <c r="L46" s="389"/>
      <c r="M46" s="389" t="s">
        <v>15</v>
      </c>
      <c r="N46" s="389"/>
      <c r="O46" s="388"/>
      <c r="P46" s="388"/>
      <c r="Q46" s="389"/>
      <c r="R46" s="390"/>
      <c r="S46" s="389" t="s">
        <v>15</v>
      </c>
      <c r="T46" s="389"/>
      <c r="U46" s="389"/>
      <c r="V46" s="388" t="s">
        <v>15</v>
      </c>
      <c r="W46" s="388"/>
      <c r="X46" s="389"/>
      <c r="Y46" s="389" t="s">
        <v>15</v>
      </c>
      <c r="Z46" s="389"/>
      <c r="AA46" s="389"/>
      <c r="AB46" s="389" t="s">
        <v>15</v>
      </c>
      <c r="AC46" s="388"/>
      <c r="AD46" s="388"/>
      <c r="AE46" s="389" t="s">
        <v>15</v>
      </c>
      <c r="AF46" s="389"/>
      <c r="AG46" s="389" t="s">
        <v>13</v>
      </c>
      <c r="AH46" s="388" t="s">
        <v>15</v>
      </c>
      <c r="AI46" s="390" t="s">
        <v>13</v>
      </c>
      <c r="AJ46" s="2"/>
      <c r="AK46" s="312"/>
      <c r="AL46" s="312"/>
      <c r="AM46" s="312"/>
      <c r="AN46" s="312"/>
      <c r="AO46" s="312"/>
      <c r="AP46" s="312"/>
      <c r="AQ46" s="312"/>
      <c r="AR46" s="312"/>
      <c r="AS46" s="312"/>
      <c r="AT46" s="312"/>
      <c r="AU46" s="312"/>
      <c r="AV46" s="312"/>
      <c r="AW46" s="312"/>
      <c r="AX46" s="312"/>
      <c r="AY46" s="1"/>
      <c r="AZ46" s="1"/>
      <c r="BA46" s="1"/>
      <c r="BB46" s="1"/>
      <c r="BC46" s="1"/>
      <c r="BD46" s="312"/>
      <c r="BE46" s="314"/>
    </row>
    <row r="47" spans="1:57" s="282" customFormat="1" ht="20.25" customHeight="1">
      <c r="A47" s="386" t="s">
        <v>337</v>
      </c>
      <c r="B47" s="386" t="s">
        <v>338</v>
      </c>
      <c r="C47" s="385" t="s">
        <v>339</v>
      </c>
      <c r="D47" s="387" t="s">
        <v>258</v>
      </c>
      <c r="E47" s="391" t="s">
        <v>15</v>
      </c>
      <c r="F47" s="389"/>
      <c r="G47" s="389" t="s">
        <v>15</v>
      </c>
      <c r="H47" s="388"/>
      <c r="I47" s="388"/>
      <c r="J47" s="389" t="s">
        <v>15</v>
      </c>
      <c r="K47" s="390" t="s">
        <v>15</v>
      </c>
      <c r="L47" s="389"/>
      <c r="M47" s="389" t="s">
        <v>15</v>
      </c>
      <c r="N47" s="390" t="s">
        <v>15</v>
      </c>
      <c r="O47" s="388"/>
      <c r="P47" s="388" t="s">
        <v>15</v>
      </c>
      <c r="Q47" s="389"/>
      <c r="R47" s="390"/>
      <c r="S47" s="389" t="s">
        <v>15</v>
      </c>
      <c r="T47" s="389"/>
      <c r="U47" s="389"/>
      <c r="V47" s="388" t="s">
        <v>15</v>
      </c>
      <c r="W47" s="388"/>
      <c r="X47" s="390" t="s">
        <v>15</v>
      </c>
      <c r="Y47" s="389" t="s">
        <v>15</v>
      </c>
      <c r="Z47" s="389"/>
      <c r="AA47" s="389" t="s">
        <v>274</v>
      </c>
      <c r="AB47" s="389" t="s">
        <v>15</v>
      </c>
      <c r="AC47" s="391" t="s">
        <v>15</v>
      </c>
      <c r="AD47" s="388"/>
      <c r="AE47" s="389" t="s">
        <v>15</v>
      </c>
      <c r="AF47" s="389"/>
      <c r="AG47" s="389"/>
      <c r="AH47" s="388" t="s">
        <v>15</v>
      </c>
      <c r="AI47" s="389"/>
      <c r="AJ47" s="2"/>
      <c r="AK47" s="312"/>
      <c r="AL47" s="312"/>
      <c r="AM47" s="312"/>
      <c r="AN47" s="312"/>
      <c r="AO47" s="312"/>
      <c r="AP47" s="312"/>
      <c r="AQ47" s="312"/>
      <c r="AR47" s="312"/>
      <c r="AS47" s="312"/>
      <c r="AT47" s="312"/>
      <c r="AU47" s="312"/>
      <c r="AV47" s="312"/>
      <c r="AW47" s="312"/>
      <c r="AX47" s="312"/>
      <c r="AY47" s="1"/>
      <c r="AZ47" s="1"/>
      <c r="BA47" s="1"/>
      <c r="BB47" s="1"/>
      <c r="BC47" s="1"/>
      <c r="BD47" s="312"/>
      <c r="BE47" s="314"/>
    </row>
    <row r="48" spans="1:57" s="282" customFormat="1" ht="20.25" customHeight="1">
      <c r="A48" s="386">
        <v>429619</v>
      </c>
      <c r="B48" s="386" t="s">
        <v>340</v>
      </c>
      <c r="C48" s="400">
        <v>294673</v>
      </c>
      <c r="D48" s="387" t="s">
        <v>258</v>
      </c>
      <c r="E48" s="388"/>
      <c r="F48" s="389" t="s">
        <v>15</v>
      </c>
      <c r="G48" s="389"/>
      <c r="H48" s="388"/>
      <c r="I48" s="388"/>
      <c r="J48" s="389"/>
      <c r="K48" s="389"/>
      <c r="L48" s="389"/>
      <c r="M48" s="389"/>
      <c r="N48" s="389" t="s">
        <v>15</v>
      </c>
      <c r="O48" s="388"/>
      <c r="P48" s="388"/>
      <c r="Q48" s="389"/>
      <c r="R48" s="389" t="s">
        <v>15</v>
      </c>
      <c r="S48" s="389"/>
      <c r="T48" s="389" t="s">
        <v>15</v>
      </c>
      <c r="U48" s="389"/>
      <c r="V48" s="388" t="s">
        <v>15</v>
      </c>
      <c r="W48" s="388"/>
      <c r="X48" s="389" t="s">
        <v>15</v>
      </c>
      <c r="Y48" s="389"/>
      <c r="Z48" s="389" t="s">
        <v>15</v>
      </c>
      <c r="AA48" s="389"/>
      <c r="AB48" s="389" t="s">
        <v>15</v>
      </c>
      <c r="AC48" s="388"/>
      <c r="AD48" s="388"/>
      <c r="AE48" s="389"/>
      <c r="AF48" s="389" t="s">
        <v>15</v>
      </c>
      <c r="AG48" s="389"/>
      <c r="AH48" s="388" t="s">
        <v>15</v>
      </c>
      <c r="AI48" s="399"/>
      <c r="AJ48" s="2"/>
      <c r="AK48" s="312"/>
      <c r="AL48" s="312"/>
      <c r="AM48" s="312"/>
      <c r="AN48" s="312"/>
      <c r="AO48" s="312"/>
      <c r="AP48" s="312"/>
      <c r="AQ48" s="312"/>
      <c r="AR48" s="312"/>
      <c r="AS48" s="312"/>
      <c r="AT48" s="312"/>
      <c r="AU48" s="312"/>
      <c r="AV48" s="312"/>
      <c r="AW48" s="312"/>
      <c r="AX48" s="312"/>
      <c r="AY48" s="1"/>
      <c r="AZ48" s="1"/>
      <c r="BA48" s="1"/>
      <c r="BB48" s="1"/>
      <c r="BC48" s="1"/>
      <c r="BD48" s="312"/>
      <c r="BE48" s="314"/>
    </row>
    <row r="49" spans="1:57" s="282" customFormat="1" ht="20.25" customHeight="1">
      <c r="A49" s="386">
        <v>431311</v>
      </c>
      <c r="B49" s="386" t="s">
        <v>341</v>
      </c>
      <c r="C49" s="400">
        <v>1028321</v>
      </c>
      <c r="D49" s="387" t="s">
        <v>258</v>
      </c>
      <c r="E49" s="391" t="s">
        <v>15</v>
      </c>
      <c r="F49" s="389"/>
      <c r="G49" s="389" t="s">
        <v>15</v>
      </c>
      <c r="H49" s="388"/>
      <c r="I49" s="388"/>
      <c r="J49" s="389" t="s">
        <v>15</v>
      </c>
      <c r="K49" s="389" t="s">
        <v>274</v>
      </c>
      <c r="L49" s="389"/>
      <c r="M49" s="389" t="s">
        <v>15</v>
      </c>
      <c r="N49" s="389"/>
      <c r="O49" s="391" t="s">
        <v>15</v>
      </c>
      <c r="P49" s="388" t="s">
        <v>15</v>
      </c>
      <c r="Q49" s="390"/>
      <c r="R49" s="390"/>
      <c r="S49" s="389" t="s">
        <v>15</v>
      </c>
      <c r="T49" s="389"/>
      <c r="U49" s="390" t="s">
        <v>15</v>
      </c>
      <c r="V49" s="388" t="s">
        <v>15</v>
      </c>
      <c r="W49" s="388"/>
      <c r="X49" s="390" t="s">
        <v>14</v>
      </c>
      <c r="Y49" s="389" t="s">
        <v>15</v>
      </c>
      <c r="Z49" s="389"/>
      <c r="AA49" s="390" t="s">
        <v>15</v>
      </c>
      <c r="AB49" s="389" t="s">
        <v>15</v>
      </c>
      <c r="AC49" s="391" t="s">
        <v>15</v>
      </c>
      <c r="AD49" s="391" t="s">
        <v>15</v>
      </c>
      <c r="AE49" s="389" t="s">
        <v>15</v>
      </c>
      <c r="AF49" s="389"/>
      <c r="AG49" s="389"/>
      <c r="AH49" s="388" t="s">
        <v>15</v>
      </c>
      <c r="AI49" s="390" t="s">
        <v>15</v>
      </c>
      <c r="AJ49" s="2"/>
      <c r="AK49" s="312"/>
      <c r="AL49" s="312"/>
      <c r="AM49" s="312"/>
      <c r="AN49" s="312"/>
      <c r="AO49" s="312"/>
      <c r="AP49" s="312"/>
      <c r="AQ49" s="312"/>
      <c r="AR49" s="312"/>
      <c r="AS49" s="312"/>
      <c r="AT49" s="312"/>
      <c r="AU49" s="312"/>
      <c r="AV49" s="312"/>
      <c r="AW49" s="312"/>
      <c r="AX49" s="312"/>
      <c r="AY49" s="1"/>
      <c r="AZ49" s="1"/>
      <c r="BA49" s="1"/>
      <c r="BB49" s="1"/>
      <c r="BC49" s="1"/>
      <c r="BD49" s="312"/>
      <c r="BE49" s="314"/>
    </row>
    <row r="50" spans="1:57" s="282" customFormat="1" ht="20.25" customHeight="1">
      <c r="A50" s="386">
        <v>431249</v>
      </c>
      <c r="B50" s="386" t="s">
        <v>342</v>
      </c>
      <c r="C50" s="400">
        <v>897100</v>
      </c>
      <c r="D50" s="387" t="s">
        <v>258</v>
      </c>
      <c r="E50" s="388"/>
      <c r="F50" s="390"/>
      <c r="G50" s="389" t="s">
        <v>15</v>
      </c>
      <c r="H50" s="388"/>
      <c r="I50" s="388"/>
      <c r="J50" s="389" t="s">
        <v>15</v>
      </c>
      <c r="K50" s="389" t="s">
        <v>343</v>
      </c>
      <c r="L50" s="389"/>
      <c r="M50" s="389" t="s">
        <v>15</v>
      </c>
      <c r="N50" s="389"/>
      <c r="O50" s="388"/>
      <c r="P50" s="388" t="s">
        <v>15</v>
      </c>
      <c r="Q50" s="390" t="s">
        <v>15</v>
      </c>
      <c r="R50" s="390"/>
      <c r="S50" s="389" t="s">
        <v>15</v>
      </c>
      <c r="T50" s="389"/>
      <c r="U50" s="389"/>
      <c r="V50" s="388" t="s">
        <v>15</v>
      </c>
      <c r="W50" s="391" t="s">
        <v>15</v>
      </c>
      <c r="X50" s="390" t="s">
        <v>13</v>
      </c>
      <c r="Y50" s="389" t="s">
        <v>15</v>
      </c>
      <c r="Z50" s="389"/>
      <c r="AA50" s="389"/>
      <c r="AB50" s="389" t="s">
        <v>15</v>
      </c>
      <c r="AC50" s="388"/>
      <c r="AD50" s="388"/>
      <c r="AE50" s="389" t="s">
        <v>15</v>
      </c>
      <c r="AF50" s="389"/>
      <c r="AG50" s="390" t="s">
        <v>13</v>
      </c>
      <c r="AH50" s="388" t="s">
        <v>15</v>
      </c>
      <c r="AI50" s="389"/>
      <c r="AJ50" s="2"/>
      <c r="AK50" s="312"/>
      <c r="AL50" s="312"/>
      <c r="AM50" s="312"/>
      <c r="AN50" s="312"/>
      <c r="AO50" s="312"/>
      <c r="AP50" s="312"/>
      <c r="AQ50" s="312"/>
      <c r="AR50" s="312"/>
      <c r="AS50" s="312"/>
      <c r="AT50" s="312"/>
      <c r="AU50" s="312"/>
      <c r="AV50" s="312"/>
      <c r="AW50" s="312"/>
      <c r="AX50" s="312"/>
      <c r="AY50" s="1"/>
      <c r="AZ50" s="1"/>
      <c r="BA50" s="1"/>
      <c r="BB50" s="1"/>
      <c r="BC50" s="1"/>
      <c r="BD50" s="312"/>
      <c r="BE50" s="314"/>
    </row>
    <row r="51" spans="1:57" s="282" customFormat="1" ht="20.25" customHeight="1">
      <c r="A51" s="386">
        <v>432970</v>
      </c>
      <c r="B51" s="386" t="s">
        <v>344</v>
      </c>
      <c r="C51" s="400">
        <v>485128</v>
      </c>
      <c r="D51" s="387" t="s">
        <v>258</v>
      </c>
      <c r="E51" s="391" t="s">
        <v>13</v>
      </c>
      <c r="F51" s="389" t="s">
        <v>13</v>
      </c>
      <c r="G51" s="390" t="s">
        <v>14</v>
      </c>
      <c r="H51" s="388" t="s">
        <v>15</v>
      </c>
      <c r="I51" s="388"/>
      <c r="J51" s="389" t="s">
        <v>15</v>
      </c>
      <c r="K51" s="390" t="s">
        <v>13</v>
      </c>
      <c r="L51" s="389"/>
      <c r="M51" s="390" t="s">
        <v>14</v>
      </c>
      <c r="N51" s="389" t="s">
        <v>15</v>
      </c>
      <c r="O51" s="388"/>
      <c r="P51" s="388" t="s">
        <v>15</v>
      </c>
      <c r="Q51" s="389"/>
      <c r="R51" s="390"/>
      <c r="S51" s="389"/>
      <c r="T51" s="389"/>
      <c r="U51" s="389"/>
      <c r="V51" s="388" t="s">
        <v>15</v>
      </c>
      <c r="W51" s="388"/>
      <c r="X51" s="389" t="s">
        <v>15</v>
      </c>
      <c r="Y51" s="389"/>
      <c r="Z51" s="389"/>
      <c r="AA51" s="389"/>
      <c r="AB51" s="389" t="s">
        <v>15</v>
      </c>
      <c r="AC51" s="391" t="s">
        <v>15</v>
      </c>
      <c r="AD51" s="388" t="s">
        <v>15</v>
      </c>
      <c r="AE51" s="389"/>
      <c r="AF51" s="389" t="s">
        <v>15</v>
      </c>
      <c r="AG51" s="389"/>
      <c r="AH51" s="388" t="s">
        <v>15</v>
      </c>
      <c r="AI51" s="389"/>
      <c r="AJ51" s="2"/>
      <c r="AK51" s="312"/>
      <c r="AL51" s="312"/>
      <c r="AM51" s="312"/>
      <c r="AN51" s="312"/>
      <c r="AO51" s="312"/>
      <c r="AP51" s="312"/>
      <c r="AQ51" s="312"/>
      <c r="AR51" s="312"/>
      <c r="AS51" s="312"/>
      <c r="AT51" s="312"/>
      <c r="AU51" s="312"/>
      <c r="AV51" s="312"/>
      <c r="AW51" s="312"/>
      <c r="AX51" s="312"/>
      <c r="AY51" s="1"/>
      <c r="AZ51" s="1"/>
      <c r="BA51" s="1"/>
      <c r="BB51" s="1"/>
      <c r="BC51" s="1"/>
      <c r="BD51" s="312"/>
      <c r="BE51" s="314"/>
    </row>
    <row r="52" spans="1:57" s="282" customFormat="1" ht="20.25" customHeight="1">
      <c r="A52" s="386" t="s">
        <v>345</v>
      </c>
      <c r="B52" s="386" t="s">
        <v>316</v>
      </c>
      <c r="C52" s="385">
        <v>422294</v>
      </c>
      <c r="D52" s="387" t="s">
        <v>258</v>
      </c>
      <c r="E52" s="388"/>
      <c r="F52" s="389"/>
      <c r="G52" s="389" t="s">
        <v>15</v>
      </c>
      <c r="H52" s="388"/>
      <c r="I52" s="388"/>
      <c r="J52" s="389" t="s">
        <v>15</v>
      </c>
      <c r="K52" s="389"/>
      <c r="L52" s="389"/>
      <c r="M52" s="389" t="s">
        <v>15</v>
      </c>
      <c r="N52" s="389"/>
      <c r="O52" s="388"/>
      <c r="P52" s="388" t="s">
        <v>15</v>
      </c>
      <c r="Q52" s="389"/>
      <c r="R52" s="390"/>
      <c r="S52" s="389" t="s">
        <v>15</v>
      </c>
      <c r="T52" s="389"/>
      <c r="U52" s="389"/>
      <c r="V52" s="388" t="s">
        <v>15</v>
      </c>
      <c r="W52" s="388"/>
      <c r="X52" s="389"/>
      <c r="Y52" s="389" t="s">
        <v>15</v>
      </c>
      <c r="Z52" s="389"/>
      <c r="AA52" s="389"/>
      <c r="AB52" s="389" t="s">
        <v>15</v>
      </c>
      <c r="AC52" s="388"/>
      <c r="AD52" s="388"/>
      <c r="AE52" s="389" t="s">
        <v>15</v>
      </c>
      <c r="AF52" s="389"/>
      <c r="AG52" s="389"/>
      <c r="AH52" s="388" t="s">
        <v>15</v>
      </c>
      <c r="AI52" s="389" t="s">
        <v>14</v>
      </c>
      <c r="AJ52" s="2"/>
      <c r="AK52" s="312">
        <f>COUNTIF(E52:AG52,"M")</f>
        <v>0</v>
      </c>
      <c r="AL52" s="312">
        <f>COUNTIF(E52:AG52,"T")</f>
        <v>0</v>
      </c>
      <c r="AM52" s="312">
        <f>COUNTIF(E52:AG52,"D")</f>
        <v>0</v>
      </c>
      <c r="AN52" s="312">
        <f>COUNTIF(E52:AG52,"P*")</f>
        <v>9</v>
      </c>
      <c r="AO52" s="312">
        <f>COUNTIF(E52:AG52,"M/T")</f>
        <v>0</v>
      </c>
      <c r="AP52" s="312">
        <f>COUNTIF(E52:AG52,"I/I")</f>
        <v>0</v>
      </c>
      <c r="AQ52" s="312">
        <f>COUNTIF(E52:AG52,"I")</f>
        <v>0</v>
      </c>
      <c r="AR52" s="312">
        <f>COUNTIF(E52:AG52,"I²")</f>
        <v>0</v>
      </c>
      <c r="AS52" s="312">
        <f>COUNTIF(E52:AG52,"SN")</f>
        <v>0</v>
      </c>
      <c r="AT52" s="312">
        <f>COUNTIF(E52:AG52,"Ma")</f>
        <v>0</v>
      </c>
      <c r="AU52" s="312">
        <f>COUNTIF(E52:AG52,"Ta")</f>
        <v>0</v>
      </c>
      <c r="AV52" s="312">
        <f>COUNTIF(E52:AG52,"Da")</f>
        <v>0</v>
      </c>
      <c r="AW52" s="312">
        <f>COUNTIF(E52:AG52,"Pa")</f>
        <v>0</v>
      </c>
      <c r="AX52" s="312">
        <f>COUNTIF(E52:AG52,"MTa")</f>
        <v>0</v>
      </c>
      <c r="AY52" s="1"/>
      <c r="AZ52" s="1"/>
      <c r="BA52" s="1"/>
      <c r="BB52" s="1">
        <v>7</v>
      </c>
      <c r="BC52" s="1"/>
      <c r="BD52" s="312">
        <f>((AZ52*6)+(BA52*6)+(BB52*6)+(BC52)+(AY52*6))</f>
        <v>42</v>
      </c>
      <c r="BE52" s="314">
        <f>(AK52*6)+(AL52*6)+(AM52*8)+(AN52*12)+(AO52*12)+(AP52*11.5)+(AQ52*6)+(AR52*6)+(AS52*12)+(AT52*6)+(AU52*6)+(AV52*8)+(AW52*12)+(AX52*11.5)</f>
        <v>108</v>
      </c>
    </row>
    <row r="53" spans="1:234" ht="15">
      <c r="A53" s="413"/>
      <c r="B53" s="413"/>
      <c r="C53" s="414"/>
      <c r="D53" s="415"/>
      <c r="E53" s="416"/>
      <c r="F53" s="413"/>
      <c r="G53" s="413"/>
      <c r="H53" s="416"/>
      <c r="I53" s="416"/>
      <c r="J53" s="413"/>
      <c r="K53" s="413"/>
      <c r="L53" s="413"/>
      <c r="M53" s="416"/>
      <c r="N53" s="416"/>
      <c r="O53" s="413"/>
      <c r="P53" s="413"/>
      <c r="Q53" s="413"/>
      <c r="R53" s="413"/>
      <c r="S53" s="413"/>
      <c r="T53" s="413"/>
      <c r="U53" s="413"/>
      <c r="V53" s="413"/>
      <c r="W53" s="413"/>
      <c r="X53" s="413"/>
      <c r="Y53" s="416"/>
      <c r="Z53" s="416"/>
      <c r="AA53" s="413"/>
      <c r="AB53" s="413"/>
      <c r="AC53" s="413"/>
      <c r="AD53" s="413"/>
      <c r="AE53" s="413"/>
      <c r="AF53" s="413"/>
      <c r="AG53" s="413"/>
      <c r="AH53" s="413"/>
      <c r="AI53" s="41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</row>
    <row r="54" spans="58:234" ht="15"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</row>
    <row r="55" ht="18">
      <c r="S55" s="417"/>
    </row>
    <row r="56" ht="15">
      <c r="X56" s="418"/>
    </row>
  </sheetData>
  <sheetProtection/>
  <mergeCells count="8">
    <mergeCell ref="S33:AI33"/>
    <mergeCell ref="S34:AI34"/>
    <mergeCell ref="A1:AI1"/>
    <mergeCell ref="A2:AI2"/>
    <mergeCell ref="A3:AI3"/>
    <mergeCell ref="D4:D5"/>
    <mergeCell ref="D20:D21"/>
    <mergeCell ref="E24:F24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G55"/>
  <sheetViews>
    <sheetView tabSelected="1" zoomScalePageLayoutView="0" workbookViewId="0" topLeftCell="A1">
      <selection activeCell="A1" sqref="A1:IV16384"/>
    </sheetView>
  </sheetViews>
  <sheetFormatPr defaultColWidth="11.57421875" defaultRowHeight="15"/>
  <cols>
    <col min="1" max="1" width="12.140625" style="316" customWidth="1"/>
    <col min="2" max="2" width="61.421875" style="316" customWidth="1"/>
    <col min="3" max="3" width="18.28125" style="376" customWidth="1"/>
    <col min="4" max="4" width="13.421875" style="317" customWidth="1"/>
    <col min="5" max="35" width="7.7109375" style="316" customWidth="1"/>
    <col min="36" max="38" width="5.57421875" style="476" customWidth="1"/>
    <col min="39" max="39" width="9.140625" style="316" customWidth="1"/>
    <col min="40" max="40" width="5.00390625" style="316" bestFit="1" customWidth="1"/>
    <col min="41" max="63" width="4.421875" style="316" customWidth="1"/>
    <col min="64" max="240" width="9.140625" style="316" customWidth="1"/>
    <col min="241" max="255" width="11.57421875" style="0" customWidth="1"/>
    <col min="256" max="16384" width="5.421875" style="0" customWidth="1"/>
  </cols>
  <sheetData>
    <row r="1" spans="1:239" s="377" customFormat="1" ht="34.5" customHeight="1">
      <c r="A1" s="443" t="s">
        <v>251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44"/>
      <c r="AE1" s="444"/>
      <c r="AF1" s="444"/>
      <c r="AG1" s="444"/>
      <c r="AH1" s="444"/>
      <c r="AI1" s="444"/>
      <c r="AJ1" s="445"/>
      <c r="AK1" s="445"/>
      <c r="AL1" s="446"/>
      <c r="AM1" s="376"/>
      <c r="AN1" s="376"/>
      <c r="AO1" s="376"/>
      <c r="AP1" s="376"/>
      <c r="AQ1" s="376"/>
      <c r="AR1" s="376"/>
      <c r="AS1" s="376"/>
      <c r="AT1" s="376"/>
      <c r="AU1" s="376"/>
      <c r="AV1" s="376"/>
      <c r="AW1" s="376"/>
      <c r="AX1" s="376"/>
      <c r="AY1" s="376"/>
      <c r="AZ1" s="376"/>
      <c r="BA1" s="376"/>
      <c r="BB1" s="376"/>
      <c r="BC1" s="376"/>
      <c r="BD1" s="376"/>
      <c r="BE1" s="376"/>
      <c r="BF1" s="376"/>
      <c r="BG1" s="376"/>
      <c r="BH1" s="376"/>
      <c r="BI1" s="376"/>
      <c r="BJ1" s="376"/>
      <c r="BK1" s="376"/>
      <c r="BL1" s="376"/>
      <c r="BM1" s="376"/>
      <c r="BN1" s="376"/>
      <c r="BO1" s="376"/>
      <c r="BP1" s="376"/>
      <c r="BQ1" s="376"/>
      <c r="BR1" s="376"/>
      <c r="BS1" s="376"/>
      <c r="BT1" s="376"/>
      <c r="BU1" s="376"/>
      <c r="BV1" s="376"/>
      <c r="BW1" s="376"/>
      <c r="BX1" s="376"/>
      <c r="BY1" s="376"/>
      <c r="BZ1" s="376"/>
      <c r="CA1" s="376"/>
      <c r="CB1" s="376"/>
      <c r="CC1" s="376"/>
      <c r="CD1" s="376"/>
      <c r="CE1" s="376"/>
      <c r="CF1" s="376"/>
      <c r="CG1" s="376"/>
      <c r="CH1" s="376"/>
      <c r="CI1" s="376"/>
      <c r="CJ1" s="376"/>
      <c r="CK1" s="376"/>
      <c r="CL1" s="376"/>
      <c r="CM1" s="376"/>
      <c r="CN1" s="376"/>
      <c r="CO1" s="376"/>
      <c r="CP1" s="376"/>
      <c r="CQ1" s="376"/>
      <c r="CR1" s="376"/>
      <c r="CS1" s="376"/>
      <c r="CT1" s="376"/>
      <c r="CU1" s="376"/>
      <c r="CV1" s="376"/>
      <c r="CW1" s="376"/>
      <c r="CX1" s="376"/>
      <c r="CY1" s="376"/>
      <c r="CZ1" s="376"/>
      <c r="DA1" s="376"/>
      <c r="DB1" s="376"/>
      <c r="DC1" s="376"/>
      <c r="DD1" s="376"/>
      <c r="DE1" s="376"/>
      <c r="DF1" s="376"/>
      <c r="DG1" s="376"/>
      <c r="DH1" s="376"/>
      <c r="DI1" s="376"/>
      <c r="DJ1" s="376"/>
      <c r="DK1" s="376"/>
      <c r="DL1" s="376"/>
      <c r="DM1" s="376"/>
      <c r="DN1" s="376"/>
      <c r="DO1" s="376"/>
      <c r="DP1" s="376"/>
      <c r="DQ1" s="376"/>
      <c r="DR1" s="376"/>
      <c r="DS1" s="376"/>
      <c r="DT1" s="376"/>
      <c r="DU1" s="376"/>
      <c r="DV1" s="376"/>
      <c r="DW1" s="376"/>
      <c r="DX1" s="376"/>
      <c r="DY1" s="376"/>
      <c r="DZ1" s="376"/>
      <c r="EA1" s="376"/>
      <c r="EB1" s="376"/>
      <c r="EC1" s="376"/>
      <c r="ED1" s="376"/>
      <c r="EE1" s="376"/>
      <c r="EF1" s="376"/>
      <c r="EG1" s="376"/>
      <c r="EH1" s="376"/>
      <c r="EI1" s="376"/>
      <c r="EJ1" s="376"/>
      <c r="EK1" s="376"/>
      <c r="EL1" s="376"/>
      <c r="EM1" s="376"/>
      <c r="EN1" s="376"/>
      <c r="EO1" s="376"/>
      <c r="EP1" s="376"/>
      <c r="EQ1" s="376"/>
      <c r="ER1" s="376"/>
      <c r="ES1" s="376"/>
      <c r="ET1" s="376"/>
      <c r="EU1" s="376"/>
      <c r="EV1" s="376"/>
      <c r="EW1" s="376"/>
      <c r="EX1" s="376"/>
      <c r="EY1" s="376"/>
      <c r="EZ1" s="376"/>
      <c r="FA1" s="376"/>
      <c r="FB1" s="376"/>
      <c r="FC1" s="376"/>
      <c r="FD1" s="376"/>
      <c r="FE1" s="376"/>
      <c r="FF1" s="376"/>
      <c r="FG1" s="376"/>
      <c r="FH1" s="376"/>
      <c r="FI1" s="376"/>
      <c r="FJ1" s="376"/>
      <c r="FK1" s="376"/>
      <c r="FL1" s="376"/>
      <c r="FM1" s="376"/>
      <c r="FN1" s="376"/>
      <c r="FO1" s="376"/>
      <c r="FP1" s="376"/>
      <c r="FQ1" s="376"/>
      <c r="FR1" s="376"/>
      <c r="FS1" s="376"/>
      <c r="FT1" s="376"/>
      <c r="FU1" s="376"/>
      <c r="FV1" s="376"/>
      <c r="FW1" s="376"/>
      <c r="FX1" s="376"/>
      <c r="FY1" s="376"/>
      <c r="FZ1" s="376"/>
      <c r="GA1" s="376"/>
      <c r="GB1" s="376"/>
      <c r="GC1" s="376"/>
      <c r="GD1" s="376"/>
      <c r="GE1" s="376"/>
      <c r="GF1" s="376"/>
      <c r="GG1" s="376"/>
      <c r="GH1" s="376"/>
      <c r="GI1" s="376"/>
      <c r="GJ1" s="376"/>
      <c r="GK1" s="376"/>
      <c r="GL1" s="376"/>
      <c r="GM1" s="376"/>
      <c r="GN1" s="376"/>
      <c r="GO1" s="376"/>
      <c r="GP1" s="376"/>
      <c r="GQ1" s="376"/>
      <c r="GR1" s="376"/>
      <c r="GS1" s="376"/>
      <c r="GT1" s="376"/>
      <c r="GU1" s="376"/>
      <c r="GV1" s="376"/>
      <c r="GW1" s="376"/>
      <c r="GX1" s="376"/>
      <c r="GY1" s="376"/>
      <c r="GZ1" s="376"/>
      <c r="HA1" s="376"/>
      <c r="HB1" s="376"/>
      <c r="HC1" s="376"/>
      <c r="HD1" s="376"/>
      <c r="HE1" s="376"/>
      <c r="HF1" s="376"/>
      <c r="HG1" s="376"/>
      <c r="HH1" s="376"/>
      <c r="HI1" s="376"/>
      <c r="HJ1" s="376"/>
      <c r="HK1" s="376"/>
      <c r="HL1" s="376"/>
      <c r="HM1" s="376"/>
      <c r="HN1" s="376"/>
      <c r="HO1" s="376"/>
      <c r="HP1" s="376"/>
      <c r="HQ1" s="376"/>
      <c r="HR1" s="376"/>
      <c r="HS1" s="376"/>
      <c r="HT1" s="376"/>
      <c r="HU1" s="376"/>
      <c r="HV1" s="376"/>
      <c r="HW1" s="376"/>
      <c r="HX1" s="376"/>
      <c r="HY1" s="376"/>
      <c r="HZ1" s="376"/>
      <c r="IA1" s="376"/>
      <c r="IB1" s="376"/>
      <c r="IC1" s="376"/>
      <c r="ID1" s="376"/>
      <c r="IE1" s="376"/>
    </row>
    <row r="2" spans="1:67" s="378" customFormat="1" ht="30.75" customHeight="1">
      <c r="A2" s="302" t="s">
        <v>387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303"/>
      <c r="AI2" s="303"/>
      <c r="AJ2" s="447"/>
      <c r="AK2" s="447"/>
      <c r="AL2" s="448"/>
      <c r="AN2" s="377"/>
      <c r="AO2" s="377"/>
      <c r="AP2" s="377"/>
      <c r="AQ2" s="377"/>
      <c r="AR2" s="377"/>
      <c r="AS2" s="377"/>
      <c r="AT2" s="377"/>
      <c r="AU2" s="377"/>
      <c r="AV2" s="377"/>
      <c r="AW2" s="377"/>
      <c r="AX2" s="377"/>
      <c r="AY2" s="377"/>
      <c r="AZ2" s="377"/>
      <c r="BA2" s="377"/>
      <c r="BB2" s="377"/>
      <c r="BC2" s="377"/>
      <c r="BD2" s="377"/>
      <c r="BE2" s="377"/>
      <c r="BF2" s="377"/>
      <c r="BG2" s="377"/>
      <c r="BH2" s="377"/>
      <c r="BI2" s="377"/>
      <c r="BJ2" s="377"/>
      <c r="BK2" s="377"/>
      <c r="BO2" s="377"/>
    </row>
    <row r="3" spans="1:63" s="378" customFormat="1" ht="31.5" customHeight="1">
      <c r="A3" s="304" t="s">
        <v>388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449"/>
      <c r="AK3" s="449"/>
      <c r="AL3" s="450"/>
      <c r="AN3" s="377"/>
      <c r="AO3" s="377"/>
      <c r="AP3" s="377"/>
      <c r="AQ3" s="377"/>
      <c r="AR3" s="377"/>
      <c r="AS3" s="377"/>
      <c r="AT3" s="377"/>
      <c r="AU3" s="377"/>
      <c r="AV3" s="377"/>
      <c r="AW3" s="377"/>
      <c r="AX3" s="377"/>
      <c r="AY3" s="377"/>
      <c r="AZ3" s="377"/>
      <c r="BA3" s="377"/>
      <c r="BB3" s="377"/>
      <c r="BC3" s="377"/>
      <c r="BD3" s="377"/>
      <c r="BE3" s="377"/>
      <c r="BF3" s="377"/>
      <c r="BG3" s="377"/>
      <c r="BH3" s="377"/>
      <c r="BI3" s="377"/>
      <c r="BJ3" s="377"/>
      <c r="BK3" s="377"/>
    </row>
    <row r="4" spans="1:67" s="282" customFormat="1" ht="20.25" customHeight="1">
      <c r="A4" s="451"/>
      <c r="B4" s="452" t="s">
        <v>389</v>
      </c>
      <c r="C4" s="452" t="s">
        <v>79</v>
      </c>
      <c r="D4" s="453" t="s">
        <v>3</v>
      </c>
      <c r="E4" s="285">
        <v>1</v>
      </c>
      <c r="F4" s="285">
        <v>2</v>
      </c>
      <c r="G4" s="285">
        <v>3</v>
      </c>
      <c r="H4" s="285">
        <v>4</v>
      </c>
      <c r="I4" s="285">
        <v>5</v>
      </c>
      <c r="J4" s="285">
        <v>6</v>
      </c>
      <c r="K4" s="285">
        <v>7</v>
      </c>
      <c r="L4" s="285">
        <v>8</v>
      </c>
      <c r="M4" s="285">
        <v>9</v>
      </c>
      <c r="N4" s="286">
        <v>10</v>
      </c>
      <c r="O4" s="285">
        <v>11</v>
      </c>
      <c r="P4" s="285">
        <v>12</v>
      </c>
      <c r="Q4" s="285">
        <v>13</v>
      </c>
      <c r="R4" s="285">
        <v>14</v>
      </c>
      <c r="S4" s="285">
        <v>15</v>
      </c>
      <c r="T4" s="285">
        <v>16</v>
      </c>
      <c r="U4" s="285">
        <v>17</v>
      </c>
      <c r="V4" s="285">
        <v>18</v>
      </c>
      <c r="W4" s="285">
        <v>19</v>
      </c>
      <c r="X4" s="285">
        <v>20</v>
      </c>
      <c r="Y4" s="285">
        <v>21</v>
      </c>
      <c r="Z4" s="285">
        <v>22</v>
      </c>
      <c r="AA4" s="285">
        <v>23</v>
      </c>
      <c r="AB4" s="285">
        <v>24</v>
      </c>
      <c r="AC4" s="285">
        <v>25</v>
      </c>
      <c r="AD4" s="285">
        <v>26</v>
      </c>
      <c r="AE4" s="285">
        <v>27</v>
      </c>
      <c r="AF4" s="285">
        <v>28</v>
      </c>
      <c r="AG4" s="285">
        <v>29</v>
      </c>
      <c r="AH4" s="285">
        <v>30</v>
      </c>
      <c r="AI4" s="285">
        <v>31</v>
      </c>
      <c r="AJ4" s="454" t="s">
        <v>4</v>
      </c>
      <c r="AK4" s="455" t="s">
        <v>5</v>
      </c>
      <c r="AL4" s="455" t="s">
        <v>6</v>
      </c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O4" s="378"/>
    </row>
    <row r="5" spans="1:63" s="282" customFormat="1" ht="20.25" customHeight="1">
      <c r="A5" s="456"/>
      <c r="B5" s="452" t="s">
        <v>254</v>
      </c>
      <c r="C5" s="452" t="s">
        <v>189</v>
      </c>
      <c r="D5" s="457"/>
      <c r="E5" s="285" t="s">
        <v>83</v>
      </c>
      <c r="F5" s="289" t="s">
        <v>84</v>
      </c>
      <c r="G5" s="285" t="s">
        <v>85</v>
      </c>
      <c r="H5" s="286" t="s">
        <v>156</v>
      </c>
      <c r="I5" s="285" t="s">
        <v>87</v>
      </c>
      <c r="J5" s="285" t="s">
        <v>81</v>
      </c>
      <c r="K5" s="285" t="s">
        <v>82</v>
      </c>
      <c r="L5" s="285" t="s">
        <v>83</v>
      </c>
      <c r="M5" s="289" t="s">
        <v>84</v>
      </c>
      <c r="N5" s="285" t="s">
        <v>85</v>
      </c>
      <c r="O5" s="286" t="s">
        <v>156</v>
      </c>
      <c r="P5" s="285" t="s">
        <v>87</v>
      </c>
      <c r="Q5" s="285" t="s">
        <v>81</v>
      </c>
      <c r="R5" s="285" t="s">
        <v>82</v>
      </c>
      <c r="S5" s="285" t="s">
        <v>83</v>
      </c>
      <c r="T5" s="289" t="s">
        <v>84</v>
      </c>
      <c r="U5" s="285" t="s">
        <v>85</v>
      </c>
      <c r="V5" s="286" t="s">
        <v>156</v>
      </c>
      <c r="W5" s="285" t="s">
        <v>87</v>
      </c>
      <c r="X5" s="285" t="s">
        <v>81</v>
      </c>
      <c r="Y5" s="285" t="s">
        <v>82</v>
      </c>
      <c r="Z5" s="285" t="s">
        <v>83</v>
      </c>
      <c r="AA5" s="289" t="s">
        <v>84</v>
      </c>
      <c r="AB5" s="285" t="s">
        <v>85</v>
      </c>
      <c r="AC5" s="286" t="s">
        <v>156</v>
      </c>
      <c r="AD5" s="285" t="s">
        <v>87</v>
      </c>
      <c r="AE5" s="285" t="s">
        <v>81</v>
      </c>
      <c r="AF5" s="285" t="s">
        <v>82</v>
      </c>
      <c r="AG5" s="285" t="s">
        <v>83</v>
      </c>
      <c r="AH5" s="289" t="s">
        <v>84</v>
      </c>
      <c r="AI5" s="285" t="s">
        <v>85</v>
      </c>
      <c r="AJ5" s="285"/>
      <c r="AK5" s="458"/>
      <c r="AL5" s="458"/>
      <c r="AN5" s="1" t="s">
        <v>4</v>
      </c>
      <c r="AO5" s="1" t="s">
        <v>6</v>
      </c>
      <c r="AP5" s="2"/>
      <c r="AQ5" s="312" t="s">
        <v>13</v>
      </c>
      <c r="AR5" s="312" t="s">
        <v>14</v>
      </c>
      <c r="AS5" s="312" t="s">
        <v>229</v>
      </c>
      <c r="AT5" s="312" t="s">
        <v>15</v>
      </c>
      <c r="AU5" s="312" t="s">
        <v>17</v>
      </c>
      <c r="AV5" s="312" t="s">
        <v>18</v>
      </c>
      <c r="AW5" s="312" t="s">
        <v>19</v>
      </c>
      <c r="AX5" s="312" t="s">
        <v>20</v>
      </c>
      <c r="AY5" s="312" t="s">
        <v>16</v>
      </c>
      <c r="AZ5" s="312" t="s">
        <v>230</v>
      </c>
      <c r="BA5" s="312" t="s">
        <v>231</v>
      </c>
      <c r="BB5" s="312" t="s">
        <v>232</v>
      </c>
      <c r="BC5" s="312" t="s">
        <v>233</v>
      </c>
      <c r="BD5" s="312" t="s">
        <v>234</v>
      </c>
      <c r="BE5" s="1" t="s">
        <v>8</v>
      </c>
      <c r="BF5" s="1" t="s">
        <v>9</v>
      </c>
      <c r="BG5" s="1" t="s">
        <v>10</v>
      </c>
      <c r="BH5" s="1" t="s">
        <v>11</v>
      </c>
      <c r="BI5" s="1" t="s">
        <v>12</v>
      </c>
      <c r="BJ5" s="313" t="s">
        <v>29</v>
      </c>
      <c r="BK5" s="313" t="s">
        <v>30</v>
      </c>
    </row>
    <row r="6" spans="1:63" s="282" customFormat="1" ht="20.25" customHeight="1">
      <c r="A6" s="396" t="s">
        <v>390</v>
      </c>
      <c r="B6" s="459" t="s">
        <v>391</v>
      </c>
      <c r="C6" s="460">
        <v>602458</v>
      </c>
      <c r="D6" s="461" t="s">
        <v>129</v>
      </c>
      <c r="E6" s="462" t="s">
        <v>31</v>
      </c>
      <c r="F6" s="389"/>
      <c r="G6" s="463" t="s">
        <v>16</v>
      </c>
      <c r="H6" s="388" t="s">
        <v>16</v>
      </c>
      <c r="I6" s="388"/>
      <c r="J6" s="389"/>
      <c r="K6" s="389" t="s">
        <v>16</v>
      </c>
      <c r="L6" s="389"/>
      <c r="M6" s="390"/>
      <c r="N6" s="389" t="s">
        <v>16</v>
      </c>
      <c r="O6" s="463" t="s">
        <v>16</v>
      </c>
      <c r="P6" s="388"/>
      <c r="Q6" s="389" t="s">
        <v>16</v>
      </c>
      <c r="R6" s="389"/>
      <c r="S6" s="389"/>
      <c r="T6" s="389" t="s">
        <v>16</v>
      </c>
      <c r="U6" s="463" t="s">
        <v>16</v>
      </c>
      <c r="V6" s="388"/>
      <c r="W6" s="388" t="s">
        <v>16</v>
      </c>
      <c r="X6" s="390"/>
      <c r="Y6" s="389"/>
      <c r="Z6" s="389" t="s">
        <v>16</v>
      </c>
      <c r="AA6" s="389"/>
      <c r="AB6" s="389"/>
      <c r="AC6" s="388" t="s">
        <v>16</v>
      </c>
      <c r="AD6" s="388"/>
      <c r="AE6" s="389"/>
      <c r="AF6" s="389" t="s">
        <v>16</v>
      </c>
      <c r="AG6" s="389"/>
      <c r="AH6" s="388"/>
      <c r="AI6" s="389" t="s">
        <v>16</v>
      </c>
      <c r="AJ6" s="464">
        <f>AN6</f>
        <v>0</v>
      </c>
      <c r="AK6" s="465">
        <f>AJ6+AL6</f>
        <v>168</v>
      </c>
      <c r="AL6" s="465">
        <f aca="true" t="shared" si="0" ref="AL6:AL15">AO6</f>
        <v>168</v>
      </c>
      <c r="AN6" s="12">
        <f aca="true" t="shared" si="1" ref="AN6:AN15">$AN$2-BJ6</f>
        <v>0</v>
      </c>
      <c r="AO6" s="12">
        <f aca="true" t="shared" si="2" ref="AO6:AO15">(BK6-AN6)</f>
        <v>168</v>
      </c>
      <c r="AP6" s="2"/>
      <c r="AQ6" s="312">
        <f>COUNTIF(E6:AI6,"M")</f>
        <v>0</v>
      </c>
      <c r="AR6" s="312">
        <f>COUNTIF(E6:AI6,"T")</f>
        <v>0</v>
      </c>
      <c r="AS6" s="312">
        <f>COUNTIF(E6:AI6,"D")</f>
        <v>0</v>
      </c>
      <c r="AT6" s="312">
        <f>COUNTIF(E6:AI6,"P")</f>
        <v>0</v>
      </c>
      <c r="AU6" s="312">
        <f>COUNTIF(E6:AI6,"M/T")</f>
        <v>0</v>
      </c>
      <c r="AV6" s="312">
        <f>COUNTIF(E6:AI6,"I/I")</f>
        <v>0</v>
      </c>
      <c r="AW6" s="312">
        <f>COUNTIF(E6:AI6,"I")</f>
        <v>0</v>
      </c>
      <c r="AX6" s="312">
        <f>COUNTIF(E6:AI6,"I²")</f>
        <v>0</v>
      </c>
      <c r="AY6" s="312">
        <f>COUNTIF(E6:AI6,"SN*")</f>
        <v>14</v>
      </c>
      <c r="AZ6" s="312">
        <f>COUNTIF(E6:AI6,"Ma")</f>
        <v>0</v>
      </c>
      <c r="BA6" s="312">
        <f>COUNTIF(E6:AI6,"Ta")</f>
        <v>0</v>
      </c>
      <c r="BB6" s="312">
        <f>COUNTIF(E6:AI6,"Da")</f>
        <v>0</v>
      </c>
      <c r="BC6" s="312">
        <f>COUNTIF(E6:AI6,"Pa")</f>
        <v>0</v>
      </c>
      <c r="BD6" s="312">
        <f>COUNTIF(E6:AI6,"MTa")</f>
        <v>0</v>
      </c>
      <c r="BE6" s="1"/>
      <c r="BF6" s="1"/>
      <c r="BG6" s="1"/>
      <c r="BH6" s="1"/>
      <c r="BI6" s="1"/>
      <c r="BJ6" s="312">
        <f aca="true" t="shared" si="3" ref="BJ6:BJ15">((BF6*6)+(BG6*6)+(BH6*6)+(BI6)+(BE6*6))</f>
        <v>0</v>
      </c>
      <c r="BK6" s="314">
        <f>(AQ6*6)+(AR6*6)+(AS6*8)+(AT6*12)+(AU6*12)+(AV6*11.5)+(AW6*6)+(AX6*6)+(AY6*12)+(AZ6*6)+(BA6*6)+(BB6*8)+(BC6*12)+(BD6*11.5)</f>
        <v>168</v>
      </c>
    </row>
    <row r="7" spans="1:63" s="282" customFormat="1" ht="20.25" customHeight="1">
      <c r="A7" s="396">
        <v>142611</v>
      </c>
      <c r="B7" s="459" t="s">
        <v>392</v>
      </c>
      <c r="C7" s="460">
        <v>889182</v>
      </c>
      <c r="D7" s="461" t="s">
        <v>129</v>
      </c>
      <c r="E7" s="388" t="s">
        <v>16</v>
      </c>
      <c r="F7" s="389"/>
      <c r="G7" s="389"/>
      <c r="H7" s="462" t="s">
        <v>31</v>
      </c>
      <c r="I7" s="463" t="s">
        <v>16</v>
      </c>
      <c r="J7" s="390"/>
      <c r="K7" s="389" t="s">
        <v>16</v>
      </c>
      <c r="L7" s="389"/>
      <c r="M7" s="389"/>
      <c r="N7" s="389" t="s">
        <v>16</v>
      </c>
      <c r="O7" s="388"/>
      <c r="P7" s="391"/>
      <c r="Q7" s="389" t="s">
        <v>16</v>
      </c>
      <c r="R7" s="389"/>
      <c r="S7" s="463" t="s">
        <v>16</v>
      </c>
      <c r="T7" s="389" t="s">
        <v>16</v>
      </c>
      <c r="U7" s="389"/>
      <c r="V7" s="388"/>
      <c r="W7" s="388" t="s">
        <v>16</v>
      </c>
      <c r="X7" s="389"/>
      <c r="Y7" s="389"/>
      <c r="Z7" s="389" t="s">
        <v>16</v>
      </c>
      <c r="AA7" s="389"/>
      <c r="AB7" s="390"/>
      <c r="AC7" s="388" t="s">
        <v>16</v>
      </c>
      <c r="AD7" s="388"/>
      <c r="AE7" s="390"/>
      <c r="AF7" s="389" t="s">
        <v>16</v>
      </c>
      <c r="AG7" s="389"/>
      <c r="AH7" s="388"/>
      <c r="AI7" s="389" t="s">
        <v>16</v>
      </c>
      <c r="AJ7" s="464">
        <f>AN7</f>
        <v>0</v>
      </c>
      <c r="AK7" s="465">
        <f>AJ7+AL7</f>
        <v>156</v>
      </c>
      <c r="AL7" s="465">
        <f t="shared" si="0"/>
        <v>156</v>
      </c>
      <c r="AN7" s="12">
        <f t="shared" si="1"/>
        <v>0</v>
      </c>
      <c r="AO7" s="12">
        <f t="shared" si="2"/>
        <v>156</v>
      </c>
      <c r="AP7" s="2"/>
      <c r="AQ7" s="312">
        <f>COUNTIF(E7:AI7,"M")</f>
        <v>0</v>
      </c>
      <c r="AR7" s="312">
        <f>COUNTIF(E7:AI7,"T")</f>
        <v>0</v>
      </c>
      <c r="AS7" s="312">
        <f>COUNTIF(E7:AI7,"D")</f>
        <v>0</v>
      </c>
      <c r="AT7" s="312">
        <f>COUNTIF(E7:AI7,"P")</f>
        <v>0</v>
      </c>
      <c r="AU7" s="312">
        <f>COUNTIF(E7:AI7,"M/T")</f>
        <v>0</v>
      </c>
      <c r="AV7" s="312">
        <f>COUNTIF(E7:AI7,"I/I")</f>
        <v>0</v>
      </c>
      <c r="AW7" s="312">
        <f>COUNTIF(E7:AI7,"I")</f>
        <v>0</v>
      </c>
      <c r="AX7" s="312">
        <f>COUNTIF(E7:AI7,"I²")</f>
        <v>0</v>
      </c>
      <c r="AY7" s="312">
        <f>COUNTIF(E7:AI7,"SN*")</f>
        <v>13</v>
      </c>
      <c r="AZ7" s="312">
        <f>COUNTIF(E7:AI7,"Ma")</f>
        <v>0</v>
      </c>
      <c r="BA7" s="312">
        <f>COUNTIF(E7:AI7,"Ta")</f>
        <v>0</v>
      </c>
      <c r="BB7" s="312">
        <f>COUNTIF(E7:AI7,"Da")</f>
        <v>0</v>
      </c>
      <c r="BC7" s="312">
        <f>COUNTIF(E7:AI7,"Pa")</f>
        <v>0</v>
      </c>
      <c r="BD7" s="312">
        <f>COUNTIF(E7:AI7,"MTa")</f>
        <v>0</v>
      </c>
      <c r="BE7" s="1"/>
      <c r="BF7" s="1"/>
      <c r="BG7" s="1"/>
      <c r="BH7" s="1"/>
      <c r="BI7" s="1"/>
      <c r="BJ7" s="312">
        <f t="shared" si="3"/>
        <v>0</v>
      </c>
      <c r="BK7" s="314">
        <f>(AQ7*6)+(AR7*6)+(AS7*8)+(AT7*12)+(AU7*12)+(AV7*11.5)+(AW7*6)+(AX7*6)+(AY7*12)+(AZ7*6)+(BA7*6)+(BB7*8)+(BC7*12)+(BD7*11.5)</f>
        <v>156</v>
      </c>
    </row>
    <row r="8" spans="1:63" s="282" customFormat="1" ht="20.25" customHeight="1">
      <c r="A8" s="396" t="s">
        <v>393</v>
      </c>
      <c r="B8" s="459" t="s">
        <v>394</v>
      </c>
      <c r="C8" s="460">
        <v>193516</v>
      </c>
      <c r="D8" s="461" t="s">
        <v>129</v>
      </c>
      <c r="E8" s="388" t="s">
        <v>16</v>
      </c>
      <c r="F8" s="389"/>
      <c r="G8" s="389"/>
      <c r="H8" s="388" t="s">
        <v>16</v>
      </c>
      <c r="I8" s="462" t="s">
        <v>31</v>
      </c>
      <c r="J8" s="390"/>
      <c r="K8" s="389" t="s">
        <v>16</v>
      </c>
      <c r="L8" s="463" t="s">
        <v>16</v>
      </c>
      <c r="M8" s="390"/>
      <c r="N8" s="389" t="s">
        <v>16</v>
      </c>
      <c r="O8" s="388"/>
      <c r="P8" s="463" t="s">
        <v>16</v>
      </c>
      <c r="Q8" s="389" t="s">
        <v>16</v>
      </c>
      <c r="R8" s="463" t="s">
        <v>16</v>
      </c>
      <c r="S8" s="389"/>
      <c r="T8" s="389" t="s">
        <v>16</v>
      </c>
      <c r="U8" s="389"/>
      <c r="V8" s="388"/>
      <c r="W8" s="388" t="s">
        <v>16</v>
      </c>
      <c r="X8" s="389"/>
      <c r="Y8" s="390"/>
      <c r="Z8" s="389" t="s">
        <v>16</v>
      </c>
      <c r="AA8" s="389" t="s">
        <v>16</v>
      </c>
      <c r="AB8" s="390"/>
      <c r="AC8" s="388"/>
      <c r="AD8" s="388"/>
      <c r="AE8" s="389"/>
      <c r="AF8" s="389" t="s">
        <v>16</v>
      </c>
      <c r="AG8" s="389"/>
      <c r="AH8" s="388"/>
      <c r="AI8" s="389"/>
      <c r="AJ8" s="464"/>
      <c r="AK8" s="465"/>
      <c r="AL8" s="465"/>
      <c r="AN8" s="12"/>
      <c r="AO8" s="12"/>
      <c r="AP8" s="2"/>
      <c r="AQ8" s="312"/>
      <c r="AR8" s="312"/>
      <c r="AS8" s="312"/>
      <c r="AT8" s="312"/>
      <c r="AU8" s="312"/>
      <c r="AV8" s="312"/>
      <c r="AW8" s="312"/>
      <c r="AX8" s="312"/>
      <c r="AY8" s="312"/>
      <c r="AZ8" s="312"/>
      <c r="BA8" s="312"/>
      <c r="BB8" s="312"/>
      <c r="BC8" s="312"/>
      <c r="BD8" s="312"/>
      <c r="BE8" s="1"/>
      <c r="BF8" s="1"/>
      <c r="BG8" s="1"/>
      <c r="BH8" s="1"/>
      <c r="BI8" s="1"/>
      <c r="BJ8" s="312"/>
      <c r="BK8" s="314"/>
    </row>
    <row r="9" spans="1:63" s="282" customFormat="1" ht="20.25" customHeight="1">
      <c r="A9" s="396">
        <v>154920</v>
      </c>
      <c r="B9" s="459" t="s">
        <v>395</v>
      </c>
      <c r="C9" s="460">
        <v>999756</v>
      </c>
      <c r="D9" s="461" t="s">
        <v>129</v>
      </c>
      <c r="E9" s="388" t="s">
        <v>16</v>
      </c>
      <c r="F9" s="389"/>
      <c r="G9" s="463" t="s">
        <v>16</v>
      </c>
      <c r="H9" s="388" t="s">
        <v>16</v>
      </c>
      <c r="I9" s="463" t="s">
        <v>97</v>
      </c>
      <c r="J9" s="390"/>
      <c r="K9" s="462" t="s">
        <v>31</v>
      </c>
      <c r="L9" s="389"/>
      <c r="M9" s="390"/>
      <c r="N9" s="389" t="s">
        <v>16</v>
      </c>
      <c r="O9" s="388"/>
      <c r="P9" s="388"/>
      <c r="Q9" s="389" t="s">
        <v>16</v>
      </c>
      <c r="R9" s="389"/>
      <c r="S9" s="389"/>
      <c r="T9" s="389" t="s">
        <v>16</v>
      </c>
      <c r="U9" s="389"/>
      <c r="V9" s="388"/>
      <c r="W9" s="388" t="s">
        <v>16</v>
      </c>
      <c r="X9" s="389"/>
      <c r="Y9" s="390"/>
      <c r="Z9" s="389" t="s">
        <v>16</v>
      </c>
      <c r="AA9" s="389"/>
      <c r="AB9" s="389"/>
      <c r="AC9" s="388" t="s">
        <v>16</v>
      </c>
      <c r="AD9" s="388"/>
      <c r="AE9" s="463" t="s">
        <v>16</v>
      </c>
      <c r="AF9" s="389" t="s">
        <v>16</v>
      </c>
      <c r="AG9" s="389"/>
      <c r="AH9" s="388"/>
      <c r="AI9" s="389" t="s">
        <v>16</v>
      </c>
      <c r="AJ9" s="464"/>
      <c r="AK9" s="465"/>
      <c r="AL9" s="465"/>
      <c r="AN9" s="12"/>
      <c r="AO9" s="12"/>
      <c r="AP9" s="2"/>
      <c r="AQ9" s="312"/>
      <c r="AR9" s="312"/>
      <c r="AS9" s="312"/>
      <c r="AT9" s="312"/>
      <c r="AU9" s="312"/>
      <c r="AV9" s="312"/>
      <c r="AW9" s="312"/>
      <c r="AX9" s="312"/>
      <c r="AY9" s="312"/>
      <c r="AZ9" s="312"/>
      <c r="BA9" s="312"/>
      <c r="BB9" s="312"/>
      <c r="BC9" s="312"/>
      <c r="BD9" s="312"/>
      <c r="BE9" s="1"/>
      <c r="BF9" s="1"/>
      <c r="BG9" s="1"/>
      <c r="BH9" s="1"/>
      <c r="BI9" s="1"/>
      <c r="BJ9" s="312"/>
      <c r="BK9" s="314"/>
    </row>
    <row r="10" spans="1:63" s="282" customFormat="1" ht="20.25" customHeight="1">
      <c r="A10" s="396" t="s">
        <v>396</v>
      </c>
      <c r="B10" s="459" t="s">
        <v>397</v>
      </c>
      <c r="C10" s="460">
        <v>388106</v>
      </c>
      <c r="D10" s="461" t="s">
        <v>129</v>
      </c>
      <c r="E10" s="388" t="s">
        <v>16</v>
      </c>
      <c r="F10" s="389"/>
      <c r="G10" s="389"/>
      <c r="H10" s="388" t="s">
        <v>16</v>
      </c>
      <c r="I10" s="388"/>
      <c r="J10" s="389"/>
      <c r="K10" s="389" t="s">
        <v>16</v>
      </c>
      <c r="L10" s="389"/>
      <c r="M10" s="389"/>
      <c r="N10" s="462" t="s">
        <v>31</v>
      </c>
      <c r="O10" s="388"/>
      <c r="P10" s="388"/>
      <c r="Q10" s="389" t="s">
        <v>16</v>
      </c>
      <c r="R10" s="389"/>
      <c r="S10" s="389"/>
      <c r="T10" s="389" t="s">
        <v>16</v>
      </c>
      <c r="U10" s="389"/>
      <c r="V10" s="388"/>
      <c r="W10" s="388" t="s">
        <v>16</v>
      </c>
      <c r="X10" s="389"/>
      <c r="Y10" s="389"/>
      <c r="Z10" s="389" t="s">
        <v>16</v>
      </c>
      <c r="AA10" s="389"/>
      <c r="AB10" s="389"/>
      <c r="AC10" s="388" t="s">
        <v>16</v>
      </c>
      <c r="AD10" s="388"/>
      <c r="AE10" s="389"/>
      <c r="AF10" s="389" t="s">
        <v>16</v>
      </c>
      <c r="AG10" s="389"/>
      <c r="AH10" s="388"/>
      <c r="AI10" s="389" t="s">
        <v>16</v>
      </c>
      <c r="AJ10" s="464">
        <f aca="true" t="shared" si="4" ref="AJ10:AJ15">AN10</f>
        <v>0</v>
      </c>
      <c r="AK10" s="465">
        <f aca="true" t="shared" si="5" ref="AK10:AK15">AJ10+AL10</f>
        <v>132</v>
      </c>
      <c r="AL10" s="465">
        <f t="shared" si="0"/>
        <v>132</v>
      </c>
      <c r="AN10" s="12">
        <f t="shared" si="1"/>
        <v>0</v>
      </c>
      <c r="AO10" s="12">
        <f t="shared" si="2"/>
        <v>132</v>
      </c>
      <c r="AP10" s="2"/>
      <c r="AQ10" s="312">
        <f>COUNTIF(E10:AI10,"M")</f>
        <v>0</v>
      </c>
      <c r="AR10" s="312">
        <f>COUNTIF(E10:AI10,"T")</f>
        <v>0</v>
      </c>
      <c r="AS10" s="312">
        <f>COUNTIF(E10:AI10,"D")</f>
        <v>0</v>
      </c>
      <c r="AT10" s="312">
        <f>COUNTIF(E10:AI10,"P")</f>
        <v>0</v>
      </c>
      <c r="AU10" s="312">
        <f>COUNTIF(E10:AI10,"M/T")</f>
        <v>0</v>
      </c>
      <c r="AV10" s="312">
        <f>COUNTIF(E10:AI10,"I/I")</f>
        <v>0</v>
      </c>
      <c r="AW10" s="312">
        <f>COUNTIF(E10:AI10,"I")</f>
        <v>0</v>
      </c>
      <c r="AX10" s="312">
        <f>COUNTIF(E10:AI10,"I²")</f>
        <v>0</v>
      </c>
      <c r="AY10" s="312">
        <f>COUNTIF(E10:AI10,"SN*")</f>
        <v>11</v>
      </c>
      <c r="AZ10" s="312">
        <f>COUNTIF(E10:AI10,"Ma")</f>
        <v>0</v>
      </c>
      <c r="BA10" s="312">
        <f>COUNTIF(E10:AI10,"Ta")</f>
        <v>0</v>
      </c>
      <c r="BB10" s="312">
        <f>COUNTIF(E10:AI10,"Da")</f>
        <v>0</v>
      </c>
      <c r="BC10" s="312">
        <f>COUNTIF(E10:AI10,"Pa")</f>
        <v>0</v>
      </c>
      <c r="BD10" s="312">
        <f>COUNTIF(E10:AI10,"MTa")</f>
        <v>0</v>
      </c>
      <c r="BE10" s="1"/>
      <c r="BF10" s="1"/>
      <c r="BG10" s="1"/>
      <c r="BH10" s="1"/>
      <c r="BI10" s="1"/>
      <c r="BJ10" s="312">
        <f t="shared" si="3"/>
        <v>0</v>
      </c>
      <c r="BK10" s="314">
        <f aca="true" t="shared" si="6" ref="BK10:BK16">(AQ10*6)+(AR10*6)+(AS10*8)+(AT10*12)+(AU10*12)+(AV10*11.5)+(AW10*6)+(AX10*6)+(AY10*12)+(AZ10*6)+(BA10*6)+(BB10*8)+(BC10*12)+(BD10*11.5)</f>
        <v>132</v>
      </c>
    </row>
    <row r="11" spans="1:63" s="282" customFormat="1" ht="20.25" customHeight="1">
      <c r="A11" s="396" t="s">
        <v>398</v>
      </c>
      <c r="B11" s="459" t="s">
        <v>399</v>
      </c>
      <c r="C11" s="460" t="s">
        <v>400</v>
      </c>
      <c r="D11" s="461" t="s">
        <v>129</v>
      </c>
      <c r="E11" s="388" t="s">
        <v>16</v>
      </c>
      <c r="F11" s="389"/>
      <c r="G11" s="463" t="s">
        <v>16</v>
      </c>
      <c r="H11" s="388" t="s">
        <v>16</v>
      </c>
      <c r="I11" s="388"/>
      <c r="J11" s="389"/>
      <c r="K11" s="389" t="s">
        <v>16</v>
      </c>
      <c r="L11" s="389"/>
      <c r="M11" s="389"/>
      <c r="N11" s="389" t="s">
        <v>16</v>
      </c>
      <c r="O11" s="388"/>
      <c r="P11" s="388"/>
      <c r="Q11" s="462" t="s">
        <v>31</v>
      </c>
      <c r="R11" s="389"/>
      <c r="S11" s="389"/>
      <c r="T11" s="389" t="s">
        <v>16</v>
      </c>
      <c r="U11" s="389"/>
      <c r="V11" s="388"/>
      <c r="W11" s="388" t="s">
        <v>16</v>
      </c>
      <c r="X11" s="463" t="s">
        <v>16</v>
      </c>
      <c r="Y11" s="389"/>
      <c r="Z11" s="389" t="s">
        <v>16</v>
      </c>
      <c r="AA11" s="389"/>
      <c r="AB11" s="389"/>
      <c r="AC11" s="388" t="s">
        <v>16</v>
      </c>
      <c r="AD11" s="463" t="s">
        <v>16</v>
      </c>
      <c r="AE11" s="389"/>
      <c r="AF11" s="389" t="s">
        <v>16</v>
      </c>
      <c r="AG11" s="389"/>
      <c r="AH11" s="388"/>
      <c r="AI11" s="389" t="s">
        <v>16</v>
      </c>
      <c r="AJ11" s="464">
        <f t="shared" si="4"/>
        <v>0</v>
      </c>
      <c r="AK11" s="465">
        <f t="shared" si="5"/>
        <v>168</v>
      </c>
      <c r="AL11" s="465">
        <f t="shared" si="0"/>
        <v>168</v>
      </c>
      <c r="AN11" s="12">
        <f t="shared" si="1"/>
        <v>0</v>
      </c>
      <c r="AO11" s="12">
        <f t="shared" si="2"/>
        <v>168</v>
      </c>
      <c r="AP11" s="2"/>
      <c r="AQ11" s="312">
        <f>COUNTIF(E11:AI11,"M")</f>
        <v>0</v>
      </c>
      <c r="AR11" s="312">
        <f>COUNTIF(E11:AI11,"T")</f>
        <v>0</v>
      </c>
      <c r="AS11" s="312">
        <f>COUNTIF(E11:AI11,"D")</f>
        <v>0</v>
      </c>
      <c r="AT11" s="312">
        <f>COUNTIF(E11:AI11,"P")</f>
        <v>0</v>
      </c>
      <c r="AU11" s="312">
        <f>COUNTIF(E11:AI11,"M/T")</f>
        <v>0</v>
      </c>
      <c r="AV11" s="312">
        <f>COUNTIF(E11:AI11,"I/I")</f>
        <v>0</v>
      </c>
      <c r="AW11" s="312">
        <f>COUNTIF(E11:AI11,"I")</f>
        <v>0</v>
      </c>
      <c r="AX11" s="312">
        <f>COUNTIF(E11:AI11,"I²")</f>
        <v>0</v>
      </c>
      <c r="AY11" s="312">
        <f>COUNTIF(E11:AI11,"SN*")</f>
        <v>14</v>
      </c>
      <c r="AZ11" s="312">
        <f>COUNTIF(E11:AI11,"Ma")</f>
        <v>0</v>
      </c>
      <c r="BA11" s="312">
        <f>COUNTIF(E11:AI11,"Ta")</f>
        <v>0</v>
      </c>
      <c r="BB11" s="312">
        <f>COUNTIF(E11:AI11,"Da")</f>
        <v>0</v>
      </c>
      <c r="BC11" s="312">
        <f>COUNTIF(E11:AI11,"Pa")</f>
        <v>0</v>
      </c>
      <c r="BD11" s="312">
        <f>COUNTIF(E11:AI11,"MTa")</f>
        <v>0</v>
      </c>
      <c r="BE11" s="1"/>
      <c r="BF11" s="1"/>
      <c r="BG11" s="1"/>
      <c r="BH11" s="1"/>
      <c r="BI11" s="1"/>
      <c r="BJ11" s="312">
        <f t="shared" si="3"/>
        <v>0</v>
      </c>
      <c r="BK11" s="314">
        <f t="shared" si="6"/>
        <v>168</v>
      </c>
    </row>
    <row r="12" spans="1:63" s="282" customFormat="1" ht="20.25" customHeight="1">
      <c r="A12" s="396" t="s">
        <v>401</v>
      </c>
      <c r="B12" s="459" t="s">
        <v>402</v>
      </c>
      <c r="C12" s="460">
        <v>650059</v>
      </c>
      <c r="D12" s="461" t="s">
        <v>129</v>
      </c>
      <c r="E12" s="388" t="s">
        <v>16</v>
      </c>
      <c r="F12" s="389"/>
      <c r="G12" s="463" t="s">
        <v>16</v>
      </c>
      <c r="H12" s="388" t="s">
        <v>16</v>
      </c>
      <c r="I12" s="391"/>
      <c r="J12" s="389"/>
      <c r="K12" s="389" t="s">
        <v>16</v>
      </c>
      <c r="L12" s="389"/>
      <c r="M12" s="389"/>
      <c r="N12" s="389" t="s">
        <v>16</v>
      </c>
      <c r="O12" s="388"/>
      <c r="P12" s="391"/>
      <c r="Q12" s="389" t="s">
        <v>16</v>
      </c>
      <c r="R12" s="389"/>
      <c r="S12" s="389"/>
      <c r="T12" s="462" t="s">
        <v>31</v>
      </c>
      <c r="U12" s="389"/>
      <c r="V12" s="388"/>
      <c r="W12" s="388" t="s">
        <v>16</v>
      </c>
      <c r="X12" s="389"/>
      <c r="Y12" s="389"/>
      <c r="Z12" s="389" t="s">
        <v>16</v>
      </c>
      <c r="AA12" s="389"/>
      <c r="AB12" s="389"/>
      <c r="AC12" s="388" t="s">
        <v>16</v>
      </c>
      <c r="AD12" s="463" t="s">
        <v>16</v>
      </c>
      <c r="AE12" s="389"/>
      <c r="AF12" s="389" t="s">
        <v>16</v>
      </c>
      <c r="AG12" s="389"/>
      <c r="AH12" s="388"/>
      <c r="AI12" s="389" t="s">
        <v>16</v>
      </c>
      <c r="AJ12" s="464">
        <f t="shared" si="4"/>
        <v>0</v>
      </c>
      <c r="AK12" s="465">
        <f t="shared" si="5"/>
        <v>156</v>
      </c>
      <c r="AL12" s="465">
        <f t="shared" si="0"/>
        <v>156</v>
      </c>
      <c r="AN12" s="12">
        <f t="shared" si="1"/>
        <v>0</v>
      </c>
      <c r="AO12" s="12">
        <f t="shared" si="2"/>
        <v>156</v>
      </c>
      <c r="AP12" s="2"/>
      <c r="AQ12" s="312">
        <f>COUNTIF(E12:AI12,"M")</f>
        <v>0</v>
      </c>
      <c r="AR12" s="312">
        <f>COUNTIF(E12:AI12,"T")</f>
        <v>0</v>
      </c>
      <c r="AS12" s="312">
        <f>COUNTIF(E12:AI12,"D")</f>
        <v>0</v>
      </c>
      <c r="AT12" s="312">
        <f>COUNTIF(E12:AI12,"P")</f>
        <v>0</v>
      </c>
      <c r="AU12" s="312">
        <f>COUNTIF(E12:AI12,"M/T")</f>
        <v>0</v>
      </c>
      <c r="AV12" s="312">
        <f>COUNTIF(E12:AI12,"I/I")</f>
        <v>0</v>
      </c>
      <c r="AW12" s="312">
        <f>COUNTIF(E12:AI12,"I")</f>
        <v>0</v>
      </c>
      <c r="AX12" s="312">
        <f>COUNTIF(E12:AI12,"I²")</f>
        <v>0</v>
      </c>
      <c r="AY12" s="312">
        <f>COUNTIF(E12:AI12,"SN*")</f>
        <v>13</v>
      </c>
      <c r="AZ12" s="312">
        <f>COUNTIF(E12:AI12,"Ma")</f>
        <v>0</v>
      </c>
      <c r="BA12" s="312">
        <f>COUNTIF(E12:AI12,"Ta")</f>
        <v>0</v>
      </c>
      <c r="BB12" s="312">
        <f>COUNTIF(E12:AI12,"Da")</f>
        <v>0</v>
      </c>
      <c r="BC12" s="312">
        <f>COUNTIF(E12:AI12,"Pa")</f>
        <v>0</v>
      </c>
      <c r="BD12" s="312">
        <f>COUNTIF(E12:AI12,"MTa")</f>
        <v>0</v>
      </c>
      <c r="BE12" s="1"/>
      <c r="BF12" s="1"/>
      <c r="BG12" s="1"/>
      <c r="BH12" s="1"/>
      <c r="BI12" s="1"/>
      <c r="BJ12" s="312">
        <f t="shared" si="3"/>
        <v>0</v>
      </c>
      <c r="BK12" s="314">
        <f t="shared" si="6"/>
        <v>156</v>
      </c>
    </row>
    <row r="13" spans="1:63" s="282" customFormat="1" ht="20.25" customHeight="1">
      <c r="A13" s="466" t="s">
        <v>403</v>
      </c>
      <c r="B13" s="467" t="s">
        <v>404</v>
      </c>
      <c r="C13" s="468">
        <v>462408</v>
      </c>
      <c r="D13" s="461" t="s">
        <v>129</v>
      </c>
      <c r="E13" s="388"/>
      <c r="F13" s="463" t="s">
        <v>16</v>
      </c>
      <c r="G13" s="389" t="s">
        <v>16</v>
      </c>
      <c r="H13" s="388" t="s">
        <v>16</v>
      </c>
      <c r="I13" s="388"/>
      <c r="J13" s="389"/>
      <c r="K13" s="389" t="s">
        <v>16</v>
      </c>
      <c r="L13" s="389"/>
      <c r="M13" s="463" t="s">
        <v>16</v>
      </c>
      <c r="N13" s="389" t="s">
        <v>16</v>
      </c>
      <c r="O13" s="388"/>
      <c r="P13" s="388"/>
      <c r="Q13" s="389" t="s">
        <v>16</v>
      </c>
      <c r="R13" s="389"/>
      <c r="S13" s="389"/>
      <c r="T13" s="389" t="s">
        <v>16</v>
      </c>
      <c r="U13" s="389"/>
      <c r="V13" s="388"/>
      <c r="W13" s="388"/>
      <c r="X13" s="389"/>
      <c r="Y13" s="462" t="s">
        <v>31</v>
      </c>
      <c r="Z13" s="389"/>
      <c r="AA13" s="389"/>
      <c r="AB13" s="390"/>
      <c r="AC13" s="388" t="s">
        <v>16</v>
      </c>
      <c r="AD13" s="388" t="s">
        <v>16</v>
      </c>
      <c r="AE13" s="389"/>
      <c r="AF13" s="389" t="s">
        <v>16</v>
      </c>
      <c r="AG13" s="389"/>
      <c r="AH13" s="388"/>
      <c r="AI13" s="389" t="s">
        <v>16</v>
      </c>
      <c r="AJ13" s="464"/>
      <c r="AK13" s="465"/>
      <c r="AL13" s="465"/>
      <c r="AN13" s="12"/>
      <c r="AO13" s="12"/>
      <c r="AP13" s="2"/>
      <c r="AQ13" s="312"/>
      <c r="AR13" s="312"/>
      <c r="AS13" s="312"/>
      <c r="AT13" s="312"/>
      <c r="AU13" s="312"/>
      <c r="AV13" s="312"/>
      <c r="AW13" s="312"/>
      <c r="AX13" s="312"/>
      <c r="AY13" s="312"/>
      <c r="AZ13" s="312"/>
      <c r="BA13" s="312"/>
      <c r="BB13" s="312"/>
      <c r="BC13" s="312"/>
      <c r="BD13" s="312"/>
      <c r="BE13" s="1"/>
      <c r="BF13" s="1"/>
      <c r="BG13" s="1"/>
      <c r="BH13" s="1"/>
      <c r="BI13" s="1"/>
      <c r="BJ13" s="312"/>
      <c r="BK13" s="314"/>
    </row>
    <row r="14" spans="1:63" s="282" customFormat="1" ht="20.25" customHeight="1">
      <c r="A14" s="469">
        <v>430170</v>
      </c>
      <c r="B14" s="467" t="s">
        <v>405</v>
      </c>
      <c r="C14" s="466">
        <v>543639</v>
      </c>
      <c r="D14" s="461" t="s">
        <v>129</v>
      </c>
      <c r="E14" s="388" t="s">
        <v>16</v>
      </c>
      <c r="F14" s="389" t="s">
        <v>16</v>
      </c>
      <c r="G14" s="389"/>
      <c r="H14" s="388" t="s">
        <v>16</v>
      </c>
      <c r="I14" s="388"/>
      <c r="J14" s="389" t="s">
        <v>16</v>
      </c>
      <c r="K14" s="389" t="s">
        <v>16</v>
      </c>
      <c r="L14" s="389"/>
      <c r="M14" s="463" t="s">
        <v>16</v>
      </c>
      <c r="N14" s="389"/>
      <c r="O14" s="388"/>
      <c r="P14" s="388"/>
      <c r="Q14" s="389"/>
      <c r="R14" s="389"/>
      <c r="S14" s="389"/>
      <c r="T14" s="389" t="s">
        <v>16</v>
      </c>
      <c r="U14" s="389"/>
      <c r="V14" s="388"/>
      <c r="W14" s="388" t="s">
        <v>16</v>
      </c>
      <c r="X14" s="389"/>
      <c r="Y14" s="389"/>
      <c r="Z14" s="389" t="s">
        <v>16</v>
      </c>
      <c r="AA14" s="389"/>
      <c r="AB14" s="389"/>
      <c r="AC14" s="391"/>
      <c r="AD14" s="388"/>
      <c r="AE14" s="389"/>
      <c r="AF14" s="389" t="s">
        <v>16</v>
      </c>
      <c r="AG14" s="389"/>
      <c r="AH14" s="462" t="s">
        <v>31</v>
      </c>
      <c r="AI14" s="389" t="s">
        <v>16</v>
      </c>
      <c r="AJ14" s="464">
        <f t="shared" si="4"/>
        <v>0</v>
      </c>
      <c r="AK14" s="465">
        <f t="shared" si="5"/>
        <v>144</v>
      </c>
      <c r="AL14" s="465">
        <f t="shared" si="0"/>
        <v>144</v>
      </c>
      <c r="AN14" s="12">
        <f t="shared" si="1"/>
        <v>0</v>
      </c>
      <c r="AO14" s="12">
        <f t="shared" si="2"/>
        <v>144</v>
      </c>
      <c r="AP14" s="2"/>
      <c r="AQ14" s="312">
        <f>COUNTIF(E14:AI14,"M")</f>
        <v>0</v>
      </c>
      <c r="AR14" s="312">
        <f>COUNTIF(E14:AI14,"T")</f>
        <v>0</v>
      </c>
      <c r="AS14" s="312">
        <f>COUNTIF(E14:AI14,"D")</f>
        <v>0</v>
      </c>
      <c r="AT14" s="312">
        <f>COUNTIF(E14:AI14,"P")</f>
        <v>0</v>
      </c>
      <c r="AU14" s="312">
        <f>COUNTIF(E14:AI14,"M/T")</f>
        <v>0</v>
      </c>
      <c r="AV14" s="312">
        <f>COUNTIF(E14:AI14,"I/I")</f>
        <v>0</v>
      </c>
      <c r="AW14" s="312">
        <f>COUNTIF(E14:AI14,"I")</f>
        <v>0</v>
      </c>
      <c r="AX14" s="312">
        <f>COUNTIF(E14:AI14,"I²")</f>
        <v>0</v>
      </c>
      <c r="AY14" s="312">
        <f>COUNTIF(E14:AI14,"SN*")</f>
        <v>12</v>
      </c>
      <c r="AZ14" s="312">
        <f>COUNTIF(E14:AI14,"Ma")</f>
        <v>0</v>
      </c>
      <c r="BA14" s="312">
        <f>COUNTIF(E14:AI14,"Ta")</f>
        <v>0</v>
      </c>
      <c r="BB14" s="312">
        <f>COUNTIF(E14:AI14,"Da")</f>
        <v>0</v>
      </c>
      <c r="BC14" s="312">
        <f>COUNTIF(E14:AI14,"Pa")</f>
        <v>0</v>
      </c>
      <c r="BD14" s="312">
        <f>COUNTIF(E14:AI14,"MTa")</f>
        <v>0</v>
      </c>
      <c r="BE14" s="1"/>
      <c r="BF14" s="1"/>
      <c r="BG14" s="1"/>
      <c r="BH14" s="1"/>
      <c r="BI14" s="1"/>
      <c r="BJ14" s="312">
        <f t="shared" si="3"/>
        <v>0</v>
      </c>
      <c r="BK14" s="314">
        <f t="shared" si="6"/>
        <v>144</v>
      </c>
    </row>
    <row r="15" spans="1:63" s="282" customFormat="1" ht="20.25" customHeight="1">
      <c r="A15" s="396">
        <v>428310</v>
      </c>
      <c r="B15" s="459" t="s">
        <v>406</v>
      </c>
      <c r="C15" s="466">
        <v>332412</v>
      </c>
      <c r="D15" s="461" t="s">
        <v>129</v>
      </c>
      <c r="E15" s="388" t="s">
        <v>16</v>
      </c>
      <c r="F15" s="389"/>
      <c r="G15" s="390"/>
      <c r="H15" s="388" t="s">
        <v>16</v>
      </c>
      <c r="I15" s="388"/>
      <c r="J15" s="390"/>
      <c r="K15" s="389" t="s">
        <v>16</v>
      </c>
      <c r="L15" s="389"/>
      <c r="M15" s="389"/>
      <c r="N15" s="389" t="s">
        <v>16</v>
      </c>
      <c r="O15" s="388"/>
      <c r="P15" s="388"/>
      <c r="Q15" s="462" t="s">
        <v>31</v>
      </c>
      <c r="R15" s="389"/>
      <c r="S15" s="407" t="s">
        <v>197</v>
      </c>
      <c r="T15" s="408"/>
      <c r="U15" s="408"/>
      <c r="V15" s="408"/>
      <c r="W15" s="408"/>
      <c r="X15" s="408"/>
      <c r="Y15" s="408"/>
      <c r="Z15" s="408"/>
      <c r="AA15" s="408"/>
      <c r="AB15" s="408"/>
      <c r="AC15" s="408"/>
      <c r="AD15" s="408"/>
      <c r="AE15" s="408"/>
      <c r="AF15" s="408"/>
      <c r="AG15" s="408"/>
      <c r="AH15" s="408"/>
      <c r="AI15" s="409"/>
      <c r="AJ15" s="464">
        <f t="shared" si="4"/>
        <v>0</v>
      </c>
      <c r="AK15" s="465">
        <f t="shared" si="5"/>
        <v>60</v>
      </c>
      <c r="AL15" s="465">
        <f t="shared" si="0"/>
        <v>60</v>
      </c>
      <c r="AN15" s="12">
        <f t="shared" si="1"/>
        <v>0</v>
      </c>
      <c r="AO15" s="12">
        <f t="shared" si="2"/>
        <v>60</v>
      </c>
      <c r="AP15" s="2"/>
      <c r="AQ15" s="312">
        <f>COUNTIF(E15:AI15,"M")</f>
        <v>0</v>
      </c>
      <c r="AR15" s="312">
        <f>COUNTIF(E15:AI15,"T")</f>
        <v>0</v>
      </c>
      <c r="AS15" s="312">
        <f>COUNTIF(E15:AI15,"D")</f>
        <v>0</v>
      </c>
      <c r="AT15" s="312">
        <f>COUNTIF(E15:AI15,"P")</f>
        <v>0</v>
      </c>
      <c r="AU15" s="312">
        <f>COUNTIF(E15:AI15,"M/T")</f>
        <v>0</v>
      </c>
      <c r="AV15" s="312">
        <f>COUNTIF(E15:AI15,"I/I")</f>
        <v>0</v>
      </c>
      <c r="AW15" s="312">
        <f>COUNTIF(E15:AI15,"I")</f>
        <v>0</v>
      </c>
      <c r="AX15" s="312">
        <f>COUNTIF(E15:AI15,"I²")</f>
        <v>0</v>
      </c>
      <c r="AY15" s="312">
        <f>COUNTIF(E15:AI15,"SN*")</f>
        <v>5</v>
      </c>
      <c r="AZ15" s="312">
        <f>COUNTIF(E15:AI15,"Ma")</f>
        <v>0</v>
      </c>
      <c r="BA15" s="312">
        <f>COUNTIF(E15:AI15,"Ta")</f>
        <v>0</v>
      </c>
      <c r="BB15" s="312">
        <f>COUNTIF(E15:AI15,"Da")</f>
        <v>0</v>
      </c>
      <c r="BC15" s="312">
        <f>COUNTIF(E15:AI15,"Pa")</f>
        <v>0</v>
      </c>
      <c r="BD15" s="312">
        <f>COUNTIF(E15:AI15,"MTa")</f>
        <v>0</v>
      </c>
      <c r="BE15" s="1"/>
      <c r="BF15" s="1"/>
      <c r="BG15" s="1"/>
      <c r="BH15" s="1"/>
      <c r="BI15" s="1"/>
      <c r="BJ15" s="312">
        <f t="shared" si="3"/>
        <v>0</v>
      </c>
      <c r="BK15" s="314">
        <f t="shared" si="6"/>
        <v>60</v>
      </c>
    </row>
    <row r="16" spans="1:63" s="282" customFormat="1" ht="20.25" customHeight="1">
      <c r="A16" s="396">
        <v>430951</v>
      </c>
      <c r="B16" s="459" t="s">
        <v>407</v>
      </c>
      <c r="C16" s="466">
        <v>236621</v>
      </c>
      <c r="D16" s="461" t="s">
        <v>129</v>
      </c>
      <c r="E16" s="388" t="s">
        <v>16</v>
      </c>
      <c r="F16" s="389"/>
      <c r="G16" s="390"/>
      <c r="H16" s="388" t="s">
        <v>16</v>
      </c>
      <c r="I16" s="463" t="s">
        <v>16</v>
      </c>
      <c r="J16" s="389"/>
      <c r="K16" s="389" t="s">
        <v>16</v>
      </c>
      <c r="L16" s="389"/>
      <c r="M16" s="463" t="s">
        <v>16</v>
      </c>
      <c r="N16" s="389" t="s">
        <v>16</v>
      </c>
      <c r="O16" s="388" t="s">
        <v>16</v>
      </c>
      <c r="P16" s="388"/>
      <c r="Q16" s="389" t="s">
        <v>16</v>
      </c>
      <c r="R16" s="389"/>
      <c r="S16" s="389"/>
      <c r="T16" s="389" t="s">
        <v>16</v>
      </c>
      <c r="U16" s="389"/>
      <c r="V16" s="388"/>
      <c r="W16" s="388" t="s">
        <v>16</v>
      </c>
      <c r="X16" s="389"/>
      <c r="Y16" s="389"/>
      <c r="Z16" s="389" t="s">
        <v>16</v>
      </c>
      <c r="AA16" s="389"/>
      <c r="AB16" s="389"/>
      <c r="AC16" s="388"/>
      <c r="AD16" s="388"/>
      <c r="AE16" s="389"/>
      <c r="AF16" s="389" t="s">
        <v>16</v>
      </c>
      <c r="AG16" s="389"/>
      <c r="AH16" s="388"/>
      <c r="AI16" s="462" t="s">
        <v>31</v>
      </c>
      <c r="AJ16" s="464"/>
      <c r="AK16" s="465"/>
      <c r="AL16" s="465"/>
      <c r="AN16" s="12"/>
      <c r="AO16" s="12"/>
      <c r="AP16" s="2"/>
      <c r="AQ16" s="312">
        <f>COUNTIF(E16:AI16,"M")</f>
        <v>0</v>
      </c>
      <c r="AR16" s="312">
        <f>COUNTIF(E16:AI16,"T")</f>
        <v>0</v>
      </c>
      <c r="AS16" s="312">
        <f>COUNTIF(E16:AI16,"D")</f>
        <v>0</v>
      </c>
      <c r="AT16" s="312">
        <f>COUNTIF(E16:AI16,"P")</f>
        <v>0</v>
      </c>
      <c r="AU16" s="312">
        <f>COUNTIF(E16:AI16,"M/T")</f>
        <v>0</v>
      </c>
      <c r="AV16" s="312">
        <f>COUNTIF(E16:AI16,"I/I")</f>
        <v>0</v>
      </c>
      <c r="AW16" s="312">
        <f>COUNTIF(E16:AI16,"I")</f>
        <v>0</v>
      </c>
      <c r="AX16" s="312">
        <f>COUNTIF(E16:AI16,"I²")</f>
        <v>0</v>
      </c>
      <c r="AY16" s="312">
        <f>COUNTIF(E16:AI16,"SN*")</f>
        <v>13</v>
      </c>
      <c r="AZ16" s="312">
        <f>COUNTIF(E16:AI16,"Ma")</f>
        <v>0</v>
      </c>
      <c r="BA16" s="312">
        <f>COUNTIF(E16:AI16,"Ta")</f>
        <v>0</v>
      </c>
      <c r="BB16" s="312">
        <f>COUNTIF(E16:AI16,"Da")</f>
        <v>0</v>
      </c>
      <c r="BC16" s="312">
        <f>COUNTIF(E16:AI16,"Pa")</f>
        <v>0</v>
      </c>
      <c r="BD16" s="312">
        <f>COUNTIF(E16:AI16,"MTa")</f>
        <v>0</v>
      </c>
      <c r="BE16" s="1"/>
      <c r="BF16" s="1"/>
      <c r="BG16" s="1"/>
      <c r="BH16" s="1"/>
      <c r="BI16" s="1"/>
      <c r="BJ16" s="312"/>
      <c r="BK16" s="314">
        <f t="shared" si="6"/>
        <v>156</v>
      </c>
    </row>
    <row r="17" spans="1:63" s="282" customFormat="1" ht="20.25" customHeight="1">
      <c r="A17" s="451" t="s">
        <v>408</v>
      </c>
      <c r="B17" s="452" t="s">
        <v>1</v>
      </c>
      <c r="C17" s="452" t="s">
        <v>79</v>
      </c>
      <c r="D17" s="453" t="s">
        <v>3</v>
      </c>
      <c r="E17" s="285">
        <v>1</v>
      </c>
      <c r="F17" s="285">
        <v>2</v>
      </c>
      <c r="G17" s="285">
        <v>3</v>
      </c>
      <c r="H17" s="285">
        <v>4</v>
      </c>
      <c r="I17" s="285">
        <v>5</v>
      </c>
      <c r="J17" s="285">
        <v>6</v>
      </c>
      <c r="K17" s="285">
        <v>7</v>
      </c>
      <c r="L17" s="285">
        <v>8</v>
      </c>
      <c r="M17" s="285">
        <v>9</v>
      </c>
      <c r="N17" s="286">
        <v>10</v>
      </c>
      <c r="O17" s="285">
        <v>11</v>
      </c>
      <c r="P17" s="285">
        <v>12</v>
      </c>
      <c r="Q17" s="285">
        <v>13</v>
      </c>
      <c r="R17" s="285">
        <v>14</v>
      </c>
      <c r="S17" s="285">
        <v>15</v>
      </c>
      <c r="T17" s="285">
        <v>16</v>
      </c>
      <c r="U17" s="285">
        <v>17</v>
      </c>
      <c r="V17" s="285">
        <v>18</v>
      </c>
      <c r="W17" s="285">
        <v>19</v>
      </c>
      <c r="X17" s="285">
        <v>20</v>
      </c>
      <c r="Y17" s="285">
        <v>21</v>
      </c>
      <c r="Z17" s="285">
        <v>22</v>
      </c>
      <c r="AA17" s="285">
        <v>23</v>
      </c>
      <c r="AB17" s="285">
        <v>24</v>
      </c>
      <c r="AC17" s="285">
        <v>25</v>
      </c>
      <c r="AD17" s="285">
        <v>26</v>
      </c>
      <c r="AE17" s="285">
        <v>27</v>
      </c>
      <c r="AF17" s="285">
        <v>28</v>
      </c>
      <c r="AG17" s="285">
        <v>29</v>
      </c>
      <c r="AH17" s="285">
        <v>30</v>
      </c>
      <c r="AI17" s="285">
        <v>31</v>
      </c>
      <c r="AJ17" s="454" t="s">
        <v>4</v>
      </c>
      <c r="AK17" s="455" t="s">
        <v>5</v>
      </c>
      <c r="AL17" s="455" t="s">
        <v>6</v>
      </c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</row>
    <row r="18" spans="1:63" s="282" customFormat="1" ht="20.25" customHeight="1">
      <c r="A18" s="456"/>
      <c r="B18" s="452" t="s">
        <v>254</v>
      </c>
      <c r="C18" s="452" t="s">
        <v>189</v>
      </c>
      <c r="D18" s="457"/>
      <c r="E18" s="285" t="s">
        <v>83</v>
      </c>
      <c r="F18" s="289" t="s">
        <v>84</v>
      </c>
      <c r="G18" s="285" t="s">
        <v>85</v>
      </c>
      <c r="H18" s="286" t="s">
        <v>156</v>
      </c>
      <c r="I18" s="285" t="s">
        <v>87</v>
      </c>
      <c r="J18" s="285" t="s">
        <v>81</v>
      </c>
      <c r="K18" s="285" t="s">
        <v>82</v>
      </c>
      <c r="L18" s="285" t="s">
        <v>83</v>
      </c>
      <c r="M18" s="289" t="s">
        <v>84</v>
      </c>
      <c r="N18" s="285" t="s">
        <v>85</v>
      </c>
      <c r="O18" s="286" t="s">
        <v>156</v>
      </c>
      <c r="P18" s="285" t="s">
        <v>87</v>
      </c>
      <c r="Q18" s="285" t="s">
        <v>81</v>
      </c>
      <c r="R18" s="285" t="s">
        <v>82</v>
      </c>
      <c r="S18" s="285" t="s">
        <v>83</v>
      </c>
      <c r="T18" s="289" t="s">
        <v>84</v>
      </c>
      <c r="U18" s="285" t="s">
        <v>85</v>
      </c>
      <c r="V18" s="286" t="s">
        <v>156</v>
      </c>
      <c r="W18" s="285" t="s">
        <v>87</v>
      </c>
      <c r="X18" s="285" t="s">
        <v>81</v>
      </c>
      <c r="Y18" s="285" t="s">
        <v>82</v>
      </c>
      <c r="Z18" s="285" t="s">
        <v>83</v>
      </c>
      <c r="AA18" s="289" t="s">
        <v>84</v>
      </c>
      <c r="AB18" s="285" t="s">
        <v>85</v>
      </c>
      <c r="AC18" s="286" t="s">
        <v>156</v>
      </c>
      <c r="AD18" s="285" t="s">
        <v>87</v>
      </c>
      <c r="AE18" s="285" t="s">
        <v>81</v>
      </c>
      <c r="AF18" s="285" t="s">
        <v>82</v>
      </c>
      <c r="AG18" s="285" t="s">
        <v>83</v>
      </c>
      <c r="AH18" s="289" t="s">
        <v>84</v>
      </c>
      <c r="AI18" s="285" t="s">
        <v>85</v>
      </c>
      <c r="AJ18" s="470"/>
      <c r="AK18" s="471"/>
      <c r="AL18" s="471"/>
      <c r="AN18" s="1" t="s">
        <v>4</v>
      </c>
      <c r="AO18" s="1" t="s">
        <v>6</v>
      </c>
      <c r="AP18" s="2"/>
      <c r="AQ18" s="312" t="s">
        <v>13</v>
      </c>
      <c r="AR18" s="312" t="s">
        <v>14</v>
      </c>
      <c r="AS18" s="312" t="s">
        <v>229</v>
      </c>
      <c r="AT18" s="312" t="s">
        <v>15</v>
      </c>
      <c r="AU18" s="312" t="s">
        <v>17</v>
      </c>
      <c r="AV18" s="312" t="s">
        <v>18</v>
      </c>
      <c r="AW18" s="312" t="s">
        <v>19</v>
      </c>
      <c r="AX18" s="312" t="s">
        <v>20</v>
      </c>
      <c r="AY18" s="312" t="s">
        <v>16</v>
      </c>
      <c r="AZ18" s="312" t="s">
        <v>230</v>
      </c>
      <c r="BA18" s="312" t="s">
        <v>231</v>
      </c>
      <c r="BB18" s="312" t="s">
        <v>232</v>
      </c>
      <c r="BC18" s="312" t="s">
        <v>233</v>
      </c>
      <c r="BD18" s="312" t="s">
        <v>234</v>
      </c>
      <c r="BE18" s="1" t="s">
        <v>8</v>
      </c>
      <c r="BF18" s="1" t="s">
        <v>9</v>
      </c>
      <c r="BG18" s="1" t="s">
        <v>10</v>
      </c>
      <c r="BH18" s="1" t="s">
        <v>11</v>
      </c>
      <c r="BI18" s="1" t="s">
        <v>12</v>
      </c>
      <c r="BJ18" s="313" t="s">
        <v>29</v>
      </c>
      <c r="BK18" s="313" t="s">
        <v>30</v>
      </c>
    </row>
    <row r="19" spans="1:63" s="282" customFormat="1" ht="20.25" customHeight="1">
      <c r="A19" s="396" t="s">
        <v>409</v>
      </c>
      <c r="B19" s="396" t="s">
        <v>410</v>
      </c>
      <c r="C19" s="397">
        <v>612911</v>
      </c>
      <c r="D19" s="461" t="s">
        <v>129</v>
      </c>
      <c r="E19" s="388"/>
      <c r="F19" s="389" t="s">
        <v>16</v>
      </c>
      <c r="G19" s="389"/>
      <c r="H19" s="388" t="s">
        <v>16</v>
      </c>
      <c r="I19" s="388"/>
      <c r="J19" s="389"/>
      <c r="K19" s="462" t="s">
        <v>31</v>
      </c>
      <c r="L19" s="389" t="s">
        <v>16</v>
      </c>
      <c r="M19" s="389"/>
      <c r="N19" s="389"/>
      <c r="O19" s="388" t="s">
        <v>16</v>
      </c>
      <c r="P19" s="388"/>
      <c r="Q19" s="463" t="s">
        <v>16</v>
      </c>
      <c r="R19" s="389" t="s">
        <v>16</v>
      </c>
      <c r="S19" s="389"/>
      <c r="T19" s="389"/>
      <c r="U19" s="389" t="s">
        <v>16</v>
      </c>
      <c r="V19" s="388"/>
      <c r="W19" s="388"/>
      <c r="X19" s="389" t="s">
        <v>16</v>
      </c>
      <c r="Y19" s="463" t="s">
        <v>16</v>
      </c>
      <c r="Z19" s="389"/>
      <c r="AA19" s="389" t="s">
        <v>16</v>
      </c>
      <c r="AB19" s="389"/>
      <c r="AC19" s="388" t="s">
        <v>16</v>
      </c>
      <c r="AD19" s="388"/>
      <c r="AE19" s="389"/>
      <c r="AF19" s="389"/>
      <c r="AG19" s="389" t="s">
        <v>16</v>
      </c>
      <c r="AH19" s="463" t="s">
        <v>97</v>
      </c>
      <c r="AI19" s="389"/>
      <c r="AJ19" s="470"/>
      <c r="AK19" s="471"/>
      <c r="AL19" s="471"/>
      <c r="AN19" s="1"/>
      <c r="AO19" s="1"/>
      <c r="AP19" s="2"/>
      <c r="AQ19" s="312"/>
      <c r="AR19" s="312"/>
      <c r="AS19" s="312"/>
      <c r="AT19" s="312"/>
      <c r="AU19" s="312"/>
      <c r="AV19" s="312"/>
      <c r="AW19" s="312"/>
      <c r="AX19" s="312"/>
      <c r="AY19" s="312"/>
      <c r="AZ19" s="312"/>
      <c r="BA19" s="312"/>
      <c r="BB19" s="312"/>
      <c r="BC19" s="312"/>
      <c r="BD19" s="312"/>
      <c r="BE19" s="1"/>
      <c r="BF19" s="1"/>
      <c r="BG19" s="1"/>
      <c r="BH19" s="1"/>
      <c r="BI19" s="1"/>
      <c r="BJ19" s="313"/>
      <c r="BK19" s="313"/>
    </row>
    <row r="20" spans="1:63" s="282" customFormat="1" ht="20.25" customHeight="1">
      <c r="A20" s="396" t="s">
        <v>411</v>
      </c>
      <c r="B20" s="396" t="s">
        <v>412</v>
      </c>
      <c r="C20" s="397">
        <v>731473</v>
      </c>
      <c r="D20" s="461" t="s">
        <v>129</v>
      </c>
      <c r="E20" s="388"/>
      <c r="F20" s="389" t="s">
        <v>16</v>
      </c>
      <c r="G20" s="462" t="s">
        <v>31</v>
      </c>
      <c r="H20" s="388"/>
      <c r="I20" s="388" t="s">
        <v>16</v>
      </c>
      <c r="J20" s="463" t="s">
        <v>16</v>
      </c>
      <c r="K20" s="389"/>
      <c r="L20" s="389" t="s">
        <v>16</v>
      </c>
      <c r="M20" s="389"/>
      <c r="N20" s="389"/>
      <c r="O20" s="388" t="s">
        <v>16</v>
      </c>
      <c r="P20" s="388"/>
      <c r="Q20" s="389"/>
      <c r="R20" s="389" t="s">
        <v>16</v>
      </c>
      <c r="S20" s="389"/>
      <c r="T20" s="463" t="s">
        <v>16</v>
      </c>
      <c r="U20" s="389" t="s">
        <v>16</v>
      </c>
      <c r="V20" s="463" t="s">
        <v>97</v>
      </c>
      <c r="W20" s="388"/>
      <c r="X20" s="389" t="s">
        <v>16</v>
      </c>
      <c r="Y20" s="389"/>
      <c r="Z20" s="389"/>
      <c r="AA20" s="389" t="s">
        <v>16</v>
      </c>
      <c r="AB20" s="389"/>
      <c r="AC20" s="388"/>
      <c r="AD20" s="388" t="s">
        <v>16</v>
      </c>
      <c r="AE20" s="389"/>
      <c r="AF20" s="389"/>
      <c r="AG20" s="389" t="s">
        <v>16</v>
      </c>
      <c r="AH20" s="388"/>
      <c r="AI20" s="389"/>
      <c r="AJ20" s="464">
        <f aca="true" t="shared" si="7" ref="AJ20:AJ30">AN20</f>
        <v>0</v>
      </c>
      <c r="AK20" s="465">
        <f>AJ20+AL20</f>
        <v>162</v>
      </c>
      <c r="AL20" s="465">
        <f aca="true" t="shared" si="8" ref="AL20:AL30">AO20</f>
        <v>162</v>
      </c>
      <c r="AN20" s="12">
        <f aca="true" t="shared" si="9" ref="AN20:AN30">$AN$2-BJ20</f>
        <v>0</v>
      </c>
      <c r="AO20" s="12">
        <f aca="true" t="shared" si="10" ref="AO20:AO30">(BK20-AN20)</f>
        <v>162</v>
      </c>
      <c r="AP20" s="2"/>
      <c r="AQ20" s="312">
        <f>COUNTIF(E20:AI20,"M")</f>
        <v>0</v>
      </c>
      <c r="AR20" s="312">
        <f>COUNTIF(E20:AI20,"T")</f>
        <v>0</v>
      </c>
      <c r="AS20" s="312">
        <f>COUNTIF(E20:AI20,"D")</f>
        <v>0</v>
      </c>
      <c r="AT20" s="312">
        <f>COUNTIF(E20:AI20,"P")</f>
        <v>0</v>
      </c>
      <c r="AU20" s="312">
        <f>COUNTIF(E20:AI20,"M/T")</f>
        <v>0</v>
      </c>
      <c r="AV20" s="312">
        <f>COUNTIF(E20:AI20,"I/I")</f>
        <v>0</v>
      </c>
      <c r="AW20" s="312">
        <f>COUNTIF(E20:AI20,"I")</f>
        <v>1</v>
      </c>
      <c r="AX20" s="312">
        <f>COUNTIF(E20:AI20,"I²")</f>
        <v>0</v>
      </c>
      <c r="AY20" s="312">
        <f>COUNTIF(E20:AI20,"SN*")</f>
        <v>13</v>
      </c>
      <c r="AZ20" s="312">
        <f>COUNTIF(E20:AI20,"Ma")</f>
        <v>0</v>
      </c>
      <c r="BA20" s="312">
        <f>COUNTIF(E20:AI20,"Ta")</f>
        <v>0</v>
      </c>
      <c r="BB20" s="312">
        <f>COUNTIF(E20:AI20,"Da")</f>
        <v>0</v>
      </c>
      <c r="BC20" s="312">
        <f>COUNTIF(E20:AI20,"Pa")</f>
        <v>0</v>
      </c>
      <c r="BD20" s="312">
        <f>COUNTIF(E20:AI20,"MTa")</f>
        <v>0</v>
      </c>
      <c r="BE20" s="1"/>
      <c r="BF20" s="1"/>
      <c r="BG20" s="1"/>
      <c r="BH20" s="1"/>
      <c r="BI20" s="1"/>
      <c r="BJ20" s="312">
        <f aca="true" t="shared" si="11" ref="BJ20:BJ30">((BF20*6)+(BG20*6)+(BH20*6)+(BI20)+(BE20*6))</f>
        <v>0</v>
      </c>
      <c r="BK20" s="314">
        <f>(AQ20*6)+(AR20*6)+(AS20*8)+(AT20*12)+(AU20*12)+(AV20*11.5)+(AW20*6)+(AX20*6)+(AY20*12)+(AZ20*6)+(BA20*6)+(BB20*8)+(BC20*12)+(BD20*11.5)</f>
        <v>162</v>
      </c>
    </row>
    <row r="21" spans="1:63" s="282" customFormat="1" ht="20.25" customHeight="1">
      <c r="A21" s="396" t="s">
        <v>413</v>
      </c>
      <c r="B21" s="396" t="s">
        <v>414</v>
      </c>
      <c r="C21" s="397">
        <v>731519</v>
      </c>
      <c r="D21" s="461" t="s">
        <v>129</v>
      </c>
      <c r="E21" s="388"/>
      <c r="F21" s="389" t="s">
        <v>16</v>
      </c>
      <c r="G21" s="389"/>
      <c r="H21" s="388"/>
      <c r="I21" s="388" t="s">
        <v>16</v>
      </c>
      <c r="J21" s="389"/>
      <c r="K21" s="389"/>
      <c r="L21" s="389" t="s">
        <v>16</v>
      </c>
      <c r="M21" s="389"/>
      <c r="N21" s="389" t="s">
        <v>97</v>
      </c>
      <c r="O21" s="388" t="s">
        <v>16</v>
      </c>
      <c r="P21" s="388"/>
      <c r="Q21" s="389"/>
      <c r="R21" s="389" t="s">
        <v>16</v>
      </c>
      <c r="S21" s="389"/>
      <c r="T21" s="389"/>
      <c r="U21" s="389" t="s">
        <v>16</v>
      </c>
      <c r="V21" s="388"/>
      <c r="W21" s="388"/>
      <c r="X21" s="389" t="s">
        <v>16</v>
      </c>
      <c r="Y21" s="389"/>
      <c r="Z21" s="389"/>
      <c r="AA21" s="389" t="s">
        <v>16</v>
      </c>
      <c r="AB21" s="389"/>
      <c r="AC21" s="472" t="s">
        <v>152</v>
      </c>
      <c r="AD21" s="472" t="s">
        <v>152</v>
      </c>
      <c r="AE21" s="389"/>
      <c r="AF21" s="389"/>
      <c r="AG21" s="389" t="s">
        <v>16</v>
      </c>
      <c r="AH21" s="388"/>
      <c r="AI21" s="389"/>
      <c r="AJ21" s="464">
        <f t="shared" si="7"/>
        <v>0</v>
      </c>
      <c r="AK21" s="465">
        <f>AJ21+AL21</f>
        <v>114</v>
      </c>
      <c r="AL21" s="465">
        <f t="shared" si="8"/>
        <v>114</v>
      </c>
      <c r="AN21" s="12">
        <f t="shared" si="9"/>
        <v>0</v>
      </c>
      <c r="AO21" s="12">
        <f t="shared" si="10"/>
        <v>114</v>
      </c>
      <c r="AP21" s="2"/>
      <c r="AQ21" s="312">
        <f>COUNTIF(E21:AI21,"M")</f>
        <v>0</v>
      </c>
      <c r="AR21" s="312">
        <f>COUNTIF(E21:AI21,"T")</f>
        <v>0</v>
      </c>
      <c r="AS21" s="312">
        <f>COUNTIF(E21:AI21,"D")</f>
        <v>0</v>
      </c>
      <c r="AT21" s="312">
        <f>COUNTIF(E21:AI21,"P")</f>
        <v>0</v>
      </c>
      <c r="AU21" s="312">
        <f>COUNTIF(E21:AI21,"M/T")</f>
        <v>0</v>
      </c>
      <c r="AV21" s="312">
        <f>COUNTIF(E21:AI21,"I/I")</f>
        <v>0</v>
      </c>
      <c r="AW21" s="312">
        <f>COUNTIF(E21:AI21,"I")</f>
        <v>1</v>
      </c>
      <c r="AX21" s="312">
        <f>COUNTIF(E21:AI21,"I²")</f>
        <v>0</v>
      </c>
      <c r="AY21" s="312">
        <f>COUNTIF(E21:AI21,"SN*")</f>
        <v>9</v>
      </c>
      <c r="AZ21" s="312">
        <f>COUNTIF(E21:AI21,"Ma")</f>
        <v>0</v>
      </c>
      <c r="BA21" s="312">
        <f>COUNTIF(E21:AI21,"Ta")</f>
        <v>0</v>
      </c>
      <c r="BB21" s="312">
        <f>COUNTIF(E21:AI21,"Da")</f>
        <v>0</v>
      </c>
      <c r="BC21" s="312">
        <f>COUNTIF(E21:AI21,"Pa")</f>
        <v>0</v>
      </c>
      <c r="BD21" s="312">
        <f>COUNTIF(E21:AI21,"MTa")</f>
        <v>0</v>
      </c>
      <c r="BE21" s="1"/>
      <c r="BF21" s="1"/>
      <c r="BG21" s="1"/>
      <c r="BH21" s="1"/>
      <c r="BI21" s="1"/>
      <c r="BJ21" s="312">
        <f t="shared" si="11"/>
        <v>0</v>
      </c>
      <c r="BK21" s="314">
        <f>(AQ21*6)+(AR21*6)+(AS21*8)+(AT21*12)+(AU21*12)+(AV21*11.5)+(AW21*6)+(AX21*6)+(AY21*12)+(AZ21*6)+(BA21*6)+(BB21*8)+(BC21*12)+(BD21*11.5)</f>
        <v>114</v>
      </c>
    </row>
    <row r="22" spans="1:63" s="282" customFormat="1" ht="20.25" customHeight="1">
      <c r="A22" s="396" t="s">
        <v>415</v>
      </c>
      <c r="B22" s="396" t="s">
        <v>416</v>
      </c>
      <c r="C22" s="397">
        <v>408802</v>
      </c>
      <c r="D22" s="461" t="s">
        <v>129</v>
      </c>
      <c r="E22" s="388"/>
      <c r="F22" s="389"/>
      <c r="G22" s="389"/>
      <c r="H22" s="388" t="s">
        <v>16</v>
      </c>
      <c r="I22" s="388"/>
      <c r="J22" s="389"/>
      <c r="K22" s="389" t="s">
        <v>16</v>
      </c>
      <c r="L22" s="389" t="s">
        <v>16</v>
      </c>
      <c r="M22" s="389"/>
      <c r="N22" s="389" t="s">
        <v>16</v>
      </c>
      <c r="O22" s="388" t="s">
        <v>16</v>
      </c>
      <c r="P22" s="388"/>
      <c r="Q22" s="462" t="s">
        <v>31</v>
      </c>
      <c r="R22" s="389" t="s">
        <v>16</v>
      </c>
      <c r="S22" s="389"/>
      <c r="T22" s="389"/>
      <c r="U22" s="389"/>
      <c r="V22" s="388" t="s">
        <v>16</v>
      </c>
      <c r="W22" s="388"/>
      <c r="X22" s="389" t="s">
        <v>16</v>
      </c>
      <c r="Y22" s="389"/>
      <c r="Z22" s="389" t="s">
        <v>16</v>
      </c>
      <c r="AA22" s="389"/>
      <c r="AB22" s="389"/>
      <c r="AC22" s="388"/>
      <c r="AD22" s="388"/>
      <c r="AE22" s="463" t="s">
        <v>16</v>
      </c>
      <c r="AF22" s="389"/>
      <c r="AG22" s="389" t="s">
        <v>16</v>
      </c>
      <c r="AH22" s="388"/>
      <c r="AI22" s="463" t="s">
        <v>16</v>
      </c>
      <c r="AJ22" s="464">
        <f t="shared" si="7"/>
        <v>0</v>
      </c>
      <c r="AK22" s="465">
        <f>AJ22+AL22</f>
        <v>156</v>
      </c>
      <c r="AL22" s="465">
        <f t="shared" si="8"/>
        <v>156</v>
      </c>
      <c r="AN22" s="12">
        <f t="shared" si="9"/>
        <v>0</v>
      </c>
      <c r="AO22" s="12">
        <f t="shared" si="10"/>
        <v>156</v>
      </c>
      <c r="AP22" s="2"/>
      <c r="AQ22" s="312">
        <f>COUNTIF(E22:AI22,"M")</f>
        <v>0</v>
      </c>
      <c r="AR22" s="312">
        <f>COUNTIF(E22:AI22,"T")</f>
        <v>0</v>
      </c>
      <c r="AS22" s="312">
        <f>COUNTIF(E22:AI22,"D")</f>
        <v>0</v>
      </c>
      <c r="AT22" s="312">
        <f>COUNTIF(E22:AI22,"P")</f>
        <v>0</v>
      </c>
      <c r="AU22" s="312">
        <f>COUNTIF(E22:AI22,"M/T")</f>
        <v>0</v>
      </c>
      <c r="AV22" s="312">
        <f>COUNTIF(E22:AI22,"I/I")</f>
        <v>0</v>
      </c>
      <c r="AW22" s="312">
        <f>COUNTIF(E22:AI22,"I")</f>
        <v>0</v>
      </c>
      <c r="AX22" s="312">
        <f>COUNTIF(E22:AI22,"I²")</f>
        <v>0</v>
      </c>
      <c r="AY22" s="312">
        <f>COUNTIF(E22:AI22,"SN*")</f>
        <v>13</v>
      </c>
      <c r="AZ22" s="312">
        <f>COUNTIF(E22:AI22,"Ma")</f>
        <v>0</v>
      </c>
      <c r="BA22" s="312">
        <f>COUNTIF(E22:AI22,"Ta")</f>
        <v>0</v>
      </c>
      <c r="BB22" s="312">
        <f>COUNTIF(E22:AI22,"Da")</f>
        <v>0</v>
      </c>
      <c r="BC22" s="312">
        <f>COUNTIF(E22:AI22,"Pa")</f>
        <v>0</v>
      </c>
      <c r="BD22" s="312">
        <f>COUNTIF(E22:AI22,"MTa")</f>
        <v>0</v>
      </c>
      <c r="BE22" s="1"/>
      <c r="BF22" s="1"/>
      <c r="BG22" s="1"/>
      <c r="BH22" s="1"/>
      <c r="BI22" s="1"/>
      <c r="BJ22" s="312">
        <f t="shared" si="11"/>
        <v>0</v>
      </c>
      <c r="BK22" s="314">
        <f>(AQ22*6)+(AR22*6)+(AS22*8)+(AT22*12)+(AU22*12)+(AV22*11.5)+(AW22*6)+(AX22*6)+(AY22*12)+(AZ22*6)+(BA22*6)+(BB22*8)+(BC22*12)+(BD22*11.5)</f>
        <v>156</v>
      </c>
    </row>
    <row r="23" spans="1:63" s="282" customFormat="1" ht="20.25" customHeight="1">
      <c r="A23" s="396" t="s">
        <v>417</v>
      </c>
      <c r="B23" s="396" t="s">
        <v>418</v>
      </c>
      <c r="C23" s="397">
        <v>530322</v>
      </c>
      <c r="D23" s="461" t="s">
        <v>129</v>
      </c>
      <c r="E23" s="388"/>
      <c r="F23" s="389" t="s">
        <v>16</v>
      </c>
      <c r="G23" s="463" t="s">
        <v>97</v>
      </c>
      <c r="H23" s="388"/>
      <c r="I23" s="388" t="s">
        <v>16</v>
      </c>
      <c r="J23" s="389"/>
      <c r="K23" s="389"/>
      <c r="L23" s="389" t="s">
        <v>16</v>
      </c>
      <c r="M23" s="389"/>
      <c r="N23" s="389"/>
      <c r="O23" s="388" t="s">
        <v>16</v>
      </c>
      <c r="P23" s="463" t="s">
        <v>97</v>
      </c>
      <c r="Q23" s="389"/>
      <c r="R23" s="389" t="s">
        <v>16</v>
      </c>
      <c r="S23" s="462" t="s">
        <v>31</v>
      </c>
      <c r="T23" s="389"/>
      <c r="U23" s="389" t="s">
        <v>16</v>
      </c>
      <c r="V23" s="388"/>
      <c r="W23" s="463" t="s">
        <v>16</v>
      </c>
      <c r="X23" s="389" t="s">
        <v>16</v>
      </c>
      <c r="Y23" s="389"/>
      <c r="Z23" s="389"/>
      <c r="AA23" s="389" t="s">
        <v>16</v>
      </c>
      <c r="AB23" s="389"/>
      <c r="AC23" s="463" t="s">
        <v>16</v>
      </c>
      <c r="AD23" s="388" t="s">
        <v>16</v>
      </c>
      <c r="AE23" s="389"/>
      <c r="AF23" s="463" t="s">
        <v>16</v>
      </c>
      <c r="AG23" s="389" t="s">
        <v>16</v>
      </c>
      <c r="AH23" s="388"/>
      <c r="AI23" s="389"/>
      <c r="AJ23" s="464">
        <f t="shared" si="7"/>
        <v>0</v>
      </c>
      <c r="AK23" s="465">
        <f>AJ23+AL23</f>
        <v>180</v>
      </c>
      <c r="AL23" s="465">
        <f t="shared" si="8"/>
        <v>180</v>
      </c>
      <c r="AN23" s="12">
        <f t="shared" si="9"/>
        <v>0</v>
      </c>
      <c r="AO23" s="12">
        <f t="shared" si="10"/>
        <v>180</v>
      </c>
      <c r="AP23" s="2"/>
      <c r="AQ23" s="312">
        <f>COUNTIF(E23:AI23,"M")</f>
        <v>0</v>
      </c>
      <c r="AR23" s="312">
        <f>COUNTIF(E23:AI23,"T")</f>
        <v>0</v>
      </c>
      <c r="AS23" s="312">
        <f>COUNTIF(E23:AI23,"D")</f>
        <v>0</v>
      </c>
      <c r="AT23" s="312">
        <f>COUNTIF(E23:AI23,"P")</f>
        <v>0</v>
      </c>
      <c r="AU23" s="312">
        <f>COUNTIF(E23:AI23,"M/T")</f>
        <v>0</v>
      </c>
      <c r="AV23" s="312">
        <f>COUNTIF(E23:AI23,"I/I")</f>
        <v>0</v>
      </c>
      <c r="AW23" s="312">
        <f>COUNTIF(E23:AI23,"I")</f>
        <v>2</v>
      </c>
      <c r="AX23" s="312">
        <f>COUNTIF(E23:AI23,"I²")</f>
        <v>0</v>
      </c>
      <c r="AY23" s="312">
        <f>COUNTIF(E23:AI23,"SN*")</f>
        <v>14</v>
      </c>
      <c r="AZ23" s="312">
        <f>COUNTIF(E23:AI23,"Ma")</f>
        <v>0</v>
      </c>
      <c r="BA23" s="312">
        <f>COUNTIF(E23:AI23,"Ta")</f>
        <v>0</v>
      </c>
      <c r="BB23" s="312">
        <f>COUNTIF(E23:AI23,"Da")</f>
        <v>0</v>
      </c>
      <c r="BC23" s="312">
        <f>COUNTIF(E23:AI23,"Pa")</f>
        <v>0</v>
      </c>
      <c r="BD23" s="312">
        <f>COUNTIF(E23:AI23,"MTa")</f>
        <v>0</v>
      </c>
      <c r="BE23" s="1"/>
      <c r="BF23" s="1"/>
      <c r="BG23" s="1"/>
      <c r="BH23" s="1"/>
      <c r="BI23" s="1"/>
      <c r="BJ23" s="312">
        <f t="shared" si="11"/>
        <v>0</v>
      </c>
      <c r="BK23" s="314">
        <f>(AQ23*6)+(AR23*6)+(AS23*8)+(AT23*12)+(AU23*12)+(AV23*11.5)+(AW23*6)+(AX23*6)+(AY23*12)+(AZ23*6)+(BA23*6)+(BB23*8)+(BC23*12)+(BD23*11.5)</f>
        <v>180</v>
      </c>
    </row>
    <row r="24" spans="1:63" s="282" customFormat="1" ht="20.25" customHeight="1">
      <c r="A24" s="396">
        <v>162515</v>
      </c>
      <c r="B24" s="396" t="s">
        <v>419</v>
      </c>
      <c r="C24" s="397">
        <v>1189571</v>
      </c>
      <c r="D24" s="461" t="s">
        <v>129</v>
      </c>
      <c r="E24" s="388"/>
      <c r="F24" s="389" t="s">
        <v>16</v>
      </c>
      <c r="G24" s="389"/>
      <c r="H24" s="388"/>
      <c r="I24" s="388" t="s">
        <v>16</v>
      </c>
      <c r="J24" s="389"/>
      <c r="K24" s="389"/>
      <c r="L24" s="389" t="s">
        <v>16</v>
      </c>
      <c r="M24" s="389"/>
      <c r="N24" s="389"/>
      <c r="O24" s="388" t="s">
        <v>16</v>
      </c>
      <c r="P24" s="388"/>
      <c r="Q24" s="389"/>
      <c r="R24" s="389" t="s">
        <v>16</v>
      </c>
      <c r="S24" s="389"/>
      <c r="T24" s="389"/>
      <c r="U24" s="389" t="s">
        <v>16</v>
      </c>
      <c r="V24" s="388"/>
      <c r="W24" s="388"/>
      <c r="X24" s="389" t="s">
        <v>16</v>
      </c>
      <c r="Y24" s="462" t="s">
        <v>31</v>
      </c>
      <c r="Z24" s="389"/>
      <c r="AA24" s="389" t="s">
        <v>16</v>
      </c>
      <c r="AB24" s="389"/>
      <c r="AC24" s="388"/>
      <c r="AD24" s="388" t="s">
        <v>16</v>
      </c>
      <c r="AE24" s="389"/>
      <c r="AF24" s="389"/>
      <c r="AG24" s="389" t="s">
        <v>16</v>
      </c>
      <c r="AH24" s="388"/>
      <c r="AI24" s="389"/>
      <c r="AJ24" s="464"/>
      <c r="AK24" s="465"/>
      <c r="AL24" s="465"/>
      <c r="AN24" s="12"/>
      <c r="AO24" s="12"/>
      <c r="AP24" s="2"/>
      <c r="AQ24" s="312"/>
      <c r="AR24" s="312"/>
      <c r="AS24" s="312"/>
      <c r="AT24" s="312"/>
      <c r="AU24" s="312"/>
      <c r="AV24" s="312"/>
      <c r="AW24" s="312"/>
      <c r="AX24" s="312"/>
      <c r="AY24" s="312"/>
      <c r="AZ24" s="312"/>
      <c r="BA24" s="312"/>
      <c r="BB24" s="312"/>
      <c r="BC24" s="312"/>
      <c r="BD24" s="312"/>
      <c r="BE24" s="1"/>
      <c r="BF24" s="1"/>
      <c r="BG24" s="1"/>
      <c r="BH24" s="1"/>
      <c r="BI24" s="1"/>
      <c r="BJ24" s="312"/>
      <c r="BK24" s="314"/>
    </row>
    <row r="25" spans="1:63" s="282" customFormat="1" ht="20.25" customHeight="1">
      <c r="A25" s="396" t="s">
        <v>420</v>
      </c>
      <c r="B25" s="396" t="s">
        <v>421</v>
      </c>
      <c r="C25" s="397">
        <v>731501</v>
      </c>
      <c r="D25" s="461" t="s">
        <v>129</v>
      </c>
      <c r="E25" s="463" t="s">
        <v>16</v>
      </c>
      <c r="F25" s="389" t="s">
        <v>16</v>
      </c>
      <c r="G25" s="389"/>
      <c r="H25" s="388"/>
      <c r="I25" s="388" t="s">
        <v>16</v>
      </c>
      <c r="J25" s="389"/>
      <c r="K25" s="389"/>
      <c r="L25" s="389" t="s">
        <v>16</v>
      </c>
      <c r="M25" s="389"/>
      <c r="N25" s="389"/>
      <c r="O25" s="388" t="s">
        <v>16</v>
      </c>
      <c r="P25" s="463" t="s">
        <v>16</v>
      </c>
      <c r="Q25" s="389"/>
      <c r="R25" s="389" t="s">
        <v>16</v>
      </c>
      <c r="S25" s="389"/>
      <c r="T25" s="389"/>
      <c r="U25" s="389" t="s">
        <v>16</v>
      </c>
      <c r="V25" s="463" t="s">
        <v>97</v>
      </c>
      <c r="W25" s="388"/>
      <c r="X25" s="473" t="s">
        <v>422</v>
      </c>
      <c r="Y25" s="474"/>
      <c r="Z25" s="474"/>
      <c r="AA25" s="474"/>
      <c r="AB25" s="474"/>
      <c r="AC25" s="474"/>
      <c r="AD25" s="474"/>
      <c r="AE25" s="474"/>
      <c r="AF25" s="474"/>
      <c r="AG25" s="474"/>
      <c r="AH25" s="474"/>
      <c r="AI25" s="475"/>
      <c r="AJ25" s="464">
        <f t="shared" si="7"/>
        <v>-48</v>
      </c>
      <c r="AK25" s="465">
        <f>AJ25+AL25</f>
        <v>102</v>
      </c>
      <c r="AL25" s="465">
        <f t="shared" si="8"/>
        <v>150</v>
      </c>
      <c r="AN25" s="12">
        <f t="shared" si="9"/>
        <v>-48</v>
      </c>
      <c r="AO25" s="12">
        <f t="shared" si="10"/>
        <v>150</v>
      </c>
      <c r="AP25" s="2"/>
      <c r="AQ25" s="312">
        <f>COUNTIF(E25:AI25,"M")</f>
        <v>0</v>
      </c>
      <c r="AR25" s="312">
        <f>COUNTIF(E25:AI25,"T")</f>
        <v>0</v>
      </c>
      <c r="AS25" s="312">
        <f>COUNTIF(E25:AI25,"D")</f>
        <v>0</v>
      </c>
      <c r="AT25" s="312">
        <f>COUNTIF(E25:AI25,"P")</f>
        <v>0</v>
      </c>
      <c r="AU25" s="312">
        <f>COUNTIF(E25:AI25,"M/T")</f>
        <v>0</v>
      </c>
      <c r="AV25" s="312">
        <f>COUNTIF(E25:AI25,"I/I")</f>
        <v>0</v>
      </c>
      <c r="AW25" s="312">
        <f>COUNTIF(E25:AI25,"I")</f>
        <v>1</v>
      </c>
      <c r="AX25" s="312">
        <f>COUNTIF(E25:AI25,"I²")</f>
        <v>0</v>
      </c>
      <c r="AY25" s="312">
        <f>COUNTIF(E25:AI25,"SN*")</f>
        <v>8</v>
      </c>
      <c r="AZ25" s="312">
        <f>COUNTIF(E25:AI25,"Ma")</f>
        <v>0</v>
      </c>
      <c r="BA25" s="312">
        <f>COUNTIF(E25:AI25,"Ta")</f>
        <v>0</v>
      </c>
      <c r="BB25" s="312">
        <f>COUNTIF(E25:AI25,"Da")</f>
        <v>0</v>
      </c>
      <c r="BC25" s="312">
        <f>COUNTIF(E25:AI25,"Pa")</f>
        <v>0</v>
      </c>
      <c r="BD25" s="312">
        <f>COUNTIF(E25:AI25,"MTa")</f>
        <v>0</v>
      </c>
      <c r="BE25" s="1"/>
      <c r="BF25" s="1">
        <v>8</v>
      </c>
      <c r="BG25" s="1"/>
      <c r="BH25" s="1"/>
      <c r="BI25" s="1"/>
      <c r="BJ25" s="312">
        <f t="shared" si="11"/>
        <v>48</v>
      </c>
      <c r="BK25" s="314">
        <f>(AQ25*6)+(AR25*6)+(AS25*8)+(AT25*12)+(AU25*12)+(AV25*11.5)+(AW25*6)+(AX25*6)+(AY25*12)+(AZ25*6)+(BA25*6)+(BB25*8)+(BC25*12)+(BD25*11.5)</f>
        <v>102</v>
      </c>
    </row>
    <row r="26" spans="1:63" s="282" customFormat="1" ht="20.25" customHeight="1">
      <c r="A26" s="396" t="s">
        <v>423</v>
      </c>
      <c r="B26" s="396" t="s">
        <v>424</v>
      </c>
      <c r="C26" s="397">
        <v>675643</v>
      </c>
      <c r="D26" s="461" t="s">
        <v>129</v>
      </c>
      <c r="E26" s="388"/>
      <c r="F26" s="389" t="s">
        <v>16</v>
      </c>
      <c r="G26" s="389"/>
      <c r="H26" s="388"/>
      <c r="I26" s="388" t="s">
        <v>16</v>
      </c>
      <c r="J26" s="389"/>
      <c r="K26" s="389"/>
      <c r="L26" s="389" t="s">
        <v>16</v>
      </c>
      <c r="M26" s="389"/>
      <c r="N26" s="463" t="s">
        <v>16</v>
      </c>
      <c r="O26" s="388" t="s">
        <v>16</v>
      </c>
      <c r="P26" s="463" t="s">
        <v>16</v>
      </c>
      <c r="Q26" s="389"/>
      <c r="R26" s="389" t="s">
        <v>16</v>
      </c>
      <c r="S26" s="389"/>
      <c r="T26" s="389"/>
      <c r="U26" s="389" t="s">
        <v>16</v>
      </c>
      <c r="V26" s="388"/>
      <c r="W26" s="388"/>
      <c r="X26" s="389" t="s">
        <v>16</v>
      </c>
      <c r="Y26" s="389"/>
      <c r="Z26" s="462" t="s">
        <v>31</v>
      </c>
      <c r="AA26" s="389" t="s">
        <v>16</v>
      </c>
      <c r="AB26" s="389"/>
      <c r="AC26" s="388"/>
      <c r="AD26" s="388" t="s">
        <v>16</v>
      </c>
      <c r="AE26" s="389"/>
      <c r="AF26" s="389"/>
      <c r="AG26" s="389" t="s">
        <v>16</v>
      </c>
      <c r="AH26" s="388"/>
      <c r="AI26" s="389"/>
      <c r="AJ26" s="464">
        <f t="shared" si="7"/>
        <v>0</v>
      </c>
      <c r="AK26" s="465">
        <f>AJ26+AL26</f>
        <v>156</v>
      </c>
      <c r="AL26" s="465">
        <f t="shared" si="8"/>
        <v>156</v>
      </c>
      <c r="AN26" s="12">
        <f t="shared" si="9"/>
        <v>0</v>
      </c>
      <c r="AO26" s="12">
        <f t="shared" si="10"/>
        <v>156</v>
      </c>
      <c r="AP26" s="2"/>
      <c r="AQ26" s="312">
        <f>COUNTIF(E26:AI26,"M")</f>
        <v>0</v>
      </c>
      <c r="AR26" s="312">
        <f>COUNTIF(E26:AI26,"T")</f>
        <v>0</v>
      </c>
      <c r="AS26" s="312">
        <f>COUNTIF(E26:AI26,"D")</f>
        <v>0</v>
      </c>
      <c r="AT26" s="312">
        <f>COUNTIF(E26:AI26,"P")</f>
        <v>0</v>
      </c>
      <c r="AU26" s="312">
        <f>COUNTIF(E26:AI26,"M/T")</f>
        <v>0</v>
      </c>
      <c r="AV26" s="312">
        <f>COUNTIF(E26:AI26,"I/I")</f>
        <v>0</v>
      </c>
      <c r="AW26" s="312">
        <f>COUNTIF(E26:AI26,"I")</f>
        <v>0</v>
      </c>
      <c r="AX26" s="312">
        <f>COUNTIF(E26:AI26,"I²")</f>
        <v>0</v>
      </c>
      <c r="AY26" s="312">
        <f>COUNTIF(E26:AI26,"SN*")</f>
        <v>13</v>
      </c>
      <c r="AZ26" s="312">
        <f>COUNTIF(E26:AI26,"Ma")</f>
        <v>0</v>
      </c>
      <c r="BA26" s="312">
        <f>COUNTIF(E26:AI26,"Ta")</f>
        <v>0</v>
      </c>
      <c r="BB26" s="312">
        <f>COUNTIF(E26:AI26,"Da")</f>
        <v>0</v>
      </c>
      <c r="BC26" s="312">
        <f>COUNTIF(E26:AI26,"Pa")</f>
        <v>0</v>
      </c>
      <c r="BD26" s="312">
        <f>COUNTIF(E26:AI26,"MTa")</f>
        <v>0</v>
      </c>
      <c r="BE26" s="1"/>
      <c r="BF26" s="1"/>
      <c r="BG26" s="1"/>
      <c r="BH26" s="1"/>
      <c r="BI26" s="1"/>
      <c r="BJ26" s="312">
        <f t="shared" si="11"/>
        <v>0</v>
      </c>
      <c r="BK26" s="314">
        <f>(AQ26*6)+(AR26*6)+(AS26*8)+(AT26*12)+(AU26*12)+(AV26*11.5)+(AW26*6)+(AX26*6)+(AY26*12)+(AZ26*6)+(BA26*6)+(BB26*8)+(BC26*12)+(BD26*11.5)</f>
        <v>156</v>
      </c>
    </row>
    <row r="27" spans="1:63" s="282" customFormat="1" ht="20.25" customHeight="1">
      <c r="A27" s="396" t="s">
        <v>425</v>
      </c>
      <c r="B27" s="396" t="s">
        <v>426</v>
      </c>
      <c r="C27" s="397">
        <v>64760</v>
      </c>
      <c r="D27" s="461" t="s">
        <v>129</v>
      </c>
      <c r="E27" s="388"/>
      <c r="F27" s="389" t="s">
        <v>16</v>
      </c>
      <c r="G27" s="389"/>
      <c r="H27" s="388"/>
      <c r="I27" s="388" t="s">
        <v>16</v>
      </c>
      <c r="J27" s="463" t="s">
        <v>16</v>
      </c>
      <c r="K27" s="389"/>
      <c r="L27" s="389" t="s">
        <v>16</v>
      </c>
      <c r="M27" s="389"/>
      <c r="N27" s="389"/>
      <c r="O27" s="388" t="s">
        <v>16</v>
      </c>
      <c r="P27" s="463" t="s">
        <v>97</v>
      </c>
      <c r="Q27" s="389"/>
      <c r="R27" s="389" t="s">
        <v>16</v>
      </c>
      <c r="S27" s="389"/>
      <c r="T27" s="389"/>
      <c r="U27" s="389" t="s">
        <v>16</v>
      </c>
      <c r="V27" s="463" t="s">
        <v>16</v>
      </c>
      <c r="W27" s="388"/>
      <c r="X27" s="389" t="s">
        <v>16</v>
      </c>
      <c r="Y27" s="389"/>
      <c r="Z27" s="389"/>
      <c r="AA27" s="389" t="s">
        <v>16</v>
      </c>
      <c r="AB27" s="462" t="s">
        <v>31</v>
      </c>
      <c r="AC27" s="388"/>
      <c r="AD27" s="388" t="s">
        <v>16</v>
      </c>
      <c r="AE27" s="389"/>
      <c r="AF27" s="389"/>
      <c r="AG27" s="389" t="s">
        <v>16</v>
      </c>
      <c r="AH27" s="388"/>
      <c r="AI27" s="389"/>
      <c r="AJ27" s="464"/>
      <c r="AK27" s="465"/>
      <c r="AL27" s="465"/>
      <c r="AN27" s="12"/>
      <c r="AO27" s="12"/>
      <c r="AP27" s="2"/>
      <c r="AQ27" s="312"/>
      <c r="AR27" s="312"/>
      <c r="AS27" s="312"/>
      <c r="AT27" s="312"/>
      <c r="AU27" s="312"/>
      <c r="AV27" s="312"/>
      <c r="AW27" s="312"/>
      <c r="AX27" s="312"/>
      <c r="AY27" s="312"/>
      <c r="AZ27" s="312"/>
      <c r="BA27" s="312"/>
      <c r="BB27" s="312"/>
      <c r="BC27" s="312"/>
      <c r="BD27" s="312"/>
      <c r="BE27" s="1"/>
      <c r="BF27" s="1"/>
      <c r="BG27" s="1"/>
      <c r="BH27" s="1"/>
      <c r="BI27" s="1"/>
      <c r="BJ27" s="312"/>
      <c r="BK27" s="314"/>
    </row>
    <row r="28" spans="1:63" s="282" customFormat="1" ht="20.25" customHeight="1">
      <c r="A28" s="396">
        <v>432946</v>
      </c>
      <c r="B28" s="396" t="s">
        <v>427</v>
      </c>
      <c r="C28" s="397">
        <v>754949</v>
      </c>
      <c r="D28" s="461" t="s">
        <v>129</v>
      </c>
      <c r="E28" s="463" t="s">
        <v>16</v>
      </c>
      <c r="F28" s="389" t="s">
        <v>16</v>
      </c>
      <c r="G28" s="389"/>
      <c r="H28" s="388"/>
      <c r="I28" s="388" t="s">
        <v>16</v>
      </c>
      <c r="J28" s="389"/>
      <c r="K28" s="389"/>
      <c r="L28" s="389" t="s">
        <v>16</v>
      </c>
      <c r="M28" s="389"/>
      <c r="N28" s="389"/>
      <c r="O28" s="388" t="s">
        <v>16</v>
      </c>
      <c r="P28" s="388"/>
      <c r="Q28" s="389"/>
      <c r="R28" s="389" t="s">
        <v>16</v>
      </c>
      <c r="S28" s="389"/>
      <c r="T28" s="389"/>
      <c r="U28" s="389" t="s">
        <v>16</v>
      </c>
      <c r="V28" s="388"/>
      <c r="W28" s="388"/>
      <c r="X28" s="389" t="s">
        <v>16</v>
      </c>
      <c r="Y28" s="389"/>
      <c r="Z28" s="389"/>
      <c r="AA28" s="389" t="s">
        <v>16</v>
      </c>
      <c r="AB28" s="389"/>
      <c r="AC28" s="463" t="s">
        <v>16</v>
      </c>
      <c r="AD28" s="388" t="s">
        <v>16</v>
      </c>
      <c r="AE28" s="389"/>
      <c r="AF28" s="389" t="s">
        <v>97</v>
      </c>
      <c r="AG28" s="389" t="s">
        <v>16</v>
      </c>
      <c r="AH28" s="388"/>
      <c r="AI28" s="389"/>
      <c r="AJ28" s="464">
        <f t="shared" si="7"/>
        <v>0</v>
      </c>
      <c r="AK28" s="465">
        <f>AJ28+AL28</f>
        <v>150</v>
      </c>
      <c r="AL28" s="465">
        <f t="shared" si="8"/>
        <v>150</v>
      </c>
      <c r="AN28" s="12">
        <f t="shared" si="9"/>
        <v>0</v>
      </c>
      <c r="AO28" s="12">
        <f t="shared" si="10"/>
        <v>150</v>
      </c>
      <c r="AP28" s="2"/>
      <c r="AQ28" s="312">
        <f>COUNTIF(E28:AI28,"M")</f>
        <v>0</v>
      </c>
      <c r="AR28" s="312">
        <f>COUNTIF(E28:AI28,"T")</f>
        <v>0</v>
      </c>
      <c r="AS28" s="312">
        <f>COUNTIF(E28:AI28,"D")</f>
        <v>0</v>
      </c>
      <c r="AT28" s="312">
        <f>COUNTIF(E28:AI28,"P")</f>
        <v>0</v>
      </c>
      <c r="AU28" s="312">
        <f>COUNTIF(E28:AI28,"M/T")</f>
        <v>0</v>
      </c>
      <c r="AV28" s="312">
        <f>COUNTIF(E28:AI28,"I/I")</f>
        <v>0</v>
      </c>
      <c r="AW28" s="312">
        <f>COUNTIF(E28:AI28,"I")</f>
        <v>1</v>
      </c>
      <c r="AX28" s="312">
        <f>COUNTIF(E28:AI28,"I²")</f>
        <v>0</v>
      </c>
      <c r="AY28" s="312">
        <f>COUNTIF(E28:AI28,"SN*")</f>
        <v>12</v>
      </c>
      <c r="AZ28" s="312">
        <f>COUNTIF(E28:AI28,"Ma")</f>
        <v>0</v>
      </c>
      <c r="BA28" s="312">
        <f>COUNTIF(E28:AI28,"Ta")</f>
        <v>0</v>
      </c>
      <c r="BB28" s="312">
        <f>COUNTIF(E28:AI28,"Da")</f>
        <v>0</v>
      </c>
      <c r="BC28" s="312">
        <f>COUNTIF(E28:AI28,"Pa")</f>
        <v>0</v>
      </c>
      <c r="BD28" s="312">
        <f>COUNTIF(E28:AI28,"MTa")</f>
        <v>0</v>
      </c>
      <c r="BE28" s="1"/>
      <c r="BF28" s="1"/>
      <c r="BG28" s="1"/>
      <c r="BH28" s="1"/>
      <c r="BI28" s="1"/>
      <c r="BJ28" s="312">
        <f t="shared" si="11"/>
        <v>0</v>
      </c>
      <c r="BK28" s="314">
        <f>(AQ28*6)+(AR28*6)+(AS28*8)+(AT28*12)+(AU28*12)+(AV28*11.5)+(AW28*6)+(AX28*6)+(AY28*12)+(AZ28*6)+(BA28*6)+(BB28*8)+(BC28*12)+(BD28*11.5)</f>
        <v>150</v>
      </c>
    </row>
    <row r="29" spans="1:63" s="282" customFormat="1" ht="20.25" customHeight="1">
      <c r="A29" s="396" t="s">
        <v>428</v>
      </c>
      <c r="B29" s="396" t="s">
        <v>429</v>
      </c>
      <c r="C29" s="397">
        <v>657849</v>
      </c>
      <c r="D29" s="461" t="s">
        <v>129</v>
      </c>
      <c r="E29" s="388"/>
      <c r="F29" s="389" t="s">
        <v>16</v>
      </c>
      <c r="G29" s="389"/>
      <c r="H29" s="388"/>
      <c r="I29" s="388" t="s">
        <v>16</v>
      </c>
      <c r="J29" s="389"/>
      <c r="K29" s="389"/>
      <c r="L29" s="389" t="s">
        <v>16</v>
      </c>
      <c r="M29" s="389"/>
      <c r="N29" s="389"/>
      <c r="O29" s="388"/>
      <c r="P29" s="388"/>
      <c r="Q29" s="389"/>
      <c r="R29" s="389" t="s">
        <v>16</v>
      </c>
      <c r="S29" s="389"/>
      <c r="T29" s="389" t="s">
        <v>16</v>
      </c>
      <c r="U29" s="389"/>
      <c r="V29" s="388"/>
      <c r="W29" s="388" t="s">
        <v>16</v>
      </c>
      <c r="X29" s="389" t="s">
        <v>16</v>
      </c>
      <c r="Y29" s="389"/>
      <c r="Z29" s="463" t="s">
        <v>16</v>
      </c>
      <c r="AA29" s="389" t="s">
        <v>16</v>
      </c>
      <c r="AB29" s="389"/>
      <c r="AC29" s="388"/>
      <c r="AD29" s="388" t="s">
        <v>16</v>
      </c>
      <c r="AE29" s="389"/>
      <c r="AF29" s="462" t="s">
        <v>31</v>
      </c>
      <c r="AG29" s="389" t="s">
        <v>16</v>
      </c>
      <c r="AH29" s="463" t="s">
        <v>16</v>
      </c>
      <c r="AI29" s="389"/>
      <c r="AJ29" s="464"/>
      <c r="AK29" s="465"/>
      <c r="AL29" s="465"/>
      <c r="AN29" s="12"/>
      <c r="AO29" s="12"/>
      <c r="AP29" s="2"/>
      <c r="AQ29" s="312"/>
      <c r="AR29" s="312"/>
      <c r="AS29" s="312"/>
      <c r="AT29" s="312"/>
      <c r="AU29" s="312"/>
      <c r="AV29" s="312"/>
      <c r="AW29" s="312"/>
      <c r="AX29" s="312"/>
      <c r="AY29" s="312"/>
      <c r="AZ29" s="312"/>
      <c r="BA29" s="312"/>
      <c r="BB29" s="312"/>
      <c r="BC29" s="312"/>
      <c r="BD29" s="312"/>
      <c r="BE29" s="1"/>
      <c r="BF29" s="1"/>
      <c r="BG29" s="1"/>
      <c r="BH29" s="1"/>
      <c r="BI29" s="1"/>
      <c r="BJ29" s="312"/>
      <c r="BK29" s="314"/>
    </row>
    <row r="30" spans="1:63" s="282" customFormat="1" ht="20.25" customHeight="1">
      <c r="A30" s="396" t="s">
        <v>430</v>
      </c>
      <c r="B30" s="396" t="s">
        <v>431</v>
      </c>
      <c r="C30" s="397">
        <v>106143</v>
      </c>
      <c r="D30" s="461" t="s">
        <v>129</v>
      </c>
      <c r="E30" s="388"/>
      <c r="F30" s="389" t="s">
        <v>16</v>
      </c>
      <c r="G30" s="389"/>
      <c r="H30" s="388"/>
      <c r="I30" s="388" t="s">
        <v>16</v>
      </c>
      <c r="J30" s="389"/>
      <c r="K30" s="389"/>
      <c r="L30" s="389" t="s">
        <v>16</v>
      </c>
      <c r="M30" s="389"/>
      <c r="N30" s="389"/>
      <c r="O30" s="388" t="s">
        <v>16</v>
      </c>
      <c r="P30" s="388"/>
      <c r="Q30" s="389"/>
      <c r="R30" s="389" t="s">
        <v>16</v>
      </c>
      <c r="S30" s="463" t="s">
        <v>16</v>
      </c>
      <c r="T30" s="389"/>
      <c r="U30" s="389" t="s">
        <v>16</v>
      </c>
      <c r="V30" s="388"/>
      <c r="W30" s="388"/>
      <c r="X30" s="389" t="s">
        <v>16</v>
      </c>
      <c r="Y30" s="389"/>
      <c r="Z30" s="389"/>
      <c r="AA30" s="389" t="s">
        <v>16</v>
      </c>
      <c r="AB30" s="389"/>
      <c r="AC30" s="388"/>
      <c r="AD30" s="388" t="s">
        <v>16</v>
      </c>
      <c r="AE30" s="463" t="s">
        <v>16</v>
      </c>
      <c r="AF30" s="389"/>
      <c r="AG30" s="389" t="s">
        <v>16</v>
      </c>
      <c r="AH30" s="388"/>
      <c r="AI30" s="462" t="s">
        <v>31</v>
      </c>
      <c r="AJ30" s="464">
        <f t="shared" si="7"/>
        <v>0</v>
      </c>
      <c r="AK30" s="465">
        <f>AJ30+AL30</f>
        <v>156</v>
      </c>
      <c r="AL30" s="465">
        <f t="shared" si="8"/>
        <v>156</v>
      </c>
      <c r="AN30" s="12">
        <f t="shared" si="9"/>
        <v>0</v>
      </c>
      <c r="AO30" s="12">
        <f t="shared" si="10"/>
        <v>156</v>
      </c>
      <c r="AP30" s="2"/>
      <c r="AQ30" s="312">
        <f>COUNTIF(E30:AI30,"M")</f>
        <v>0</v>
      </c>
      <c r="AR30" s="312">
        <f>COUNTIF(E30:AI30,"T")</f>
        <v>0</v>
      </c>
      <c r="AS30" s="312">
        <f>COUNTIF(E30:AI30,"D")</f>
        <v>0</v>
      </c>
      <c r="AT30" s="312">
        <f>COUNTIF(E30:AI30,"P")</f>
        <v>0</v>
      </c>
      <c r="AU30" s="312">
        <f>COUNTIF(E30:AI30,"M/T")</f>
        <v>0</v>
      </c>
      <c r="AV30" s="312">
        <f>COUNTIF(E30:AI30,"I/I")</f>
        <v>0</v>
      </c>
      <c r="AW30" s="312">
        <f>COUNTIF(E30:AI30,"I")</f>
        <v>0</v>
      </c>
      <c r="AX30" s="312">
        <f>COUNTIF(E30:AI30,"I²")</f>
        <v>0</v>
      </c>
      <c r="AY30" s="312">
        <f>COUNTIF(E30:AI30,"SN*")</f>
        <v>13</v>
      </c>
      <c r="AZ30" s="312">
        <f>COUNTIF(E30:AI30,"Ma")</f>
        <v>0</v>
      </c>
      <c r="BA30" s="312">
        <f>COUNTIF(E30:AI30,"Ta")</f>
        <v>0</v>
      </c>
      <c r="BB30" s="312">
        <f>COUNTIF(E30:AI30,"Da")</f>
        <v>0</v>
      </c>
      <c r="BC30" s="312">
        <f>COUNTIF(E30:AI30,"Pa")</f>
        <v>0</v>
      </c>
      <c r="BD30" s="312">
        <f>COUNTIF(E30:AI30,"MTa")</f>
        <v>0</v>
      </c>
      <c r="BE30" s="1"/>
      <c r="BF30" s="1"/>
      <c r="BG30" s="1"/>
      <c r="BH30" s="1"/>
      <c r="BI30" s="1"/>
      <c r="BJ30" s="312">
        <f t="shared" si="11"/>
        <v>0</v>
      </c>
      <c r="BK30" s="314">
        <f>(AQ30*6)+(AR30*6)+(AS30*8)+(AT30*12)+(AU30*12)+(AV30*11.5)+(AW30*6)+(AX30*6)+(AY30*12)+(AZ30*6)+(BA30*6)+(BB30*8)+(BC30*12)+(BD30*11.5)</f>
        <v>156</v>
      </c>
    </row>
    <row r="31" spans="1:63" s="282" customFormat="1" ht="20.25" customHeight="1">
      <c r="A31" s="451" t="s">
        <v>408</v>
      </c>
      <c r="B31" s="452" t="s">
        <v>1</v>
      </c>
      <c r="C31" s="452" t="s">
        <v>79</v>
      </c>
      <c r="D31" s="453" t="s">
        <v>3</v>
      </c>
      <c r="E31" s="285">
        <v>1</v>
      </c>
      <c r="F31" s="285">
        <v>2</v>
      </c>
      <c r="G31" s="285">
        <v>3</v>
      </c>
      <c r="H31" s="285">
        <v>4</v>
      </c>
      <c r="I31" s="285">
        <v>5</v>
      </c>
      <c r="J31" s="285">
        <v>6</v>
      </c>
      <c r="K31" s="285">
        <v>7</v>
      </c>
      <c r="L31" s="285">
        <v>8</v>
      </c>
      <c r="M31" s="285">
        <v>9</v>
      </c>
      <c r="N31" s="286">
        <v>10</v>
      </c>
      <c r="O31" s="285">
        <v>11</v>
      </c>
      <c r="P31" s="285">
        <v>12</v>
      </c>
      <c r="Q31" s="285">
        <v>13</v>
      </c>
      <c r="R31" s="285">
        <v>14</v>
      </c>
      <c r="S31" s="285">
        <v>15</v>
      </c>
      <c r="T31" s="285">
        <v>16</v>
      </c>
      <c r="U31" s="285">
        <v>17</v>
      </c>
      <c r="V31" s="285">
        <v>18</v>
      </c>
      <c r="W31" s="285">
        <v>19</v>
      </c>
      <c r="X31" s="285">
        <v>20</v>
      </c>
      <c r="Y31" s="285">
        <v>21</v>
      </c>
      <c r="Z31" s="285">
        <v>22</v>
      </c>
      <c r="AA31" s="285">
        <v>23</v>
      </c>
      <c r="AB31" s="285">
        <v>24</v>
      </c>
      <c r="AC31" s="285">
        <v>25</v>
      </c>
      <c r="AD31" s="285">
        <v>26</v>
      </c>
      <c r="AE31" s="285">
        <v>27</v>
      </c>
      <c r="AF31" s="285">
        <v>28</v>
      </c>
      <c r="AG31" s="285">
        <v>29</v>
      </c>
      <c r="AH31" s="285">
        <v>30</v>
      </c>
      <c r="AI31" s="285">
        <v>31</v>
      </c>
      <c r="AJ31" s="454" t="s">
        <v>4</v>
      </c>
      <c r="AK31" s="455" t="s">
        <v>5</v>
      </c>
      <c r="AL31" s="455" t="s">
        <v>6</v>
      </c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</row>
    <row r="32" spans="1:63" s="282" customFormat="1" ht="20.25" customHeight="1">
      <c r="A32" s="456"/>
      <c r="B32" s="452" t="s">
        <v>254</v>
      </c>
      <c r="C32" s="452" t="s">
        <v>189</v>
      </c>
      <c r="D32" s="457"/>
      <c r="E32" s="285" t="s">
        <v>83</v>
      </c>
      <c r="F32" s="289" t="s">
        <v>84</v>
      </c>
      <c r="G32" s="285" t="s">
        <v>85</v>
      </c>
      <c r="H32" s="286" t="s">
        <v>156</v>
      </c>
      <c r="I32" s="285" t="s">
        <v>87</v>
      </c>
      <c r="J32" s="285" t="s">
        <v>81</v>
      </c>
      <c r="K32" s="285" t="s">
        <v>82</v>
      </c>
      <c r="L32" s="285" t="s">
        <v>83</v>
      </c>
      <c r="M32" s="289" t="s">
        <v>84</v>
      </c>
      <c r="N32" s="285" t="s">
        <v>85</v>
      </c>
      <c r="O32" s="286" t="s">
        <v>156</v>
      </c>
      <c r="P32" s="285" t="s">
        <v>87</v>
      </c>
      <c r="Q32" s="285" t="s">
        <v>81</v>
      </c>
      <c r="R32" s="285" t="s">
        <v>82</v>
      </c>
      <c r="S32" s="285" t="s">
        <v>83</v>
      </c>
      <c r="T32" s="289" t="s">
        <v>84</v>
      </c>
      <c r="U32" s="285" t="s">
        <v>85</v>
      </c>
      <c r="V32" s="286" t="s">
        <v>156</v>
      </c>
      <c r="W32" s="285" t="s">
        <v>87</v>
      </c>
      <c r="X32" s="285" t="s">
        <v>81</v>
      </c>
      <c r="Y32" s="285" t="s">
        <v>82</v>
      </c>
      <c r="Z32" s="285" t="s">
        <v>83</v>
      </c>
      <c r="AA32" s="289" t="s">
        <v>84</v>
      </c>
      <c r="AB32" s="285" t="s">
        <v>85</v>
      </c>
      <c r="AC32" s="286" t="s">
        <v>156</v>
      </c>
      <c r="AD32" s="285" t="s">
        <v>87</v>
      </c>
      <c r="AE32" s="285" t="s">
        <v>81</v>
      </c>
      <c r="AF32" s="285" t="s">
        <v>82</v>
      </c>
      <c r="AG32" s="285" t="s">
        <v>83</v>
      </c>
      <c r="AH32" s="289" t="s">
        <v>84</v>
      </c>
      <c r="AI32" s="285" t="s">
        <v>85</v>
      </c>
      <c r="AJ32" s="470"/>
      <c r="AK32" s="471"/>
      <c r="AL32" s="471"/>
      <c r="AN32" s="1" t="s">
        <v>4</v>
      </c>
      <c r="AO32" s="1" t="s">
        <v>6</v>
      </c>
      <c r="AP32" s="2"/>
      <c r="AQ32" s="312" t="s">
        <v>13</v>
      </c>
      <c r="AR32" s="312" t="s">
        <v>14</v>
      </c>
      <c r="AS32" s="312" t="s">
        <v>229</v>
      </c>
      <c r="AT32" s="312" t="s">
        <v>15</v>
      </c>
      <c r="AU32" s="312" t="s">
        <v>17</v>
      </c>
      <c r="AV32" s="312" t="s">
        <v>18</v>
      </c>
      <c r="AW32" s="312" t="s">
        <v>19</v>
      </c>
      <c r="AX32" s="312" t="s">
        <v>20</v>
      </c>
      <c r="AY32" s="312" t="s">
        <v>16</v>
      </c>
      <c r="AZ32" s="312" t="s">
        <v>230</v>
      </c>
      <c r="BA32" s="312" t="s">
        <v>231</v>
      </c>
      <c r="BB32" s="312" t="s">
        <v>232</v>
      </c>
      <c r="BC32" s="312" t="s">
        <v>233</v>
      </c>
      <c r="BD32" s="312" t="s">
        <v>234</v>
      </c>
      <c r="BE32" s="1" t="s">
        <v>8</v>
      </c>
      <c r="BF32" s="1" t="s">
        <v>9</v>
      </c>
      <c r="BG32" s="1" t="s">
        <v>10</v>
      </c>
      <c r="BH32" s="1" t="s">
        <v>11</v>
      </c>
      <c r="BI32" s="1" t="s">
        <v>12</v>
      </c>
      <c r="BJ32" s="313" t="s">
        <v>29</v>
      </c>
      <c r="BK32" s="313" t="s">
        <v>30</v>
      </c>
    </row>
    <row r="33" spans="1:63" s="282" customFormat="1" ht="20.25" customHeight="1">
      <c r="A33" s="396">
        <v>433144</v>
      </c>
      <c r="B33" s="396" t="s">
        <v>432</v>
      </c>
      <c r="C33" s="397">
        <v>888578</v>
      </c>
      <c r="D33" s="461" t="s">
        <v>129</v>
      </c>
      <c r="E33" s="388"/>
      <c r="F33" s="389"/>
      <c r="G33" s="389" t="s">
        <v>16</v>
      </c>
      <c r="H33" s="388"/>
      <c r="I33" s="388"/>
      <c r="J33" s="389" t="s">
        <v>16</v>
      </c>
      <c r="K33" s="462" t="s">
        <v>31</v>
      </c>
      <c r="L33" s="389"/>
      <c r="M33" s="389" t="s">
        <v>16</v>
      </c>
      <c r="N33" s="389"/>
      <c r="O33" s="388"/>
      <c r="P33" s="388" t="s">
        <v>16</v>
      </c>
      <c r="Q33" s="389"/>
      <c r="R33" s="389"/>
      <c r="S33" s="389" t="s">
        <v>16</v>
      </c>
      <c r="T33" s="389"/>
      <c r="U33" s="389"/>
      <c r="V33" s="388" t="s">
        <v>16</v>
      </c>
      <c r="W33" s="388"/>
      <c r="X33" s="389"/>
      <c r="Y33" s="389" t="s">
        <v>16</v>
      </c>
      <c r="Z33" s="389"/>
      <c r="AA33" s="389"/>
      <c r="AB33" s="389" t="s">
        <v>16</v>
      </c>
      <c r="AC33" s="388"/>
      <c r="AD33" s="388"/>
      <c r="AE33" s="389" t="s">
        <v>16</v>
      </c>
      <c r="AF33" s="389"/>
      <c r="AG33" s="389"/>
      <c r="AH33" s="388" t="s">
        <v>16</v>
      </c>
      <c r="AI33" s="389"/>
      <c r="AJ33" s="464"/>
      <c r="AK33" s="465"/>
      <c r="AL33" s="465"/>
      <c r="AN33" s="12"/>
      <c r="AO33" s="12"/>
      <c r="AP33" s="2"/>
      <c r="AQ33" s="312"/>
      <c r="AR33" s="312"/>
      <c r="AS33" s="312"/>
      <c r="AT33" s="312"/>
      <c r="AU33" s="312"/>
      <c r="AV33" s="312"/>
      <c r="AW33" s="312"/>
      <c r="AX33" s="312"/>
      <c r="AY33" s="312"/>
      <c r="AZ33" s="312"/>
      <c r="BA33" s="312"/>
      <c r="BB33" s="312"/>
      <c r="BC33" s="312"/>
      <c r="BD33" s="312"/>
      <c r="BE33" s="1"/>
      <c r="BF33" s="1"/>
      <c r="BG33" s="1"/>
      <c r="BH33" s="1"/>
      <c r="BI33" s="1"/>
      <c r="BJ33" s="312"/>
      <c r="BK33" s="314"/>
    </row>
    <row r="34" spans="1:63" s="282" customFormat="1" ht="20.25" customHeight="1">
      <c r="A34" s="396" t="s">
        <v>433</v>
      </c>
      <c r="B34" s="396" t="s">
        <v>434</v>
      </c>
      <c r="C34" s="397">
        <v>660604</v>
      </c>
      <c r="D34" s="461" t="s">
        <v>129</v>
      </c>
      <c r="E34" s="388"/>
      <c r="F34" s="389" t="s">
        <v>97</v>
      </c>
      <c r="G34" s="389"/>
      <c r="H34" s="388"/>
      <c r="I34" s="388"/>
      <c r="J34" s="389" t="s">
        <v>16</v>
      </c>
      <c r="K34" s="389"/>
      <c r="L34" s="389"/>
      <c r="M34" s="389"/>
      <c r="N34" s="389" t="s">
        <v>16</v>
      </c>
      <c r="O34" s="388"/>
      <c r="P34" s="388" t="s">
        <v>16</v>
      </c>
      <c r="Q34" s="389"/>
      <c r="R34" s="389"/>
      <c r="S34" s="389"/>
      <c r="T34" s="389" t="s">
        <v>16</v>
      </c>
      <c r="U34" s="389"/>
      <c r="V34" s="388" t="s">
        <v>16</v>
      </c>
      <c r="W34" s="388"/>
      <c r="X34" s="389" t="s">
        <v>16</v>
      </c>
      <c r="Y34" s="389"/>
      <c r="Z34" s="389" t="s">
        <v>16</v>
      </c>
      <c r="AA34" s="389"/>
      <c r="AB34" s="389" t="s">
        <v>16</v>
      </c>
      <c r="AC34" s="388"/>
      <c r="AD34" s="388"/>
      <c r="AE34" s="389"/>
      <c r="AF34" s="389" t="s">
        <v>16</v>
      </c>
      <c r="AG34" s="389"/>
      <c r="AH34" s="388" t="s">
        <v>16</v>
      </c>
      <c r="AI34" s="389"/>
      <c r="AJ34" s="464">
        <f aca="true" t="shared" si="12" ref="AJ34:AJ39">AN34</f>
        <v>0</v>
      </c>
      <c r="AK34" s="465">
        <f>AJ34+AL34</f>
        <v>126</v>
      </c>
      <c r="AL34" s="465">
        <f aca="true" t="shared" si="13" ref="AL34:AL39">AO34</f>
        <v>126</v>
      </c>
      <c r="AN34" s="12">
        <f aca="true" t="shared" si="14" ref="AN34:AN39">$AN$2-BJ34</f>
        <v>0</v>
      </c>
      <c r="AO34" s="12">
        <f aca="true" t="shared" si="15" ref="AO34:AO39">(BK34-AN34)</f>
        <v>126</v>
      </c>
      <c r="AP34" s="2"/>
      <c r="AQ34" s="312">
        <f>COUNTIF(E34:AI34,"M")</f>
        <v>0</v>
      </c>
      <c r="AR34" s="312">
        <f>COUNTIF(E34:AI34,"T")</f>
        <v>0</v>
      </c>
      <c r="AS34" s="312">
        <f>COUNTIF(E34:AI34,"D")</f>
        <v>0</v>
      </c>
      <c r="AT34" s="312">
        <f>COUNTIF(E34:AI34,"P")</f>
        <v>0</v>
      </c>
      <c r="AU34" s="312">
        <f>COUNTIF(E34:AI34,"M/T")</f>
        <v>0</v>
      </c>
      <c r="AV34" s="312">
        <f>COUNTIF(E34:AI34,"I/I")</f>
        <v>0</v>
      </c>
      <c r="AW34" s="312">
        <f>COUNTIF(E34:AI34,"I")</f>
        <v>1</v>
      </c>
      <c r="AX34" s="312">
        <f>COUNTIF(E34:AI34,"I²")</f>
        <v>0</v>
      </c>
      <c r="AY34" s="312">
        <f>COUNTIF(E34:AI34,"SN*")</f>
        <v>10</v>
      </c>
      <c r="AZ34" s="312">
        <f>COUNTIF(E34:AI34,"Ma")</f>
        <v>0</v>
      </c>
      <c r="BA34" s="312">
        <f>COUNTIF(E34:AI34,"Ta")</f>
        <v>0</v>
      </c>
      <c r="BB34" s="312">
        <f>COUNTIF(E34:AI34,"Da")</f>
        <v>0</v>
      </c>
      <c r="BC34" s="312">
        <f>COUNTIF(E34:AI34,"Pa")</f>
        <v>0</v>
      </c>
      <c r="BD34" s="312">
        <f>COUNTIF(E34:AI34,"MTa")</f>
        <v>0</v>
      </c>
      <c r="BE34" s="1"/>
      <c r="BF34" s="1"/>
      <c r="BG34" s="1"/>
      <c r="BH34" s="1"/>
      <c r="BI34" s="1"/>
      <c r="BJ34" s="312">
        <f aca="true" t="shared" si="16" ref="BJ34:BJ39">((BF34*6)+(BG34*6)+(BH34*6)+(BI34)+(BE34*6))</f>
        <v>0</v>
      </c>
      <c r="BK34" s="314">
        <f>(AQ34*6)+(AR34*6)+(AS34*8)+(AT34*12)+(AU34*12)+(AV34*11.5)+(AW34*6)+(AX34*6)+(AY34*12)+(AZ34*6)+(BA34*6)+(BB34*8)+(BC34*12)+(BD34*11.5)</f>
        <v>126</v>
      </c>
    </row>
    <row r="35" spans="1:63" s="282" customFormat="1" ht="20.25" customHeight="1">
      <c r="A35" s="396" t="s">
        <v>435</v>
      </c>
      <c r="B35" s="396" t="s">
        <v>436</v>
      </c>
      <c r="C35" s="397" t="s">
        <v>400</v>
      </c>
      <c r="D35" s="461" t="s">
        <v>129</v>
      </c>
      <c r="E35" s="388"/>
      <c r="F35" s="389"/>
      <c r="G35" s="389" t="s">
        <v>16</v>
      </c>
      <c r="H35" s="463" t="s">
        <v>16</v>
      </c>
      <c r="I35" s="463" t="s">
        <v>16</v>
      </c>
      <c r="J35" s="389" t="s">
        <v>16</v>
      </c>
      <c r="K35" s="389"/>
      <c r="L35" s="389"/>
      <c r="M35" s="389" t="s">
        <v>16</v>
      </c>
      <c r="N35" s="389"/>
      <c r="O35" s="472" t="s">
        <v>152</v>
      </c>
      <c r="P35" s="472" t="s">
        <v>152</v>
      </c>
      <c r="Q35" s="389"/>
      <c r="R35" s="389"/>
      <c r="S35" s="389" t="s">
        <v>16</v>
      </c>
      <c r="T35" s="389"/>
      <c r="U35" s="389"/>
      <c r="V35" s="388" t="s">
        <v>16</v>
      </c>
      <c r="W35" s="388"/>
      <c r="X35" s="389"/>
      <c r="Y35" s="389" t="s">
        <v>16</v>
      </c>
      <c r="Z35" s="389"/>
      <c r="AA35" s="389"/>
      <c r="AB35" s="389" t="s">
        <v>16</v>
      </c>
      <c r="AC35" s="463" t="s">
        <v>16</v>
      </c>
      <c r="AD35" s="463" t="s">
        <v>97</v>
      </c>
      <c r="AE35" s="389" t="s">
        <v>16</v>
      </c>
      <c r="AF35" s="389"/>
      <c r="AG35" s="389"/>
      <c r="AH35" s="388" t="s">
        <v>16</v>
      </c>
      <c r="AI35" s="462" t="s">
        <v>31</v>
      </c>
      <c r="AJ35" s="464">
        <f t="shared" si="12"/>
        <v>0</v>
      </c>
      <c r="AK35" s="465">
        <f>AJ35+AL35</f>
        <v>0</v>
      </c>
      <c r="AL35" s="465">
        <f t="shared" si="13"/>
        <v>0</v>
      </c>
      <c r="AN35" s="12"/>
      <c r="AO35" s="12"/>
      <c r="AP35" s="2"/>
      <c r="AQ35" s="312"/>
      <c r="AR35" s="312"/>
      <c r="AS35" s="312"/>
      <c r="AT35" s="312"/>
      <c r="AU35" s="312"/>
      <c r="AV35" s="312"/>
      <c r="AW35" s="312"/>
      <c r="AX35" s="312"/>
      <c r="AY35" s="312"/>
      <c r="AZ35" s="312"/>
      <c r="BA35" s="312"/>
      <c r="BB35" s="312"/>
      <c r="BC35" s="312"/>
      <c r="BD35" s="312"/>
      <c r="BE35" s="1"/>
      <c r="BF35" s="1"/>
      <c r="BG35" s="1"/>
      <c r="BH35" s="1"/>
      <c r="BI35" s="1"/>
      <c r="BJ35" s="312"/>
      <c r="BK35" s="314"/>
    </row>
    <row r="36" spans="1:63" s="282" customFormat="1" ht="20.25" customHeight="1">
      <c r="A36" s="396" t="s">
        <v>437</v>
      </c>
      <c r="B36" s="396" t="s">
        <v>438</v>
      </c>
      <c r="C36" s="397">
        <v>589842</v>
      </c>
      <c r="D36" s="461" t="s">
        <v>129</v>
      </c>
      <c r="E36" s="473" t="s">
        <v>192</v>
      </c>
      <c r="F36" s="474"/>
      <c r="G36" s="474"/>
      <c r="H36" s="474"/>
      <c r="I36" s="474"/>
      <c r="J36" s="474"/>
      <c r="K36" s="475"/>
      <c r="L36" s="389"/>
      <c r="M36" s="389" t="s">
        <v>16</v>
      </c>
      <c r="N36" s="389"/>
      <c r="O36" s="463" t="s">
        <v>97</v>
      </c>
      <c r="P36" s="388" t="s">
        <v>16</v>
      </c>
      <c r="Q36" s="389"/>
      <c r="R36" s="389"/>
      <c r="S36" s="389" t="s">
        <v>16</v>
      </c>
      <c r="T36" s="389"/>
      <c r="U36" s="389"/>
      <c r="V36" s="388" t="s">
        <v>16</v>
      </c>
      <c r="W36" s="463" t="s">
        <v>16</v>
      </c>
      <c r="X36" s="389"/>
      <c r="Y36" s="389" t="s">
        <v>16</v>
      </c>
      <c r="Z36" s="389"/>
      <c r="AA36" s="389"/>
      <c r="AB36" s="389" t="s">
        <v>16</v>
      </c>
      <c r="AC36" s="388"/>
      <c r="AD36" s="463" t="s">
        <v>16</v>
      </c>
      <c r="AE36" s="389" t="s">
        <v>16</v>
      </c>
      <c r="AF36" s="389"/>
      <c r="AG36" s="462" t="s">
        <v>31</v>
      </c>
      <c r="AH36" s="388" t="s">
        <v>16</v>
      </c>
      <c r="AI36" s="389"/>
      <c r="AJ36" s="464">
        <f t="shared" si="12"/>
        <v>0</v>
      </c>
      <c r="AK36" s="465">
        <f>AJ36+AL36</f>
        <v>138</v>
      </c>
      <c r="AL36" s="465">
        <f t="shared" si="13"/>
        <v>138</v>
      </c>
      <c r="AN36" s="12">
        <f t="shared" si="14"/>
        <v>0</v>
      </c>
      <c r="AO36" s="12">
        <f t="shared" si="15"/>
        <v>138</v>
      </c>
      <c r="AP36" s="2"/>
      <c r="AQ36" s="312">
        <f>COUNTIF(E36:AI36,"M")</f>
        <v>0</v>
      </c>
      <c r="AR36" s="312">
        <f>COUNTIF(E36:AI36,"T")</f>
        <v>0</v>
      </c>
      <c r="AS36" s="312">
        <f>COUNTIF(E36:AI36,"D")</f>
        <v>0</v>
      </c>
      <c r="AT36" s="312">
        <f>COUNTIF(E36:AI36,"P")</f>
        <v>0</v>
      </c>
      <c r="AU36" s="312">
        <f>COUNTIF(E36:AI36,"M/T")</f>
        <v>0</v>
      </c>
      <c r="AV36" s="312">
        <f>COUNTIF(E36:AI36,"I/I")</f>
        <v>0</v>
      </c>
      <c r="AW36" s="312">
        <f>COUNTIF(E36:AI36,"I")</f>
        <v>1</v>
      </c>
      <c r="AX36" s="312">
        <f>COUNTIF(E36:AI36,"I²")</f>
        <v>0</v>
      </c>
      <c r="AY36" s="312">
        <f>COUNTIF(E36:AI36,"SN*")</f>
        <v>11</v>
      </c>
      <c r="AZ36" s="312">
        <f>COUNTIF(E36:AI36,"Ma")</f>
        <v>0</v>
      </c>
      <c r="BA36" s="312">
        <f>COUNTIF(E36:AI36,"Ta")</f>
        <v>0</v>
      </c>
      <c r="BB36" s="312">
        <f>COUNTIF(E36:AI36,"Da")</f>
        <v>0</v>
      </c>
      <c r="BC36" s="312">
        <f>COUNTIF(E36:AI36,"Pa")</f>
        <v>0</v>
      </c>
      <c r="BD36" s="312">
        <f>COUNTIF(E36:AI36,"MTa")</f>
        <v>0</v>
      </c>
      <c r="BE36" s="1"/>
      <c r="BF36" s="1"/>
      <c r="BG36" s="1"/>
      <c r="BH36" s="1"/>
      <c r="BI36" s="1"/>
      <c r="BJ36" s="312">
        <f t="shared" si="16"/>
        <v>0</v>
      </c>
      <c r="BK36" s="314">
        <f>(AQ36*6)+(AR36*6)+(AS36*8)+(AT36*12)+(AU36*12)+(AV36*11.5)+(AW36*6)+(AX36*6)+(AY36*12)+(AZ36*6)+(BA36*6)+(BB36*8)+(BC36*12)+(BD36*11.5)</f>
        <v>138</v>
      </c>
    </row>
    <row r="37" spans="1:63" s="282" customFormat="1" ht="20.25" customHeight="1">
      <c r="A37" s="467" t="s">
        <v>439</v>
      </c>
      <c r="B37" s="467" t="s">
        <v>440</v>
      </c>
      <c r="C37" s="466" t="s">
        <v>441</v>
      </c>
      <c r="D37" s="461" t="s">
        <v>129</v>
      </c>
      <c r="E37" s="463" t="s">
        <v>16</v>
      </c>
      <c r="F37" s="389"/>
      <c r="G37" s="389" t="s">
        <v>16</v>
      </c>
      <c r="H37" s="388"/>
      <c r="I37" s="388"/>
      <c r="J37" s="389" t="s">
        <v>16</v>
      </c>
      <c r="K37" s="389"/>
      <c r="L37" s="389"/>
      <c r="M37" s="389" t="s">
        <v>16</v>
      </c>
      <c r="N37" s="389"/>
      <c r="O37" s="388"/>
      <c r="P37" s="388" t="s">
        <v>16</v>
      </c>
      <c r="Q37" s="389"/>
      <c r="R37" s="389"/>
      <c r="S37" s="389" t="s">
        <v>16</v>
      </c>
      <c r="T37" s="389"/>
      <c r="U37" s="389"/>
      <c r="V37" s="388" t="s">
        <v>16</v>
      </c>
      <c r="W37" s="388"/>
      <c r="X37" s="389"/>
      <c r="Y37" s="389" t="s">
        <v>16</v>
      </c>
      <c r="Z37" s="389"/>
      <c r="AA37" s="462" t="s">
        <v>31</v>
      </c>
      <c r="AB37" s="389" t="s">
        <v>16</v>
      </c>
      <c r="AC37" s="463" t="s">
        <v>16</v>
      </c>
      <c r="AD37" s="388"/>
      <c r="AE37" s="389" t="s">
        <v>16</v>
      </c>
      <c r="AF37" s="389"/>
      <c r="AG37" s="389"/>
      <c r="AH37" s="388" t="s">
        <v>16</v>
      </c>
      <c r="AI37" s="389"/>
      <c r="AJ37" s="464"/>
      <c r="AK37" s="465"/>
      <c r="AL37" s="465"/>
      <c r="AN37" s="12"/>
      <c r="AO37" s="12"/>
      <c r="AP37" s="2"/>
      <c r="AQ37" s="312"/>
      <c r="AR37" s="312"/>
      <c r="AS37" s="312"/>
      <c r="AT37" s="312"/>
      <c r="AU37" s="312"/>
      <c r="AV37" s="312"/>
      <c r="AW37" s="312"/>
      <c r="AX37" s="312"/>
      <c r="AY37" s="312"/>
      <c r="AZ37" s="312"/>
      <c r="BA37" s="312"/>
      <c r="BB37" s="312"/>
      <c r="BC37" s="312"/>
      <c r="BD37" s="312"/>
      <c r="BE37" s="1"/>
      <c r="BF37" s="1"/>
      <c r="BG37" s="1"/>
      <c r="BH37" s="1"/>
      <c r="BI37" s="1"/>
      <c r="BJ37" s="312"/>
      <c r="BK37" s="314"/>
    </row>
    <row r="38" spans="1:63" s="282" customFormat="1" ht="20.25" customHeight="1">
      <c r="A38" s="396" t="s">
        <v>442</v>
      </c>
      <c r="B38" s="396" t="s">
        <v>443</v>
      </c>
      <c r="C38" s="397" t="s">
        <v>444</v>
      </c>
      <c r="D38" s="461" t="s">
        <v>129</v>
      </c>
      <c r="E38" s="388"/>
      <c r="F38" s="389"/>
      <c r="G38" s="389"/>
      <c r="H38" s="388"/>
      <c r="I38" s="388"/>
      <c r="J38" s="389"/>
      <c r="K38" s="389"/>
      <c r="L38" s="389"/>
      <c r="M38" s="389" t="s">
        <v>16</v>
      </c>
      <c r="N38" s="389"/>
      <c r="O38" s="388"/>
      <c r="P38" s="388" t="s">
        <v>16</v>
      </c>
      <c r="Q38" s="389"/>
      <c r="R38" s="389"/>
      <c r="S38" s="389" t="s">
        <v>16</v>
      </c>
      <c r="T38" s="389"/>
      <c r="U38" s="462" t="s">
        <v>31</v>
      </c>
      <c r="V38" s="388" t="s">
        <v>16</v>
      </c>
      <c r="W38" s="463" t="s">
        <v>16</v>
      </c>
      <c r="X38" s="389" t="s">
        <v>16</v>
      </c>
      <c r="Y38" s="389" t="s">
        <v>16</v>
      </c>
      <c r="Z38" s="389"/>
      <c r="AA38" s="389"/>
      <c r="AB38" s="389" t="s">
        <v>16</v>
      </c>
      <c r="AC38" s="463" t="s">
        <v>16</v>
      </c>
      <c r="AD38" s="463" t="s">
        <v>16</v>
      </c>
      <c r="AE38" s="389" t="s">
        <v>16</v>
      </c>
      <c r="AF38" s="389"/>
      <c r="AG38" s="389"/>
      <c r="AH38" s="388" t="s">
        <v>16</v>
      </c>
      <c r="AI38" s="389" t="s">
        <v>16</v>
      </c>
      <c r="AJ38" s="464">
        <f t="shared" si="12"/>
        <v>0</v>
      </c>
      <c r="AK38" s="465">
        <f>AJ38+AL38</f>
        <v>168</v>
      </c>
      <c r="AL38" s="465">
        <f t="shared" si="13"/>
        <v>168</v>
      </c>
      <c r="AN38" s="12">
        <f t="shared" si="14"/>
        <v>0</v>
      </c>
      <c r="AO38" s="12">
        <f t="shared" si="15"/>
        <v>168</v>
      </c>
      <c r="AP38" s="2"/>
      <c r="AQ38" s="312">
        <f>COUNTIF(E38:AI38,"M")</f>
        <v>0</v>
      </c>
      <c r="AR38" s="312">
        <f>COUNTIF(E38:AI38,"T")</f>
        <v>0</v>
      </c>
      <c r="AS38" s="312">
        <f>COUNTIF(E38:AI38,"D")</f>
        <v>0</v>
      </c>
      <c r="AT38" s="312">
        <f>COUNTIF(E38:AI38,"P")</f>
        <v>0</v>
      </c>
      <c r="AU38" s="312">
        <f>COUNTIF(E38:AI38,"M/T")</f>
        <v>0</v>
      </c>
      <c r="AV38" s="312">
        <f>COUNTIF(E38:AI38,"I/I")</f>
        <v>0</v>
      </c>
      <c r="AW38" s="312">
        <f>COUNTIF(E38:AI38,"I")</f>
        <v>0</v>
      </c>
      <c r="AX38" s="312">
        <f>COUNTIF(E38:AI38,"I²")</f>
        <v>0</v>
      </c>
      <c r="AY38" s="312">
        <f>COUNTIF(E38:AI38,"SN*")</f>
        <v>14</v>
      </c>
      <c r="AZ38" s="312">
        <f>COUNTIF(E38:AI38,"Ma")</f>
        <v>0</v>
      </c>
      <c r="BA38" s="312">
        <f>COUNTIF(E38:AI38,"Ta")</f>
        <v>0</v>
      </c>
      <c r="BB38" s="312">
        <f>COUNTIF(E38:AI38,"Da")</f>
        <v>0</v>
      </c>
      <c r="BC38" s="312">
        <f>COUNTIF(E38:AI38,"Pa")</f>
        <v>0</v>
      </c>
      <c r="BD38" s="312">
        <f>COUNTIF(E38:AI38,"MTa")</f>
        <v>0</v>
      </c>
      <c r="BE38" s="1"/>
      <c r="BF38" s="1"/>
      <c r="BG38" s="1"/>
      <c r="BH38" s="1"/>
      <c r="BI38" s="1"/>
      <c r="BJ38" s="312">
        <f t="shared" si="16"/>
        <v>0</v>
      </c>
      <c r="BK38" s="314">
        <f>(AQ38*6)+(AR38*6)+(AS38*8)+(AT38*12)+(AU38*12)+(AV38*11.5)+(AW38*6)+(AX38*6)+(AY38*12)+(AZ38*6)+(BA38*6)+(BB38*8)+(BC38*12)+(BD38*11.5)</f>
        <v>168</v>
      </c>
    </row>
    <row r="39" spans="1:63" s="282" customFormat="1" ht="20.25" customHeight="1">
      <c r="A39" s="396">
        <v>431966</v>
      </c>
      <c r="B39" s="396" t="s">
        <v>445</v>
      </c>
      <c r="C39" s="397">
        <v>593018</v>
      </c>
      <c r="D39" s="461" t="s">
        <v>129</v>
      </c>
      <c r="E39" s="388"/>
      <c r="F39" s="389"/>
      <c r="G39" s="389" t="s">
        <v>16</v>
      </c>
      <c r="H39" s="388"/>
      <c r="I39" s="388"/>
      <c r="J39" s="389" t="s">
        <v>16</v>
      </c>
      <c r="K39" s="389"/>
      <c r="L39" s="389"/>
      <c r="M39" s="389" t="s">
        <v>16</v>
      </c>
      <c r="N39" s="389"/>
      <c r="O39" s="388"/>
      <c r="P39" s="388" t="s">
        <v>16</v>
      </c>
      <c r="Q39" s="389"/>
      <c r="R39" s="389"/>
      <c r="S39" s="389" t="s">
        <v>16</v>
      </c>
      <c r="T39" s="389"/>
      <c r="U39" s="462" t="s">
        <v>31</v>
      </c>
      <c r="V39" s="388" t="s">
        <v>16</v>
      </c>
      <c r="W39" s="388"/>
      <c r="X39" s="389"/>
      <c r="Y39" s="389" t="s">
        <v>16</v>
      </c>
      <c r="Z39" s="389"/>
      <c r="AA39" s="389"/>
      <c r="AB39" s="389" t="s">
        <v>16</v>
      </c>
      <c r="AC39" s="388"/>
      <c r="AD39" s="388"/>
      <c r="AE39" s="389" t="s">
        <v>16</v>
      </c>
      <c r="AF39" s="389"/>
      <c r="AG39" s="389"/>
      <c r="AH39" s="388" t="s">
        <v>16</v>
      </c>
      <c r="AI39" s="389"/>
      <c r="AJ39" s="464">
        <f t="shared" si="12"/>
        <v>0</v>
      </c>
      <c r="AK39" s="465">
        <f>AJ39+AL39</f>
        <v>132</v>
      </c>
      <c r="AL39" s="465">
        <f t="shared" si="13"/>
        <v>132</v>
      </c>
      <c r="AN39" s="12">
        <f t="shared" si="14"/>
        <v>0</v>
      </c>
      <c r="AO39" s="12">
        <f t="shared" si="15"/>
        <v>132</v>
      </c>
      <c r="AP39" s="2"/>
      <c r="AQ39" s="312">
        <f>COUNTIF(E39:AI39,"M")</f>
        <v>0</v>
      </c>
      <c r="AR39" s="312">
        <f>COUNTIF(E39:AI39,"T")</f>
        <v>0</v>
      </c>
      <c r="AS39" s="312">
        <f>COUNTIF(E39:AI39,"D")</f>
        <v>0</v>
      </c>
      <c r="AT39" s="312">
        <f>COUNTIF(E39:AI39,"P")</f>
        <v>0</v>
      </c>
      <c r="AU39" s="312">
        <f>COUNTIF(E39:AI39,"M/T")</f>
        <v>0</v>
      </c>
      <c r="AV39" s="312">
        <f>COUNTIF(E39:AI39,"I/I")</f>
        <v>0</v>
      </c>
      <c r="AW39" s="312">
        <f>COUNTIF(E39:AI39,"I")</f>
        <v>0</v>
      </c>
      <c r="AX39" s="312">
        <f>COUNTIF(E39:AI39,"I²")</f>
        <v>0</v>
      </c>
      <c r="AY39" s="312">
        <f>COUNTIF(E39:AI39,"SN*")</f>
        <v>11</v>
      </c>
      <c r="AZ39" s="312">
        <f>COUNTIF(E39:AI39,"Ma")</f>
        <v>0</v>
      </c>
      <c r="BA39" s="312">
        <f>COUNTIF(E39:AI39,"Ta")</f>
        <v>0</v>
      </c>
      <c r="BB39" s="312">
        <f>COUNTIF(E39:AI39,"Da")</f>
        <v>0</v>
      </c>
      <c r="BC39" s="312">
        <f>COUNTIF(E39:AI39,"Pa")</f>
        <v>0</v>
      </c>
      <c r="BD39" s="312">
        <f>COUNTIF(E39:AI39,"MTa")</f>
        <v>0</v>
      </c>
      <c r="BE39" s="1"/>
      <c r="BF39" s="1"/>
      <c r="BG39" s="1"/>
      <c r="BH39" s="1"/>
      <c r="BI39" s="1"/>
      <c r="BJ39" s="312">
        <f t="shared" si="16"/>
        <v>0</v>
      </c>
      <c r="BK39" s="314">
        <f>(AQ39*6)+(AR39*6)+(AS39*8)+(AT39*12)+(AU39*12)+(AV39*11.5)+(AW39*6)+(AX39*6)+(AY39*12)+(AZ39*6)+(BA39*6)+(BB39*8)+(BC39*12)+(BD39*11.5)</f>
        <v>132</v>
      </c>
    </row>
    <row r="40" spans="1:63" s="282" customFormat="1" ht="20.25" customHeight="1">
      <c r="A40" s="396" t="s">
        <v>446</v>
      </c>
      <c r="B40" s="396" t="s">
        <v>447</v>
      </c>
      <c r="C40" s="397">
        <v>344524</v>
      </c>
      <c r="D40" s="461" t="s">
        <v>129</v>
      </c>
      <c r="E40" s="463" t="s">
        <v>16</v>
      </c>
      <c r="F40" s="389"/>
      <c r="G40" s="389" t="s">
        <v>16</v>
      </c>
      <c r="H40" s="388"/>
      <c r="I40" s="388"/>
      <c r="J40" s="389" t="s">
        <v>16</v>
      </c>
      <c r="K40" s="389"/>
      <c r="L40" s="389"/>
      <c r="M40" s="389" t="s">
        <v>16</v>
      </c>
      <c r="N40" s="389"/>
      <c r="O40" s="388"/>
      <c r="P40" s="388" t="s">
        <v>16</v>
      </c>
      <c r="Q40" s="389"/>
      <c r="R40" s="389"/>
      <c r="S40" s="389" t="s">
        <v>16</v>
      </c>
      <c r="T40" s="389"/>
      <c r="U40" s="389"/>
      <c r="V40" s="388" t="s">
        <v>16</v>
      </c>
      <c r="W40" s="388"/>
      <c r="X40" s="389"/>
      <c r="Y40" s="389" t="s">
        <v>16</v>
      </c>
      <c r="Z40" s="389"/>
      <c r="AA40" s="462" t="s">
        <v>31</v>
      </c>
      <c r="AB40" s="389" t="s">
        <v>16</v>
      </c>
      <c r="AC40" s="388"/>
      <c r="AD40" s="388"/>
      <c r="AE40" s="389" t="s">
        <v>16</v>
      </c>
      <c r="AF40" s="389"/>
      <c r="AG40" s="463" t="s">
        <v>16</v>
      </c>
      <c r="AH40" s="388" t="s">
        <v>16</v>
      </c>
      <c r="AI40" s="389"/>
      <c r="AJ40" s="464"/>
      <c r="AK40" s="465"/>
      <c r="AL40" s="465"/>
      <c r="AN40" s="12"/>
      <c r="AO40" s="12"/>
      <c r="AP40" s="2"/>
      <c r="AQ40" s="312"/>
      <c r="AR40" s="312"/>
      <c r="AS40" s="312"/>
      <c r="AT40" s="312"/>
      <c r="AU40" s="312"/>
      <c r="AV40" s="312"/>
      <c r="AW40" s="312"/>
      <c r="AX40" s="312"/>
      <c r="AY40" s="312"/>
      <c r="AZ40" s="312"/>
      <c r="BA40" s="312"/>
      <c r="BB40" s="312"/>
      <c r="BC40" s="312"/>
      <c r="BD40" s="312"/>
      <c r="BE40" s="1"/>
      <c r="BF40" s="1"/>
      <c r="BG40" s="1"/>
      <c r="BH40" s="1"/>
      <c r="BI40" s="1"/>
      <c r="BJ40" s="312"/>
      <c r="BK40" s="314"/>
    </row>
    <row r="41" spans="1:63" s="282" customFormat="1" ht="20.25" customHeight="1">
      <c r="A41" s="396" t="s">
        <v>448</v>
      </c>
      <c r="B41" s="396" t="s">
        <v>449</v>
      </c>
      <c r="C41" s="397">
        <v>708696</v>
      </c>
      <c r="D41" s="461" t="s">
        <v>129</v>
      </c>
      <c r="E41" s="388"/>
      <c r="F41" s="389" t="s">
        <v>16</v>
      </c>
      <c r="G41" s="389"/>
      <c r="H41" s="388"/>
      <c r="I41" s="388"/>
      <c r="J41" s="389" t="s">
        <v>16</v>
      </c>
      <c r="K41" s="389"/>
      <c r="L41" s="389"/>
      <c r="M41" s="389" t="s">
        <v>16</v>
      </c>
      <c r="N41" s="389"/>
      <c r="O41" s="388" t="s">
        <v>16</v>
      </c>
      <c r="P41" s="388"/>
      <c r="Q41" s="462" t="s">
        <v>31</v>
      </c>
      <c r="R41" s="389"/>
      <c r="S41" s="389" t="s">
        <v>16</v>
      </c>
      <c r="T41" s="389"/>
      <c r="U41" s="389"/>
      <c r="V41" s="388" t="s">
        <v>16</v>
      </c>
      <c r="W41" s="388"/>
      <c r="X41" s="389"/>
      <c r="Y41" s="389" t="s">
        <v>16</v>
      </c>
      <c r="Z41" s="389"/>
      <c r="AA41" s="463" t="s">
        <v>16</v>
      </c>
      <c r="AB41" s="389" t="s">
        <v>16</v>
      </c>
      <c r="AC41" s="463" t="s">
        <v>16</v>
      </c>
      <c r="AD41" s="388"/>
      <c r="AE41" s="389" t="s">
        <v>16</v>
      </c>
      <c r="AF41" s="389"/>
      <c r="AG41" s="389"/>
      <c r="AH41" s="388" t="s">
        <v>16</v>
      </c>
      <c r="AI41" s="463" t="s">
        <v>16</v>
      </c>
      <c r="AJ41" s="464">
        <f>AN41</f>
        <v>-66</v>
      </c>
      <c r="AK41" s="465">
        <f>AJ41+AL41</f>
        <v>168</v>
      </c>
      <c r="AL41" s="465">
        <f>AO41</f>
        <v>234</v>
      </c>
      <c r="AN41" s="12">
        <f>$AN$2-BJ41</f>
        <v>-66</v>
      </c>
      <c r="AO41" s="12">
        <f>(BK41-AN41)</f>
        <v>234</v>
      </c>
      <c r="AP41" s="2"/>
      <c r="AQ41" s="312">
        <f>COUNTIF(E41:AI41,"M")</f>
        <v>0</v>
      </c>
      <c r="AR41" s="312">
        <f>COUNTIF(E41:AI41,"T")</f>
        <v>0</v>
      </c>
      <c r="AS41" s="312">
        <f>COUNTIF(E41:AI41,"D")</f>
        <v>0</v>
      </c>
      <c r="AT41" s="312">
        <f>COUNTIF(E41:AI41,"P")</f>
        <v>0</v>
      </c>
      <c r="AU41" s="312">
        <f>COUNTIF(E41:AI41,"M/T")</f>
        <v>0</v>
      </c>
      <c r="AV41" s="312">
        <f>COUNTIF(E41:AI41,"I/I")</f>
        <v>0</v>
      </c>
      <c r="AW41" s="312">
        <f>COUNTIF(E41:AI41,"I")</f>
        <v>0</v>
      </c>
      <c r="AX41" s="312">
        <f>COUNTIF(E41:AI41,"I²")</f>
        <v>0</v>
      </c>
      <c r="AY41" s="312">
        <f>COUNTIF(E41:AI41,"SN*")</f>
        <v>14</v>
      </c>
      <c r="AZ41" s="312">
        <f>COUNTIF(E41:AI41,"Ma")</f>
        <v>0</v>
      </c>
      <c r="BA41" s="312">
        <f>COUNTIF(E41:AI41,"Ta")</f>
        <v>0</v>
      </c>
      <c r="BB41" s="312">
        <f>COUNTIF(E41:AI41,"Da")</f>
        <v>0</v>
      </c>
      <c r="BC41" s="312">
        <f>COUNTIF(E41:AI41,"Pa")</f>
        <v>0</v>
      </c>
      <c r="BD41" s="312">
        <f>COUNTIF(E41:AI41,"MTa")</f>
        <v>0</v>
      </c>
      <c r="BE41" s="1"/>
      <c r="BF41" s="1">
        <v>11</v>
      </c>
      <c r="BG41" s="1"/>
      <c r="BH41" s="1"/>
      <c r="BI41" s="1"/>
      <c r="BJ41" s="312">
        <f>((BF41*6)+(BG41*6)+(BH41*6)+(BI41)+(BE41*6))</f>
        <v>66</v>
      </c>
      <c r="BK41" s="314">
        <f>(AQ41*6)+(AR41*6)+(AS41*8)+(AT41*12)+(AU41*12)+(AV41*11.5)+(AW41*6)+(AX41*6)+(AY41*12)+(AZ41*6)+(BA41*6)+(BB41*8)+(BC41*12)+(BD41*11.5)</f>
        <v>168</v>
      </c>
    </row>
    <row r="42" spans="1:63" s="282" customFormat="1" ht="20.25" customHeight="1">
      <c r="A42" s="396">
        <v>429384</v>
      </c>
      <c r="B42" s="396" t="s">
        <v>450</v>
      </c>
      <c r="C42" s="397">
        <v>634291</v>
      </c>
      <c r="D42" s="461" t="s">
        <v>129</v>
      </c>
      <c r="E42" s="388"/>
      <c r="F42" s="389"/>
      <c r="G42" s="389"/>
      <c r="H42" s="388"/>
      <c r="I42" s="388"/>
      <c r="J42" s="389" t="s">
        <v>16</v>
      </c>
      <c r="K42" s="389"/>
      <c r="L42" s="389" t="s">
        <v>16</v>
      </c>
      <c r="M42" s="389"/>
      <c r="N42" s="389" t="s">
        <v>16</v>
      </c>
      <c r="O42" s="388"/>
      <c r="P42" s="388" t="s">
        <v>16</v>
      </c>
      <c r="Q42" s="389"/>
      <c r="R42" s="389" t="s">
        <v>16</v>
      </c>
      <c r="S42" s="389"/>
      <c r="T42" s="389" t="s">
        <v>16</v>
      </c>
      <c r="U42" s="389"/>
      <c r="V42" s="388"/>
      <c r="W42" s="388"/>
      <c r="X42" s="389"/>
      <c r="Y42" s="389"/>
      <c r="Z42" s="389" t="s">
        <v>16</v>
      </c>
      <c r="AA42" s="389"/>
      <c r="AB42" s="389" t="s">
        <v>16</v>
      </c>
      <c r="AC42" s="388"/>
      <c r="AD42" s="388" t="s">
        <v>16</v>
      </c>
      <c r="AE42" s="389"/>
      <c r="AF42" s="389" t="s">
        <v>16</v>
      </c>
      <c r="AG42" s="389"/>
      <c r="AH42" s="388"/>
      <c r="AI42" s="399"/>
      <c r="AJ42" s="464"/>
      <c r="AK42" s="465"/>
      <c r="AL42" s="465"/>
      <c r="AN42" s="12"/>
      <c r="AO42" s="12"/>
      <c r="AP42" s="2"/>
      <c r="AQ42" s="312"/>
      <c r="AR42" s="312"/>
      <c r="AS42" s="312"/>
      <c r="AT42" s="312"/>
      <c r="AU42" s="312"/>
      <c r="AV42" s="312"/>
      <c r="AW42" s="312"/>
      <c r="AX42" s="312"/>
      <c r="AY42" s="312"/>
      <c r="AZ42" s="312"/>
      <c r="BA42" s="312"/>
      <c r="BB42" s="312"/>
      <c r="BC42" s="312"/>
      <c r="BD42" s="312"/>
      <c r="BE42" s="1"/>
      <c r="BF42" s="1"/>
      <c r="BG42" s="1"/>
      <c r="BH42" s="1"/>
      <c r="BI42" s="1"/>
      <c r="BJ42" s="312"/>
      <c r="BK42" s="314"/>
    </row>
    <row r="43" spans="1:63" s="282" customFormat="1" ht="20.25" customHeight="1">
      <c r="A43" s="386">
        <v>433187</v>
      </c>
      <c r="B43" s="386" t="s">
        <v>451</v>
      </c>
      <c r="C43" s="400">
        <v>412829</v>
      </c>
      <c r="D43" s="461" t="s">
        <v>129</v>
      </c>
      <c r="E43" s="388"/>
      <c r="F43" s="389"/>
      <c r="G43" s="389" t="s">
        <v>16</v>
      </c>
      <c r="H43" s="388"/>
      <c r="I43" s="388"/>
      <c r="J43" s="389" t="s">
        <v>16</v>
      </c>
      <c r="K43" s="389"/>
      <c r="L43" s="389"/>
      <c r="M43" s="389" t="s">
        <v>16</v>
      </c>
      <c r="N43" s="389"/>
      <c r="O43" s="388"/>
      <c r="P43" s="388" t="s">
        <v>16</v>
      </c>
      <c r="Q43" s="462" t="s">
        <v>31</v>
      </c>
      <c r="R43" s="389"/>
      <c r="S43" s="389" t="s">
        <v>16</v>
      </c>
      <c r="T43" s="389"/>
      <c r="U43" s="389"/>
      <c r="V43" s="388" t="s">
        <v>16</v>
      </c>
      <c r="W43" s="388"/>
      <c r="X43" s="389"/>
      <c r="Y43" s="389" t="s">
        <v>16</v>
      </c>
      <c r="Z43" s="389"/>
      <c r="AA43" s="389"/>
      <c r="AB43" s="389" t="s">
        <v>16</v>
      </c>
      <c r="AC43" s="388"/>
      <c r="AD43" s="388"/>
      <c r="AE43" s="389" t="s">
        <v>16</v>
      </c>
      <c r="AF43" s="389"/>
      <c r="AG43" s="389"/>
      <c r="AH43" s="388" t="s">
        <v>16</v>
      </c>
      <c r="AI43" s="389"/>
      <c r="AJ43" s="464"/>
      <c r="AK43" s="465"/>
      <c r="AL43" s="465"/>
      <c r="AN43" s="12"/>
      <c r="AO43" s="12"/>
      <c r="AP43" s="2"/>
      <c r="AQ43" s="312"/>
      <c r="AR43" s="312"/>
      <c r="AS43" s="312"/>
      <c r="AT43" s="312"/>
      <c r="AU43" s="312"/>
      <c r="AV43" s="312"/>
      <c r="AW43" s="312"/>
      <c r="AX43" s="312"/>
      <c r="AY43" s="312"/>
      <c r="AZ43" s="312"/>
      <c r="BA43" s="312"/>
      <c r="BB43" s="312"/>
      <c r="BC43" s="312"/>
      <c r="BD43" s="312"/>
      <c r="BE43" s="1"/>
      <c r="BF43" s="1"/>
      <c r="BG43" s="1"/>
      <c r="BH43" s="1"/>
      <c r="BI43" s="1"/>
      <c r="BJ43" s="312"/>
      <c r="BK43" s="314"/>
    </row>
    <row r="44" spans="1:63" s="282" customFormat="1" ht="20.25" customHeight="1">
      <c r="A44" s="396">
        <v>433381</v>
      </c>
      <c r="B44" s="396" t="s">
        <v>452</v>
      </c>
      <c r="C44" s="397">
        <v>862279</v>
      </c>
      <c r="D44" s="461" t="s">
        <v>129</v>
      </c>
      <c r="E44" s="388"/>
      <c r="F44" s="389"/>
      <c r="G44" s="389" t="s">
        <v>16</v>
      </c>
      <c r="H44" s="388"/>
      <c r="I44" s="388"/>
      <c r="J44" s="389" t="s">
        <v>16</v>
      </c>
      <c r="K44" s="389"/>
      <c r="L44" s="389"/>
      <c r="M44" s="389" t="s">
        <v>16</v>
      </c>
      <c r="N44" s="389"/>
      <c r="O44" s="388"/>
      <c r="P44" s="388" t="s">
        <v>16</v>
      </c>
      <c r="Q44" s="389"/>
      <c r="R44" s="389"/>
      <c r="S44" s="389" t="s">
        <v>16</v>
      </c>
      <c r="T44" s="389"/>
      <c r="U44" s="389"/>
      <c r="V44" s="388" t="s">
        <v>16</v>
      </c>
      <c r="W44" s="388"/>
      <c r="X44" s="389"/>
      <c r="Y44" s="389" t="s">
        <v>16</v>
      </c>
      <c r="Z44" s="389"/>
      <c r="AA44" s="389"/>
      <c r="AB44" s="389" t="s">
        <v>16</v>
      </c>
      <c r="AC44" s="388"/>
      <c r="AD44" s="388"/>
      <c r="AE44" s="389" t="s">
        <v>16</v>
      </c>
      <c r="AF44" s="389"/>
      <c r="AG44" s="462" t="s">
        <v>31</v>
      </c>
      <c r="AH44" s="388" t="s">
        <v>16</v>
      </c>
      <c r="AI44" s="389"/>
      <c r="AJ44" s="464"/>
      <c r="AK44" s="465"/>
      <c r="AL44" s="465"/>
      <c r="AN44" s="12"/>
      <c r="AO44" s="12"/>
      <c r="AP44" s="2"/>
      <c r="AQ44" s="312"/>
      <c r="AR44" s="312"/>
      <c r="AS44" s="312"/>
      <c r="AT44" s="312"/>
      <c r="AU44" s="312"/>
      <c r="AV44" s="312"/>
      <c r="AW44" s="312"/>
      <c r="AX44" s="312"/>
      <c r="AY44" s="312"/>
      <c r="AZ44" s="312"/>
      <c r="BA44" s="312"/>
      <c r="BB44" s="312"/>
      <c r="BC44" s="312"/>
      <c r="BD44" s="312"/>
      <c r="BE44" s="1"/>
      <c r="BF44" s="1"/>
      <c r="BG44" s="1"/>
      <c r="BH44" s="1"/>
      <c r="BI44" s="1"/>
      <c r="BJ44" s="312"/>
      <c r="BK44" s="314"/>
    </row>
    <row r="45" spans="1:63" s="282" customFormat="1" ht="20.25" customHeight="1">
      <c r="A45" s="396">
        <v>432318</v>
      </c>
      <c r="B45" s="396" t="s">
        <v>453</v>
      </c>
      <c r="C45" s="397">
        <v>530542</v>
      </c>
      <c r="D45" s="461" t="s">
        <v>129</v>
      </c>
      <c r="E45" s="388"/>
      <c r="F45" s="389"/>
      <c r="G45" s="389" t="s">
        <v>16</v>
      </c>
      <c r="H45" s="388"/>
      <c r="I45" s="388"/>
      <c r="J45" s="389" t="s">
        <v>16</v>
      </c>
      <c r="K45" s="389"/>
      <c r="L45" s="389"/>
      <c r="M45" s="389" t="s">
        <v>16</v>
      </c>
      <c r="N45" s="389"/>
      <c r="O45" s="388"/>
      <c r="P45" s="388" t="s">
        <v>16</v>
      </c>
      <c r="Q45" s="389"/>
      <c r="R45" s="389"/>
      <c r="S45" s="389" t="s">
        <v>16</v>
      </c>
      <c r="T45" s="389"/>
      <c r="U45" s="462" t="s">
        <v>31</v>
      </c>
      <c r="V45" s="388" t="s">
        <v>16</v>
      </c>
      <c r="W45" s="388"/>
      <c r="X45" s="389"/>
      <c r="Y45" s="389" t="s">
        <v>16</v>
      </c>
      <c r="Z45" s="389"/>
      <c r="AA45" s="389"/>
      <c r="AB45" s="389" t="s">
        <v>16</v>
      </c>
      <c r="AC45" s="388"/>
      <c r="AD45" s="388"/>
      <c r="AE45" s="389" t="s">
        <v>16</v>
      </c>
      <c r="AF45" s="389"/>
      <c r="AG45" s="389"/>
      <c r="AH45" s="388" t="s">
        <v>16</v>
      </c>
      <c r="AI45" s="389"/>
      <c r="AJ45" s="464"/>
      <c r="AK45" s="465"/>
      <c r="AL45" s="465"/>
      <c r="AN45" s="12"/>
      <c r="AO45" s="12"/>
      <c r="AP45" s="2"/>
      <c r="AQ45" s="312"/>
      <c r="AR45" s="312"/>
      <c r="AS45" s="312"/>
      <c r="AT45" s="312"/>
      <c r="AU45" s="312"/>
      <c r="AV45" s="312"/>
      <c r="AW45" s="312"/>
      <c r="AX45" s="312"/>
      <c r="AY45" s="312"/>
      <c r="AZ45" s="312"/>
      <c r="BA45" s="312"/>
      <c r="BB45" s="312"/>
      <c r="BC45" s="312"/>
      <c r="BD45" s="312"/>
      <c r="BE45" s="1"/>
      <c r="BF45" s="1"/>
      <c r="BG45" s="1"/>
      <c r="BH45" s="1"/>
      <c r="BI45" s="1"/>
      <c r="BJ45" s="312"/>
      <c r="BK45" s="314"/>
    </row>
    <row r="46" spans="1:63" s="282" customFormat="1" ht="20.25" customHeight="1">
      <c r="A46" s="451" t="s">
        <v>408</v>
      </c>
      <c r="B46" s="452" t="s">
        <v>1</v>
      </c>
      <c r="C46" s="452" t="s">
        <v>79</v>
      </c>
      <c r="D46" s="453" t="s">
        <v>3</v>
      </c>
      <c r="E46" s="285">
        <v>1</v>
      </c>
      <c r="F46" s="285">
        <v>2</v>
      </c>
      <c r="G46" s="285">
        <v>3</v>
      </c>
      <c r="H46" s="285">
        <v>4</v>
      </c>
      <c r="I46" s="285">
        <v>5</v>
      </c>
      <c r="J46" s="285">
        <v>6</v>
      </c>
      <c r="K46" s="285">
        <v>7</v>
      </c>
      <c r="L46" s="285">
        <v>8</v>
      </c>
      <c r="M46" s="285">
        <v>9</v>
      </c>
      <c r="N46" s="286">
        <v>10</v>
      </c>
      <c r="O46" s="285">
        <v>11</v>
      </c>
      <c r="P46" s="285">
        <v>12</v>
      </c>
      <c r="Q46" s="285">
        <v>13</v>
      </c>
      <c r="R46" s="285">
        <v>14</v>
      </c>
      <c r="S46" s="285">
        <v>15</v>
      </c>
      <c r="T46" s="285">
        <v>16</v>
      </c>
      <c r="U46" s="285">
        <v>17</v>
      </c>
      <c r="V46" s="285">
        <v>18</v>
      </c>
      <c r="W46" s="285">
        <v>19</v>
      </c>
      <c r="X46" s="285">
        <v>20</v>
      </c>
      <c r="Y46" s="285">
        <v>21</v>
      </c>
      <c r="Z46" s="285">
        <v>22</v>
      </c>
      <c r="AA46" s="285">
        <v>23</v>
      </c>
      <c r="AB46" s="285">
        <v>24</v>
      </c>
      <c r="AC46" s="285">
        <v>25</v>
      </c>
      <c r="AD46" s="285">
        <v>26</v>
      </c>
      <c r="AE46" s="285">
        <v>27</v>
      </c>
      <c r="AF46" s="285">
        <v>28</v>
      </c>
      <c r="AG46" s="285">
        <v>29</v>
      </c>
      <c r="AH46" s="285">
        <v>30</v>
      </c>
      <c r="AI46" s="285">
        <v>31</v>
      </c>
      <c r="AJ46" s="454" t="s">
        <v>4</v>
      </c>
      <c r="AK46" s="455" t="s">
        <v>5</v>
      </c>
      <c r="AL46" s="455" t="s">
        <v>6</v>
      </c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</row>
    <row r="47" spans="1:63" s="282" customFormat="1" ht="20.25" customHeight="1">
      <c r="A47" s="456"/>
      <c r="B47" s="452" t="s">
        <v>254</v>
      </c>
      <c r="C47" s="452" t="s">
        <v>189</v>
      </c>
      <c r="D47" s="457"/>
      <c r="E47" s="285" t="s">
        <v>83</v>
      </c>
      <c r="F47" s="289" t="s">
        <v>84</v>
      </c>
      <c r="G47" s="285" t="s">
        <v>85</v>
      </c>
      <c r="H47" s="286" t="s">
        <v>156</v>
      </c>
      <c r="I47" s="285" t="s">
        <v>87</v>
      </c>
      <c r="J47" s="285" t="s">
        <v>81</v>
      </c>
      <c r="K47" s="285" t="s">
        <v>82</v>
      </c>
      <c r="L47" s="285" t="s">
        <v>83</v>
      </c>
      <c r="M47" s="289" t="s">
        <v>84</v>
      </c>
      <c r="N47" s="285" t="s">
        <v>85</v>
      </c>
      <c r="O47" s="286" t="s">
        <v>156</v>
      </c>
      <c r="P47" s="285" t="s">
        <v>87</v>
      </c>
      <c r="Q47" s="285" t="s">
        <v>81</v>
      </c>
      <c r="R47" s="285" t="s">
        <v>82</v>
      </c>
      <c r="S47" s="285" t="s">
        <v>83</v>
      </c>
      <c r="T47" s="289" t="s">
        <v>84</v>
      </c>
      <c r="U47" s="285" t="s">
        <v>85</v>
      </c>
      <c r="V47" s="286" t="s">
        <v>156</v>
      </c>
      <c r="W47" s="285" t="s">
        <v>87</v>
      </c>
      <c r="X47" s="285" t="s">
        <v>81</v>
      </c>
      <c r="Y47" s="285" t="s">
        <v>82</v>
      </c>
      <c r="Z47" s="285" t="s">
        <v>83</v>
      </c>
      <c r="AA47" s="289" t="s">
        <v>84</v>
      </c>
      <c r="AB47" s="285" t="s">
        <v>85</v>
      </c>
      <c r="AC47" s="286" t="s">
        <v>156</v>
      </c>
      <c r="AD47" s="285" t="s">
        <v>87</v>
      </c>
      <c r="AE47" s="285" t="s">
        <v>81</v>
      </c>
      <c r="AF47" s="285" t="s">
        <v>82</v>
      </c>
      <c r="AG47" s="285" t="s">
        <v>83</v>
      </c>
      <c r="AH47" s="289" t="s">
        <v>84</v>
      </c>
      <c r="AI47" s="285" t="s">
        <v>85</v>
      </c>
      <c r="AJ47" s="470"/>
      <c r="AK47" s="471"/>
      <c r="AL47" s="471"/>
      <c r="AN47" s="1" t="s">
        <v>4</v>
      </c>
      <c r="AO47" s="1" t="s">
        <v>6</v>
      </c>
      <c r="AP47" s="2"/>
      <c r="AQ47" s="312" t="s">
        <v>13</v>
      </c>
      <c r="AR47" s="312" t="s">
        <v>14</v>
      </c>
      <c r="AS47" s="312" t="s">
        <v>229</v>
      </c>
      <c r="AT47" s="312" t="s">
        <v>15</v>
      </c>
      <c r="AU47" s="312" t="s">
        <v>17</v>
      </c>
      <c r="AV47" s="312" t="s">
        <v>18</v>
      </c>
      <c r="AW47" s="312" t="s">
        <v>19</v>
      </c>
      <c r="AX47" s="312" t="s">
        <v>20</v>
      </c>
      <c r="AY47" s="312" t="s">
        <v>16</v>
      </c>
      <c r="AZ47" s="312" t="s">
        <v>230</v>
      </c>
      <c r="BA47" s="312" t="s">
        <v>231</v>
      </c>
      <c r="BB47" s="312" t="s">
        <v>232</v>
      </c>
      <c r="BC47" s="312" t="s">
        <v>233</v>
      </c>
      <c r="BD47" s="312" t="s">
        <v>234</v>
      </c>
      <c r="BE47" s="1" t="s">
        <v>8</v>
      </c>
      <c r="BF47" s="1" t="s">
        <v>9</v>
      </c>
      <c r="BG47" s="1" t="s">
        <v>10</v>
      </c>
      <c r="BH47" s="1" t="s">
        <v>11</v>
      </c>
      <c r="BI47" s="1" t="s">
        <v>12</v>
      </c>
      <c r="BJ47" s="313" t="s">
        <v>29</v>
      </c>
      <c r="BK47" s="313" t="s">
        <v>30</v>
      </c>
    </row>
    <row r="48" spans="1:241" s="316" customFormat="1" ht="18">
      <c r="A48" s="396">
        <v>433152</v>
      </c>
      <c r="B48" s="396" t="s">
        <v>454</v>
      </c>
      <c r="C48" s="397">
        <v>692138</v>
      </c>
      <c r="D48" s="461" t="s">
        <v>455</v>
      </c>
      <c r="E48" s="388" t="s">
        <v>97</v>
      </c>
      <c r="F48" s="389" t="s">
        <v>97</v>
      </c>
      <c r="G48" s="389"/>
      <c r="H48" s="388" t="s">
        <v>97</v>
      </c>
      <c r="I48" s="388"/>
      <c r="J48" s="389" t="s">
        <v>97</v>
      </c>
      <c r="K48" s="389" t="s">
        <v>97</v>
      </c>
      <c r="L48" s="389" t="s">
        <v>97</v>
      </c>
      <c r="M48" s="389" t="s">
        <v>97</v>
      </c>
      <c r="N48" s="389" t="s">
        <v>97</v>
      </c>
      <c r="O48" s="388"/>
      <c r="P48" s="388"/>
      <c r="Q48" s="389" t="s">
        <v>97</v>
      </c>
      <c r="R48" s="389"/>
      <c r="S48" s="389" t="s">
        <v>97</v>
      </c>
      <c r="T48" s="389" t="s">
        <v>97</v>
      </c>
      <c r="U48" s="389" t="s">
        <v>97</v>
      </c>
      <c r="V48" s="388"/>
      <c r="W48" s="388" t="s">
        <v>97</v>
      </c>
      <c r="X48" s="389" t="s">
        <v>97</v>
      </c>
      <c r="Y48" s="389"/>
      <c r="Z48" s="389" t="s">
        <v>97</v>
      </c>
      <c r="AA48" s="389" t="s">
        <v>97</v>
      </c>
      <c r="AB48" s="389" t="s">
        <v>97</v>
      </c>
      <c r="AC48" s="388" t="s">
        <v>97</v>
      </c>
      <c r="AD48" s="388"/>
      <c r="AE48" s="389" t="s">
        <v>97</v>
      </c>
      <c r="AF48" s="389"/>
      <c r="AG48" s="389" t="s">
        <v>97</v>
      </c>
      <c r="AH48" s="388"/>
      <c r="AI48" s="389" t="s">
        <v>97</v>
      </c>
      <c r="AJ48" s="464">
        <f>AN48</f>
        <v>0</v>
      </c>
      <c r="AK48" s="465">
        <f>AJ48+AL48</f>
        <v>0</v>
      </c>
      <c r="AL48" s="465">
        <f>AO48</f>
        <v>0</v>
      </c>
      <c r="BO48" s="282"/>
      <c r="IG48"/>
    </row>
    <row r="49" spans="1:241" s="316" customFormat="1" ht="18">
      <c r="A49" s="386" t="s">
        <v>456</v>
      </c>
      <c r="B49" s="386" t="s">
        <v>457</v>
      </c>
      <c r="C49" s="385">
        <v>492425</v>
      </c>
      <c r="D49" s="461" t="s">
        <v>455</v>
      </c>
      <c r="E49" s="388" t="s">
        <v>97</v>
      </c>
      <c r="F49" s="389"/>
      <c r="G49" s="389" t="s">
        <v>97</v>
      </c>
      <c r="H49" s="388" t="s">
        <v>97</v>
      </c>
      <c r="I49" s="388"/>
      <c r="J49" s="389" t="s">
        <v>97</v>
      </c>
      <c r="K49" s="389"/>
      <c r="L49" s="389" t="s">
        <v>97</v>
      </c>
      <c r="M49" s="389"/>
      <c r="N49" s="389"/>
      <c r="O49" s="388" t="s">
        <v>97</v>
      </c>
      <c r="P49" s="388"/>
      <c r="Q49" s="389" t="s">
        <v>97</v>
      </c>
      <c r="R49" s="389" t="s">
        <v>97</v>
      </c>
      <c r="S49" s="389" t="s">
        <v>97</v>
      </c>
      <c r="T49" s="389"/>
      <c r="U49" s="389" t="s">
        <v>97</v>
      </c>
      <c r="V49" s="388"/>
      <c r="W49" s="388" t="s">
        <v>97</v>
      </c>
      <c r="X49" s="389" t="s">
        <v>97</v>
      </c>
      <c r="Y49" s="389" t="s">
        <v>97</v>
      </c>
      <c r="Z49" s="389" t="s">
        <v>97</v>
      </c>
      <c r="AA49" s="389"/>
      <c r="AB49" s="389" t="s">
        <v>97</v>
      </c>
      <c r="AC49" s="388" t="s">
        <v>97</v>
      </c>
      <c r="AD49" s="388" t="s">
        <v>97</v>
      </c>
      <c r="AE49" s="389" t="s">
        <v>97</v>
      </c>
      <c r="AF49" s="389"/>
      <c r="AG49" s="389" t="s">
        <v>97</v>
      </c>
      <c r="AH49" s="388" t="s">
        <v>97</v>
      </c>
      <c r="AI49" s="389" t="s">
        <v>97</v>
      </c>
      <c r="AJ49" s="464">
        <f>AN49</f>
        <v>0</v>
      </c>
      <c r="AK49" s="465">
        <f>AJ49+AL49</f>
        <v>0</v>
      </c>
      <c r="AL49" s="465">
        <f>AO49</f>
        <v>0</v>
      </c>
      <c r="BO49" s="282"/>
      <c r="IG49"/>
    </row>
    <row r="50" spans="3:38" s="316" customFormat="1" ht="11.25">
      <c r="C50" s="376"/>
      <c r="D50" s="317"/>
      <c r="AJ50" s="476"/>
      <c r="AK50" s="476"/>
      <c r="AL50" s="476"/>
    </row>
    <row r="51" ht="18">
      <c r="AJ51" s="390"/>
    </row>
    <row r="52" ht="18">
      <c r="AJ52" s="390"/>
    </row>
    <row r="55" spans="3:241" s="316" customFormat="1" ht="15">
      <c r="C55" s="376"/>
      <c r="D55" s="317"/>
      <c r="V55" s="377"/>
      <c r="AJ55" s="476"/>
      <c r="AK55" s="476"/>
      <c r="AL55" s="476"/>
      <c r="IG55"/>
    </row>
  </sheetData>
  <sheetProtection/>
  <mergeCells count="6">
    <mergeCell ref="A1:AI1"/>
    <mergeCell ref="A2:AI2"/>
    <mergeCell ref="A3:AI3"/>
    <mergeCell ref="S15:AI15"/>
    <mergeCell ref="X25:AI25"/>
    <mergeCell ref="E36:K36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39"/>
  <sheetViews>
    <sheetView showGridLines="0" zoomScalePageLayoutView="0" workbookViewId="0" topLeftCell="A13">
      <selection activeCell="S42" sqref="S42"/>
    </sheetView>
  </sheetViews>
  <sheetFormatPr defaultColWidth="8.7109375" defaultRowHeight="15"/>
  <cols>
    <col min="1" max="1" width="8.7109375" style="0" customWidth="1"/>
    <col min="2" max="2" width="35.140625" style="0" customWidth="1"/>
    <col min="3" max="3" width="9.57421875" style="0" customWidth="1"/>
    <col min="4" max="4" width="11.421875" style="0" customWidth="1"/>
    <col min="5" max="8" width="3.7109375" style="0" customWidth="1"/>
    <col min="9" max="9" width="4.8515625" style="0" customWidth="1"/>
    <col min="10" max="17" width="3.7109375" style="0" customWidth="1"/>
    <col min="18" max="18" width="4.7109375" style="0" customWidth="1"/>
    <col min="19" max="19" width="4.8515625" style="0" customWidth="1"/>
    <col min="20" max="22" width="3.7109375" style="0" customWidth="1"/>
    <col min="23" max="23" width="4.7109375" style="0" customWidth="1"/>
    <col min="24" max="35" width="3.7109375" style="0" customWidth="1"/>
    <col min="36" max="36" width="5.00390625" style="0" customWidth="1"/>
    <col min="37" max="38" width="3.7109375" style="0" customWidth="1"/>
    <col min="39" max="39" width="3.28125" style="0" customWidth="1"/>
    <col min="40" max="40" width="4.421875" style="0" customWidth="1"/>
    <col min="41" max="41" width="4.28125" style="0" customWidth="1"/>
    <col min="42" max="85" width="3.28125" style="0" customWidth="1"/>
  </cols>
  <sheetData>
    <row r="1" spans="1:38" ht="15.75" customHeight="1" thickBot="1">
      <c r="A1" s="204" t="s">
        <v>386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0" ht="15.75" thickBot="1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N2">
        <v>120</v>
      </c>
    </row>
    <row r="3" spans="1:38" ht="15.75" thickBot="1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</row>
    <row r="4" spans="1:38" ht="15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38" ht="15">
      <c r="A5" s="205" t="s">
        <v>0</v>
      </c>
      <c r="B5" s="206" t="s">
        <v>1</v>
      </c>
      <c r="C5" s="188" t="s">
        <v>2</v>
      </c>
      <c r="D5" s="207" t="s">
        <v>3</v>
      </c>
      <c r="E5" s="49">
        <v>1</v>
      </c>
      <c r="F5" s="49">
        <v>2</v>
      </c>
      <c r="G5" s="49">
        <v>3</v>
      </c>
      <c r="H5" s="49">
        <v>4</v>
      </c>
      <c r="I5" s="49">
        <v>5</v>
      </c>
      <c r="J5" s="49">
        <v>6</v>
      </c>
      <c r="K5" s="49">
        <v>7</v>
      </c>
      <c r="L5" s="49">
        <v>8</v>
      </c>
      <c r="M5" s="49">
        <v>9</v>
      </c>
      <c r="N5" s="49">
        <v>10</v>
      </c>
      <c r="O5" s="49">
        <v>11</v>
      </c>
      <c r="P5" s="49">
        <v>12</v>
      </c>
      <c r="Q5" s="49">
        <v>13</v>
      </c>
      <c r="R5" s="49">
        <v>14</v>
      </c>
      <c r="S5" s="49">
        <v>15</v>
      </c>
      <c r="T5" s="49">
        <v>16</v>
      </c>
      <c r="U5" s="49">
        <v>17</v>
      </c>
      <c r="V5" s="49">
        <v>18</v>
      </c>
      <c r="W5" s="49">
        <v>19</v>
      </c>
      <c r="X5" s="49">
        <v>20</v>
      </c>
      <c r="Y5" s="49">
        <v>21</v>
      </c>
      <c r="Z5" s="49">
        <v>22</v>
      </c>
      <c r="AA5" s="49">
        <v>23</v>
      </c>
      <c r="AB5" s="49">
        <v>24</v>
      </c>
      <c r="AC5" s="49">
        <v>25</v>
      </c>
      <c r="AD5" s="49">
        <v>26</v>
      </c>
      <c r="AE5" s="49">
        <v>27</v>
      </c>
      <c r="AF5" s="49">
        <v>28</v>
      </c>
      <c r="AG5" s="49">
        <v>29</v>
      </c>
      <c r="AH5" s="49">
        <v>30</v>
      </c>
      <c r="AI5" s="49">
        <v>31</v>
      </c>
      <c r="AJ5" s="208" t="s">
        <v>4</v>
      </c>
      <c r="AK5" s="209" t="s">
        <v>5</v>
      </c>
      <c r="AL5" s="210" t="s">
        <v>6</v>
      </c>
    </row>
    <row r="6" spans="1:85" ht="15">
      <c r="A6" s="205"/>
      <c r="B6" s="206"/>
      <c r="C6" s="188" t="s">
        <v>7</v>
      </c>
      <c r="D6" s="207"/>
      <c r="E6" s="49" t="s">
        <v>83</v>
      </c>
      <c r="F6" s="49" t="s">
        <v>84</v>
      </c>
      <c r="G6" s="49" t="s">
        <v>85</v>
      </c>
      <c r="H6" s="49" t="s">
        <v>156</v>
      </c>
      <c r="I6" s="49" t="s">
        <v>87</v>
      </c>
      <c r="J6" s="49" t="s">
        <v>81</v>
      </c>
      <c r="K6" s="49" t="s">
        <v>82</v>
      </c>
      <c r="L6" s="49" t="s">
        <v>83</v>
      </c>
      <c r="M6" s="49" t="s">
        <v>84</v>
      </c>
      <c r="N6" s="49" t="s">
        <v>159</v>
      </c>
      <c r="O6" s="49" t="s">
        <v>160</v>
      </c>
      <c r="P6" s="49" t="s">
        <v>87</v>
      </c>
      <c r="Q6" s="49" t="s">
        <v>81</v>
      </c>
      <c r="R6" s="49" t="s">
        <v>82</v>
      </c>
      <c r="S6" s="49" t="s">
        <v>83</v>
      </c>
      <c r="T6" s="49" t="s">
        <v>84</v>
      </c>
      <c r="U6" s="49" t="s">
        <v>159</v>
      </c>
      <c r="V6" s="49" t="s">
        <v>160</v>
      </c>
      <c r="W6" s="49" t="s">
        <v>87</v>
      </c>
      <c r="X6" s="49" t="s">
        <v>81</v>
      </c>
      <c r="Y6" s="49" t="s">
        <v>82</v>
      </c>
      <c r="Z6" s="49" t="s">
        <v>83</v>
      </c>
      <c r="AA6" s="49" t="s">
        <v>84</v>
      </c>
      <c r="AB6" s="49" t="s">
        <v>159</v>
      </c>
      <c r="AC6" s="49" t="s">
        <v>160</v>
      </c>
      <c r="AD6" s="49" t="s">
        <v>87</v>
      </c>
      <c r="AE6" s="49" t="s">
        <v>81</v>
      </c>
      <c r="AF6" s="49" t="s">
        <v>82</v>
      </c>
      <c r="AG6" s="49" t="s">
        <v>83</v>
      </c>
      <c r="AH6" s="49" t="s">
        <v>84</v>
      </c>
      <c r="AI6" s="49" t="s">
        <v>85</v>
      </c>
      <c r="AJ6" s="208"/>
      <c r="AK6" s="209"/>
      <c r="AL6" s="210"/>
      <c r="AN6" s="1" t="s">
        <v>4</v>
      </c>
      <c r="AO6" s="1" t="s">
        <v>6</v>
      </c>
      <c r="AP6" s="2"/>
      <c r="AQ6" s="1" t="s">
        <v>8</v>
      </c>
      <c r="AR6" s="1" t="s">
        <v>9</v>
      </c>
      <c r="AS6" s="1" t="s">
        <v>10</v>
      </c>
      <c r="AT6" s="1" t="s">
        <v>11</v>
      </c>
      <c r="AU6" s="1" t="s">
        <v>12</v>
      </c>
      <c r="AV6" s="3" t="s">
        <v>13</v>
      </c>
      <c r="AW6" s="3" t="s">
        <v>14</v>
      </c>
      <c r="AX6" s="3" t="s">
        <v>15</v>
      </c>
      <c r="AY6" s="3" t="s">
        <v>16</v>
      </c>
      <c r="AZ6" s="3" t="s">
        <v>17</v>
      </c>
      <c r="BA6" s="3" t="s">
        <v>18</v>
      </c>
      <c r="BB6" s="3" t="s">
        <v>19</v>
      </c>
      <c r="BC6" s="3" t="s">
        <v>20</v>
      </c>
      <c r="BD6" s="3" t="s">
        <v>21</v>
      </c>
      <c r="BE6" s="3" t="s">
        <v>22</v>
      </c>
      <c r="BF6" s="3" t="s">
        <v>23</v>
      </c>
      <c r="BG6" s="3" t="s">
        <v>24</v>
      </c>
      <c r="BH6" s="3" t="s">
        <v>25</v>
      </c>
      <c r="BI6" s="3" t="s">
        <v>26</v>
      </c>
      <c r="BJ6" s="3" t="s">
        <v>27</v>
      </c>
      <c r="BK6" s="3" t="s">
        <v>28</v>
      </c>
      <c r="BL6" s="3"/>
      <c r="BM6" s="3"/>
      <c r="BN6" s="4" t="s">
        <v>29</v>
      </c>
      <c r="BO6" s="4" t="s">
        <v>30</v>
      </c>
      <c r="BQ6" s="3" t="s">
        <v>13</v>
      </c>
      <c r="BR6" s="3" t="s">
        <v>14</v>
      </c>
      <c r="BS6" s="3" t="s">
        <v>15</v>
      </c>
      <c r="BT6" s="3" t="s">
        <v>16</v>
      </c>
      <c r="BU6" s="3" t="s">
        <v>17</v>
      </c>
      <c r="BV6" s="3" t="s">
        <v>18</v>
      </c>
      <c r="BW6" s="3" t="s">
        <v>19</v>
      </c>
      <c r="BX6" s="3" t="s">
        <v>20</v>
      </c>
      <c r="BY6" s="3" t="s">
        <v>21</v>
      </c>
      <c r="BZ6" s="3" t="s">
        <v>22</v>
      </c>
      <c r="CA6" s="3" t="s">
        <v>23</v>
      </c>
      <c r="CB6" s="3" t="s">
        <v>24</v>
      </c>
      <c r="CC6" s="3" t="s">
        <v>25</v>
      </c>
      <c r="CD6" s="3" t="s">
        <v>26</v>
      </c>
      <c r="CE6" s="3" t="s">
        <v>27</v>
      </c>
      <c r="CF6" s="3" t="s">
        <v>28</v>
      </c>
      <c r="CG6" s="3" t="s">
        <v>31</v>
      </c>
    </row>
    <row r="7" spans="1:85" ht="15">
      <c r="A7" s="5" t="s">
        <v>32</v>
      </c>
      <c r="B7" s="6" t="s">
        <v>78</v>
      </c>
      <c r="C7" s="7" t="s">
        <v>7</v>
      </c>
      <c r="D7" s="8" t="s">
        <v>33</v>
      </c>
      <c r="E7" s="141"/>
      <c r="F7" s="26" t="s">
        <v>13</v>
      </c>
      <c r="G7" s="26" t="s">
        <v>13</v>
      </c>
      <c r="H7" s="141"/>
      <c r="I7" s="141"/>
      <c r="J7" s="26" t="s">
        <v>13</v>
      </c>
      <c r="K7" s="26" t="s">
        <v>13</v>
      </c>
      <c r="L7" s="26" t="s">
        <v>13</v>
      </c>
      <c r="M7" s="26" t="s">
        <v>13</v>
      </c>
      <c r="N7" s="26" t="s">
        <v>13</v>
      </c>
      <c r="O7" s="141"/>
      <c r="P7" s="141"/>
      <c r="Q7" s="142" t="s">
        <v>13</v>
      </c>
      <c r="R7" s="26" t="s">
        <v>13</v>
      </c>
      <c r="S7" s="26" t="s">
        <v>13</v>
      </c>
      <c r="T7" s="26" t="s">
        <v>13</v>
      </c>
      <c r="U7" s="26" t="s">
        <v>13</v>
      </c>
      <c r="V7" s="141"/>
      <c r="W7" s="141"/>
      <c r="X7" s="26" t="s">
        <v>13</v>
      </c>
      <c r="Y7" s="26" t="s">
        <v>13</v>
      </c>
      <c r="Z7" s="26" t="s">
        <v>13</v>
      </c>
      <c r="AA7" s="26" t="s">
        <v>13</v>
      </c>
      <c r="AB7" s="26" t="s">
        <v>13</v>
      </c>
      <c r="AC7" s="141"/>
      <c r="AD7" s="141"/>
      <c r="AE7" s="142" t="s">
        <v>13</v>
      </c>
      <c r="AF7" s="142" t="s">
        <v>13</v>
      </c>
      <c r="AG7" s="142" t="s">
        <v>13</v>
      </c>
      <c r="AH7" s="141"/>
      <c r="AI7" s="142" t="s">
        <v>13</v>
      </c>
      <c r="AJ7" s="9">
        <v>126</v>
      </c>
      <c r="AK7" s="10">
        <f>AJ7+AL7</f>
        <v>126</v>
      </c>
      <c r="AL7" s="11">
        <f>(BO7-AN7)</f>
        <v>0</v>
      </c>
      <c r="AN7" s="12">
        <v>126</v>
      </c>
      <c r="AO7" s="12">
        <f>(BO7-AN7)</f>
        <v>0</v>
      </c>
      <c r="AP7" s="2"/>
      <c r="AQ7" s="1"/>
      <c r="AR7" s="1"/>
      <c r="AS7" s="1"/>
      <c r="AT7" s="1"/>
      <c r="AU7" s="1"/>
      <c r="AV7" s="3">
        <f>COUNTIF(E7:AI7,"M")</f>
        <v>21</v>
      </c>
      <c r="AW7" s="3">
        <f>COUNTIF(E7:AI7,"T")</f>
        <v>0</v>
      </c>
      <c r="AX7" s="3">
        <f>COUNTIF(E7:AI7,"P")</f>
        <v>0</v>
      </c>
      <c r="AY7" s="3">
        <f>COUNTIF(E7:AI7,"SN")</f>
        <v>0</v>
      </c>
      <c r="AZ7" s="3">
        <f>COUNTIF(E7:AI7,"M/T")</f>
        <v>0</v>
      </c>
      <c r="BA7" s="3">
        <f>COUNTIF(E7:AI7,"I/I")</f>
        <v>0</v>
      </c>
      <c r="BB7" s="3">
        <f>COUNTIF(E7:AI7,"I")</f>
        <v>0</v>
      </c>
      <c r="BC7" s="3">
        <f>COUNTIF(E7:AI7,"I²")</f>
        <v>0</v>
      </c>
      <c r="BD7" s="3">
        <f>COUNTIF(E7:AI7,"M4")</f>
        <v>0</v>
      </c>
      <c r="BE7" s="3">
        <f>COUNTIF(E7:AI7,"T5")</f>
        <v>0</v>
      </c>
      <c r="BF7" s="3">
        <f>COUNTIF(E7:AI7,"M/SN")</f>
        <v>0</v>
      </c>
      <c r="BG7" s="3">
        <f>COUNTIF(E7:AI7,"T/SNDa")</f>
        <v>0</v>
      </c>
      <c r="BH7" s="3">
        <f>COUNTIF(E7:AI7,"T/I")</f>
        <v>0</v>
      </c>
      <c r="BI7" s="3">
        <f>COUNTIF(E7:AI7,"P/i")</f>
        <v>0</v>
      </c>
      <c r="BJ7" s="3">
        <f>COUNTIF(E7:AI7,"m/i")</f>
        <v>0</v>
      </c>
      <c r="BK7" s="3">
        <f>COUNTIF(E7:AI7,"M4/t")</f>
        <v>0</v>
      </c>
      <c r="BL7" s="3">
        <f>COUNTIF(E7:AI7,"MTa")</f>
        <v>0</v>
      </c>
      <c r="BM7" s="3">
        <f>COUNTIF(E7:AI7,"MTa")</f>
        <v>0</v>
      </c>
      <c r="BN7" s="3">
        <f>((AR7*6)+(AS7*6)+(AT7*6)+(AU7)+(AQ7*6))</f>
        <v>0</v>
      </c>
      <c r="BO7" s="13">
        <f>(AV7*$BQ$7)+(AW7*$BR$7)+(AX7*$BS$7)+(AY7*$BT$7)+(AZ7*$BU$7)+(BA7*$BV$7)+(BB7*$BW$7)+(BC7*$BX$7)+(BD7*$BY$7)+(BE7*$BZ$7)+(BF7*$CA$7)+(BG7*$CB$7)+(BH7*$CC$7)+(BI7*$CD7)+(BJ7*$CE$7)+(BK7*$CF$7)+(BL7*$CG$7)+(BM7*$CH$7)</f>
        <v>126</v>
      </c>
      <c r="BQ7" s="1">
        <v>6</v>
      </c>
      <c r="BR7" s="1">
        <v>6</v>
      </c>
      <c r="BS7" s="1">
        <v>12</v>
      </c>
      <c r="BT7" s="1">
        <v>12</v>
      </c>
      <c r="BU7" s="1">
        <v>12</v>
      </c>
      <c r="BV7" s="1">
        <v>12</v>
      </c>
      <c r="BW7" s="1">
        <v>6</v>
      </c>
      <c r="BX7" s="1">
        <v>6</v>
      </c>
      <c r="BY7" s="1">
        <v>6</v>
      </c>
      <c r="BZ7" s="1">
        <v>6</v>
      </c>
      <c r="CA7" s="1">
        <v>18</v>
      </c>
      <c r="CB7" s="1">
        <v>18</v>
      </c>
      <c r="CC7" s="1">
        <v>12</v>
      </c>
      <c r="CD7" s="1">
        <v>18</v>
      </c>
      <c r="CE7" s="1">
        <v>12</v>
      </c>
      <c r="CF7" s="1">
        <v>8</v>
      </c>
      <c r="CG7" s="1">
        <v>12</v>
      </c>
    </row>
    <row r="8" spans="1:67" ht="15">
      <c r="A8" s="205" t="s">
        <v>0</v>
      </c>
      <c r="B8" s="211" t="s">
        <v>1</v>
      </c>
      <c r="C8" s="187" t="s">
        <v>2</v>
      </c>
      <c r="D8" s="207" t="s">
        <v>3</v>
      </c>
      <c r="E8" s="49">
        <v>1</v>
      </c>
      <c r="F8" s="49">
        <v>2</v>
      </c>
      <c r="G8" s="49">
        <v>3</v>
      </c>
      <c r="H8" s="49">
        <v>4</v>
      </c>
      <c r="I8" s="49">
        <v>5</v>
      </c>
      <c r="J8" s="49">
        <v>6</v>
      </c>
      <c r="K8" s="49">
        <v>7</v>
      </c>
      <c r="L8" s="49">
        <v>8</v>
      </c>
      <c r="M8" s="49">
        <v>9</v>
      </c>
      <c r="N8" s="49">
        <v>10</v>
      </c>
      <c r="O8" s="49">
        <v>11</v>
      </c>
      <c r="P8" s="49">
        <v>12</v>
      </c>
      <c r="Q8" s="49">
        <v>13</v>
      </c>
      <c r="R8" s="49">
        <v>14</v>
      </c>
      <c r="S8" s="49">
        <v>15</v>
      </c>
      <c r="T8" s="49">
        <v>16</v>
      </c>
      <c r="U8" s="49">
        <v>17</v>
      </c>
      <c r="V8" s="49">
        <v>18</v>
      </c>
      <c r="W8" s="49">
        <v>19</v>
      </c>
      <c r="X8" s="49">
        <v>20</v>
      </c>
      <c r="Y8" s="49">
        <v>21</v>
      </c>
      <c r="Z8" s="49">
        <v>22</v>
      </c>
      <c r="AA8" s="49">
        <v>23</v>
      </c>
      <c r="AB8" s="49">
        <v>24</v>
      </c>
      <c r="AC8" s="49">
        <v>25</v>
      </c>
      <c r="AD8" s="49">
        <v>26</v>
      </c>
      <c r="AE8" s="49">
        <v>27</v>
      </c>
      <c r="AF8" s="49">
        <v>28</v>
      </c>
      <c r="AG8" s="49">
        <v>29</v>
      </c>
      <c r="AH8" s="49">
        <v>30</v>
      </c>
      <c r="AI8" s="49">
        <v>31</v>
      </c>
      <c r="AJ8" s="208" t="s">
        <v>4</v>
      </c>
      <c r="AK8" s="209" t="s">
        <v>5</v>
      </c>
      <c r="AL8" s="210" t="s">
        <v>6</v>
      </c>
      <c r="AN8" s="14"/>
      <c r="AO8" s="14"/>
      <c r="AP8" s="15"/>
      <c r="AQ8" s="16"/>
      <c r="AR8" s="16"/>
      <c r="AS8" s="16"/>
      <c r="AT8" s="16"/>
      <c r="AU8" s="16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8"/>
    </row>
    <row r="9" spans="1:67" ht="15">
      <c r="A9" s="205"/>
      <c r="B9" s="211"/>
      <c r="C9" s="19" t="s">
        <v>34</v>
      </c>
      <c r="D9" s="207"/>
      <c r="E9" s="49" t="s">
        <v>83</v>
      </c>
      <c r="F9" s="49" t="s">
        <v>84</v>
      </c>
      <c r="G9" s="49" t="s">
        <v>85</v>
      </c>
      <c r="H9" s="49" t="s">
        <v>156</v>
      </c>
      <c r="I9" s="49" t="s">
        <v>87</v>
      </c>
      <c r="J9" s="49" t="s">
        <v>81</v>
      </c>
      <c r="K9" s="49" t="s">
        <v>82</v>
      </c>
      <c r="L9" s="49" t="s">
        <v>83</v>
      </c>
      <c r="M9" s="49" t="s">
        <v>84</v>
      </c>
      <c r="N9" s="49" t="s">
        <v>159</v>
      </c>
      <c r="O9" s="49" t="s">
        <v>160</v>
      </c>
      <c r="P9" s="49" t="s">
        <v>87</v>
      </c>
      <c r="Q9" s="49" t="s">
        <v>81</v>
      </c>
      <c r="R9" s="49" t="s">
        <v>82</v>
      </c>
      <c r="S9" s="49" t="s">
        <v>83</v>
      </c>
      <c r="T9" s="49" t="s">
        <v>84</v>
      </c>
      <c r="U9" s="49" t="s">
        <v>159</v>
      </c>
      <c r="V9" s="49" t="s">
        <v>160</v>
      </c>
      <c r="W9" s="49" t="s">
        <v>87</v>
      </c>
      <c r="X9" s="49" t="s">
        <v>81</v>
      </c>
      <c r="Y9" s="49" t="s">
        <v>82</v>
      </c>
      <c r="Z9" s="49" t="s">
        <v>83</v>
      </c>
      <c r="AA9" s="49" t="s">
        <v>84</v>
      </c>
      <c r="AB9" s="49" t="s">
        <v>159</v>
      </c>
      <c r="AC9" s="49" t="s">
        <v>160</v>
      </c>
      <c r="AD9" s="49" t="s">
        <v>87</v>
      </c>
      <c r="AE9" s="49" t="s">
        <v>81</v>
      </c>
      <c r="AF9" s="49" t="s">
        <v>82</v>
      </c>
      <c r="AG9" s="49" t="s">
        <v>83</v>
      </c>
      <c r="AH9" s="49" t="s">
        <v>84</v>
      </c>
      <c r="AI9" s="49" t="s">
        <v>85</v>
      </c>
      <c r="AJ9" s="208"/>
      <c r="AK9" s="209"/>
      <c r="AL9" s="210"/>
      <c r="AN9" s="20"/>
      <c r="AO9" s="20"/>
      <c r="AP9" s="15"/>
      <c r="AQ9" s="21"/>
      <c r="AR9" s="21"/>
      <c r="AS9" s="21"/>
      <c r="AT9" s="21"/>
      <c r="AU9" s="21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3"/>
    </row>
    <row r="10" spans="1:67" ht="15">
      <c r="A10">
        <v>153605</v>
      </c>
      <c r="B10" s="6" t="s">
        <v>157</v>
      </c>
      <c r="C10" s="24" t="s">
        <v>35</v>
      </c>
      <c r="D10" s="25" t="s">
        <v>36</v>
      </c>
      <c r="E10" s="141"/>
      <c r="F10" s="26" t="s">
        <v>13</v>
      </c>
      <c r="G10" s="26" t="s">
        <v>13</v>
      </c>
      <c r="H10" s="141"/>
      <c r="I10" s="141"/>
      <c r="J10" s="26" t="s">
        <v>13</v>
      </c>
      <c r="K10" s="26" t="s">
        <v>13</v>
      </c>
      <c r="L10" s="26" t="s">
        <v>13</v>
      </c>
      <c r="M10" s="26" t="s">
        <v>13</v>
      </c>
      <c r="N10" s="26" t="s">
        <v>13</v>
      </c>
      <c r="O10" s="141"/>
      <c r="P10" s="141"/>
      <c r="Q10" s="26" t="s">
        <v>13</v>
      </c>
      <c r="R10" s="26" t="s">
        <v>13</v>
      </c>
      <c r="S10" s="26" t="s">
        <v>13</v>
      </c>
      <c r="T10" s="26" t="s">
        <v>13</v>
      </c>
      <c r="U10" s="26" t="s">
        <v>13</v>
      </c>
      <c r="V10" s="141"/>
      <c r="W10" s="141"/>
      <c r="X10" s="26" t="s">
        <v>13</v>
      </c>
      <c r="Y10" s="26" t="s">
        <v>13</v>
      </c>
      <c r="Z10" s="26" t="s">
        <v>13</v>
      </c>
      <c r="AA10" s="26" t="s">
        <v>13</v>
      </c>
      <c r="AB10" s="26" t="s">
        <v>13</v>
      </c>
      <c r="AC10" s="141" t="s">
        <v>14</v>
      </c>
      <c r="AD10" s="141"/>
      <c r="AE10" s="142" t="s">
        <v>13</v>
      </c>
      <c r="AF10" s="142" t="s">
        <v>13</v>
      </c>
      <c r="AG10" s="142" t="s">
        <v>13</v>
      </c>
      <c r="AH10" s="141"/>
      <c r="AI10" s="142" t="s">
        <v>13</v>
      </c>
      <c r="AJ10" s="9">
        <v>126</v>
      </c>
      <c r="AK10" s="10">
        <f>AJ10+AL10</f>
        <v>132</v>
      </c>
      <c r="AL10" s="11">
        <f>(BO10-AN10)</f>
        <v>6</v>
      </c>
      <c r="AN10" s="12">
        <v>126</v>
      </c>
      <c r="AO10" s="12">
        <f>(BO10-AN10)</f>
        <v>6</v>
      </c>
      <c r="AP10" s="2"/>
      <c r="AQ10" s="1"/>
      <c r="AR10" s="1"/>
      <c r="AS10" s="1"/>
      <c r="AT10" s="1"/>
      <c r="AU10" s="1"/>
      <c r="AV10" s="3">
        <f>COUNTIF(E10:AI10,"M")</f>
        <v>21</v>
      </c>
      <c r="AW10" s="3">
        <f>COUNTIF(E10:AI10,"T")</f>
        <v>1</v>
      </c>
      <c r="AX10" s="3">
        <f>COUNTIF(E10:AI10,"P")</f>
        <v>0</v>
      </c>
      <c r="AY10" s="3">
        <f>COUNTIF(E10:AI10,"SN")</f>
        <v>0</v>
      </c>
      <c r="AZ10" s="3">
        <f>COUNTIF(E10:AI10,"M/T")</f>
        <v>0</v>
      </c>
      <c r="BA10" s="3">
        <f>COUNTIF(E10:AI10,"I/I")</f>
        <v>0</v>
      </c>
      <c r="BB10" s="3">
        <f>COUNTIF(E10:AI10,"I")</f>
        <v>0</v>
      </c>
      <c r="BC10" s="3">
        <f>COUNTIF(E10:AI10,"I²")</f>
        <v>0</v>
      </c>
      <c r="BD10" s="3">
        <f>COUNTIF(E10:AI10,"M4")</f>
        <v>0</v>
      </c>
      <c r="BE10" s="3">
        <f>COUNTIF(E10:AI10,"T5")</f>
        <v>0</v>
      </c>
      <c r="BF10" s="3">
        <f>COUNTIF(E10:AI10,"M/SN")</f>
        <v>0</v>
      </c>
      <c r="BG10" s="3">
        <f>COUNTIF(E10:AI10,"T/SNDa")</f>
        <v>0</v>
      </c>
      <c r="BH10" s="3">
        <f>COUNTIF(E10:AI10,"T/I")</f>
        <v>0</v>
      </c>
      <c r="BI10" s="3">
        <f>COUNTIF(E10:AI10,"P/i")</f>
        <v>0</v>
      </c>
      <c r="BJ10" s="3">
        <f>COUNTIF(E10:AI10,"m/i")</f>
        <v>0</v>
      </c>
      <c r="BK10" s="3">
        <f>COUNTIF(E10:AI10,"M4/t")</f>
        <v>0</v>
      </c>
      <c r="BL10" s="3">
        <f>COUNTIF(E10:AI10,"MTa")</f>
        <v>0</v>
      </c>
      <c r="BM10" s="3">
        <f>COUNTIF(E10:AI10,"MTa")</f>
        <v>0</v>
      </c>
      <c r="BN10" s="3">
        <f>((AR10*6)+(AS10*6)+(AT10*6)+(AU10)+(AQ10*6))</f>
        <v>0</v>
      </c>
      <c r="BO10" s="13">
        <f>(AV10*$BQ$7)+(AW10*$BR$7)+(AX10*$BS$7)+(AY10*$BT$7)+(AZ10*$BU$7)+(BA10*$BV$7)+(BB10*$BW$7)+(BC10*$BX$7)+(BD10*$BY$7)+(BE10*$BZ$7)+(BF10*$CA$7)+(BG10*$CB$7)+(BH10*$CC$7)+(BI10*$CD10)+(BJ10*$CE$7)+(BK10*$CF$7)+(BL10*$CG$7)+(BM10*$CH$7)</f>
        <v>132</v>
      </c>
    </row>
    <row r="11" spans="1:67" ht="15">
      <c r="A11" s="27" t="s">
        <v>37</v>
      </c>
      <c r="B11" s="6" t="s">
        <v>38</v>
      </c>
      <c r="C11" s="28" t="s">
        <v>34</v>
      </c>
      <c r="D11" s="25" t="s">
        <v>36</v>
      </c>
      <c r="E11" s="141" t="s">
        <v>14</v>
      </c>
      <c r="F11" s="26" t="s">
        <v>13</v>
      </c>
      <c r="G11" s="172" t="s">
        <v>15</v>
      </c>
      <c r="H11" s="141" t="s">
        <v>13</v>
      </c>
      <c r="I11" s="141"/>
      <c r="J11" s="26" t="s">
        <v>13</v>
      </c>
      <c r="K11" s="26" t="s">
        <v>13</v>
      </c>
      <c r="L11" s="26" t="s">
        <v>13</v>
      </c>
      <c r="M11" s="26" t="s">
        <v>13</v>
      </c>
      <c r="N11" s="26" t="s">
        <v>13</v>
      </c>
      <c r="O11" s="141"/>
      <c r="P11" s="141"/>
      <c r="Q11" s="26" t="s">
        <v>13</v>
      </c>
      <c r="R11" s="26" t="s">
        <v>13</v>
      </c>
      <c r="S11" s="26" t="s">
        <v>13</v>
      </c>
      <c r="T11" s="26" t="s">
        <v>13</v>
      </c>
      <c r="U11" s="26" t="s">
        <v>13</v>
      </c>
      <c r="V11" s="141" t="s">
        <v>13</v>
      </c>
      <c r="W11" s="141"/>
      <c r="X11" s="26" t="s">
        <v>13</v>
      </c>
      <c r="Y11" s="26" t="s">
        <v>13</v>
      </c>
      <c r="Z11" s="26" t="s">
        <v>13</v>
      </c>
      <c r="AA11" s="142" t="s">
        <v>8</v>
      </c>
      <c r="AB11" s="26" t="s">
        <v>13</v>
      </c>
      <c r="AC11" s="141"/>
      <c r="AD11" s="141"/>
      <c r="AE11" s="142" t="s">
        <v>13</v>
      </c>
      <c r="AF11" s="142" t="s">
        <v>13</v>
      </c>
      <c r="AG11" s="142" t="s">
        <v>13</v>
      </c>
      <c r="AH11" s="141"/>
      <c r="AI11" s="142" t="s">
        <v>13</v>
      </c>
      <c r="AJ11" s="9">
        <v>126</v>
      </c>
      <c r="AK11" s="10">
        <f>AJ11+AL11</f>
        <v>144</v>
      </c>
      <c r="AL11" s="11">
        <f>(BO11-AN11)</f>
        <v>18</v>
      </c>
      <c r="AN11" s="12">
        <v>126</v>
      </c>
      <c r="AO11" s="12">
        <f>(BO11-AN11)</f>
        <v>18</v>
      </c>
      <c r="AP11" s="2"/>
      <c r="AQ11" s="1"/>
      <c r="AR11" s="1"/>
      <c r="AS11" s="1"/>
      <c r="AT11" s="1"/>
      <c r="AU11" s="1"/>
      <c r="AV11" s="3">
        <f>COUNTIF(E11:AI11,"M")</f>
        <v>21</v>
      </c>
      <c r="AW11" s="3">
        <f>COUNTIF(E11:AI11,"T")</f>
        <v>1</v>
      </c>
      <c r="AX11" s="3">
        <f>COUNTIF(E11:AI11,"P")</f>
        <v>1</v>
      </c>
      <c r="AY11" s="3">
        <f>COUNTIF(E11:AI11,"SN")</f>
        <v>0</v>
      </c>
      <c r="AZ11" s="3">
        <f>COUNTIF(E11:AI11,"M/T")</f>
        <v>0</v>
      </c>
      <c r="BA11" s="3">
        <f>COUNTIF(E11:AI11,"I/I")</f>
        <v>0</v>
      </c>
      <c r="BB11" s="3">
        <f>COUNTIF(E11:AI11,"I")</f>
        <v>0</v>
      </c>
      <c r="BC11" s="3">
        <f>COUNTIF(E11:AI11,"I²")</f>
        <v>0</v>
      </c>
      <c r="BD11" s="3">
        <f>COUNTIF(E11:AI11,"M4")</f>
        <v>0</v>
      </c>
      <c r="BE11" s="3">
        <f>COUNTIF(E11:AI11,"T5")</f>
        <v>0</v>
      </c>
      <c r="BF11" s="3">
        <f>COUNTIF(E11:AI11,"M/SN")</f>
        <v>0</v>
      </c>
      <c r="BG11" s="3">
        <f>COUNTIF(E11:AI11,"T/SNDa")</f>
        <v>0</v>
      </c>
      <c r="BH11" s="3">
        <f>COUNTIF(E11:AI11,"T/I")</f>
        <v>0</v>
      </c>
      <c r="BI11" s="3">
        <f>COUNTIF(E11:AI11,"P/i")</f>
        <v>0</v>
      </c>
      <c r="BJ11" s="3">
        <f>COUNTIF(E11:AI11,"m/i")</f>
        <v>0</v>
      </c>
      <c r="BK11" s="3">
        <f>COUNTIF(E11:AI11,"M4/t")</f>
        <v>0</v>
      </c>
      <c r="BL11" s="3">
        <f>COUNTIF(E11:AI11,"MTa")</f>
        <v>0</v>
      </c>
      <c r="BM11" s="3">
        <f>COUNTIF(E11:AI11,"MTa")</f>
        <v>0</v>
      </c>
      <c r="BN11" s="3">
        <f>((AR11*6)+(AS11*6)+(AT11*6)+(AU11)+(AQ11*6))</f>
        <v>0</v>
      </c>
      <c r="BO11" s="13">
        <f>(AV11*$BQ$7)+(AW11*$BR$7)+(AX11*$BS$7)+(AY11*$BT$7)+(AZ11*$BU$7)+(BA11*$BV$7)+(BB11*$BW$7)+(BC11*$BX$7)+(BD11*$BY$7)+(BE11*$BZ$7)+(BF11*$CA$7)+(BG11*$CB$7)+(BH11*$CC$7)+(BI11*$CD11)+(BJ11*$CE$7)+(BK11*$CF$7)+(BL11*$CG$7)+(BM11*$CH$7)</f>
        <v>144</v>
      </c>
    </row>
    <row r="12" spans="1:67" ht="15">
      <c r="A12" s="27" t="s">
        <v>39</v>
      </c>
      <c r="B12" s="6" t="s">
        <v>40</v>
      </c>
      <c r="C12" s="24" t="s">
        <v>41</v>
      </c>
      <c r="D12" s="25" t="s">
        <v>36</v>
      </c>
      <c r="E12" s="141"/>
      <c r="F12" s="26" t="s">
        <v>13</v>
      </c>
      <c r="G12" s="26" t="s">
        <v>13</v>
      </c>
      <c r="H12" s="141"/>
      <c r="I12" s="141"/>
      <c r="J12" s="26" t="s">
        <v>13</v>
      </c>
      <c r="K12" s="26" t="s">
        <v>13</v>
      </c>
      <c r="L12" s="26" t="s">
        <v>13</v>
      </c>
      <c r="M12" s="26" t="s">
        <v>13</v>
      </c>
      <c r="N12" s="26" t="s">
        <v>13</v>
      </c>
      <c r="O12" s="141"/>
      <c r="P12" s="141"/>
      <c r="Q12" s="26" t="s">
        <v>13</v>
      </c>
      <c r="R12" s="26" t="s">
        <v>13</v>
      </c>
      <c r="S12" s="26" t="s">
        <v>13</v>
      </c>
      <c r="T12" s="26" t="s">
        <v>13</v>
      </c>
      <c r="U12" s="26" t="s">
        <v>13</v>
      </c>
      <c r="V12" s="141"/>
      <c r="W12" s="141"/>
      <c r="X12" s="26" t="s">
        <v>13</v>
      </c>
      <c r="Y12" s="26" t="s">
        <v>13</v>
      </c>
      <c r="Z12" s="26" t="s">
        <v>13</v>
      </c>
      <c r="AA12" s="26" t="s">
        <v>13</v>
      </c>
      <c r="AB12" s="26" t="s">
        <v>13</v>
      </c>
      <c r="AC12" s="141"/>
      <c r="AD12" s="141"/>
      <c r="AE12" s="142" t="s">
        <v>13</v>
      </c>
      <c r="AF12" s="142" t="s">
        <v>13</v>
      </c>
      <c r="AG12" s="142" t="s">
        <v>13</v>
      </c>
      <c r="AH12" s="141"/>
      <c r="AI12" s="142" t="s">
        <v>13</v>
      </c>
      <c r="AJ12" s="9">
        <v>126</v>
      </c>
      <c r="AK12" s="10">
        <f>AJ12+AL12</f>
        <v>126</v>
      </c>
      <c r="AL12" s="11">
        <f>(BO12-AN12)</f>
        <v>0</v>
      </c>
      <c r="AN12" s="12">
        <v>126</v>
      </c>
      <c r="AO12" s="12">
        <f>(BO12-AN12)</f>
        <v>0</v>
      </c>
      <c r="AP12" s="2"/>
      <c r="AQ12" s="1"/>
      <c r="AR12" s="1"/>
      <c r="AS12" s="1"/>
      <c r="AT12" s="1"/>
      <c r="AU12" s="1"/>
      <c r="AV12" s="3">
        <f>COUNTIF(E12:AI12,"M")</f>
        <v>21</v>
      </c>
      <c r="AW12" s="3">
        <f>COUNTIF(E12:AI12,"T")</f>
        <v>0</v>
      </c>
      <c r="AX12" s="3">
        <f>COUNTIF(E12:AI12,"P")</f>
        <v>0</v>
      </c>
      <c r="AY12" s="3">
        <f>COUNTIF(E12:AI12,"SN")</f>
        <v>0</v>
      </c>
      <c r="AZ12" s="3">
        <f>COUNTIF(E12:AI12,"M/T")</f>
        <v>0</v>
      </c>
      <c r="BA12" s="3">
        <f>COUNTIF(E12:AI12,"I/I")</f>
        <v>0</v>
      </c>
      <c r="BB12" s="3">
        <f>COUNTIF(E12:AI12,"I")</f>
        <v>0</v>
      </c>
      <c r="BC12" s="3">
        <f>COUNTIF(E12:AI12,"I²")</f>
        <v>0</v>
      </c>
      <c r="BD12" s="3">
        <f>COUNTIF(E12:AI12,"M4")</f>
        <v>0</v>
      </c>
      <c r="BE12" s="3">
        <f>COUNTIF(E12:AI12,"T5")</f>
        <v>0</v>
      </c>
      <c r="BF12" s="3">
        <f>COUNTIF(E12:AI12,"M/SN")</f>
        <v>0</v>
      </c>
      <c r="BG12" s="3">
        <f>COUNTIF(E12:AI12,"T/SNDa")</f>
        <v>0</v>
      </c>
      <c r="BH12" s="3">
        <f>COUNTIF(E12:AI12,"T/I")</f>
        <v>0</v>
      </c>
      <c r="BI12" s="3">
        <f>COUNTIF(E12:AI12,"P/i")</f>
        <v>0</v>
      </c>
      <c r="BJ12" s="3">
        <f>COUNTIF(E12:AI12,"m/i")</f>
        <v>0</v>
      </c>
      <c r="BK12" s="3">
        <f>COUNTIF(E12:AI12,"M4/t")</f>
        <v>0</v>
      </c>
      <c r="BL12" s="3">
        <f>COUNTIF(E12:AI12,"MTa")</f>
        <v>0</v>
      </c>
      <c r="BM12" s="3">
        <f>COUNTIF(E12:AI12,"MTa")</f>
        <v>0</v>
      </c>
      <c r="BN12" s="3">
        <f>((AR12*6)+(AS12*6)+(AT12*6)+(AU12)+(AQ12*6))</f>
        <v>0</v>
      </c>
      <c r="BO12" s="13">
        <f>(AV12*$BQ$7)+(AW12*$BR$7)+(AX12*$BS$7)+(AY12*$BT$7)+(AZ12*$BU$7)+(BA12*$BV$7)+(BB12*$BW$7)+(BC12*$BX$7)+(BD12*$BY$7)+(BE12*$BZ$7)+(BF12*$CA$7)+(BG12*$CB$7)+(BH12*$CC$7)+(BI12*$CD12)+(BJ12*$CE$7)+(BK12*$CF$7)+(BL12*$CG$7)+(BM12*$CH$7)</f>
        <v>126</v>
      </c>
    </row>
    <row r="13" spans="1:67" ht="15">
      <c r="A13" s="205" t="s">
        <v>0</v>
      </c>
      <c r="B13" s="211" t="s">
        <v>1</v>
      </c>
      <c r="C13" s="187" t="s">
        <v>2</v>
      </c>
      <c r="D13" s="207" t="s">
        <v>3</v>
      </c>
      <c r="E13" s="49">
        <v>1</v>
      </c>
      <c r="F13" s="49">
        <v>2</v>
      </c>
      <c r="G13" s="49">
        <v>3</v>
      </c>
      <c r="H13" s="49">
        <v>4</v>
      </c>
      <c r="I13" s="49">
        <v>5</v>
      </c>
      <c r="J13" s="49">
        <v>6</v>
      </c>
      <c r="K13" s="49">
        <v>7</v>
      </c>
      <c r="L13" s="49">
        <v>8</v>
      </c>
      <c r="M13" s="49">
        <v>9</v>
      </c>
      <c r="N13" s="49">
        <v>10</v>
      </c>
      <c r="O13" s="49">
        <v>11</v>
      </c>
      <c r="P13" s="49">
        <v>12</v>
      </c>
      <c r="Q13" s="49">
        <v>13</v>
      </c>
      <c r="R13" s="49">
        <v>14</v>
      </c>
      <c r="S13" s="49">
        <v>15</v>
      </c>
      <c r="T13" s="49">
        <v>16</v>
      </c>
      <c r="U13" s="49">
        <v>17</v>
      </c>
      <c r="V13" s="49">
        <v>18</v>
      </c>
      <c r="W13" s="49">
        <v>19</v>
      </c>
      <c r="X13" s="49">
        <v>20</v>
      </c>
      <c r="Y13" s="49">
        <v>21</v>
      </c>
      <c r="Z13" s="49">
        <v>22</v>
      </c>
      <c r="AA13" s="49">
        <v>23</v>
      </c>
      <c r="AB13" s="49">
        <v>24</v>
      </c>
      <c r="AC13" s="49">
        <v>25</v>
      </c>
      <c r="AD13" s="49">
        <v>26</v>
      </c>
      <c r="AE13" s="49">
        <v>27</v>
      </c>
      <c r="AF13" s="49">
        <v>28</v>
      </c>
      <c r="AG13" s="49">
        <v>29</v>
      </c>
      <c r="AH13" s="49">
        <v>30</v>
      </c>
      <c r="AI13" s="49">
        <v>31</v>
      </c>
      <c r="AJ13" s="208" t="s">
        <v>4</v>
      </c>
      <c r="AK13" s="209" t="s">
        <v>5</v>
      </c>
      <c r="AL13" s="210" t="s">
        <v>6</v>
      </c>
      <c r="AN13" s="14"/>
      <c r="AO13" s="14"/>
      <c r="AP13" s="15"/>
      <c r="AQ13" s="16"/>
      <c r="AR13" s="16"/>
      <c r="AS13" s="16"/>
      <c r="AT13" s="16"/>
      <c r="AU13" s="16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8"/>
    </row>
    <row r="14" spans="1:67" ht="15">
      <c r="A14" s="205"/>
      <c r="B14" s="211"/>
      <c r="C14" s="19" t="s">
        <v>42</v>
      </c>
      <c r="D14" s="207"/>
      <c r="E14" s="49" t="s">
        <v>83</v>
      </c>
      <c r="F14" s="49" t="s">
        <v>84</v>
      </c>
      <c r="G14" s="49" t="s">
        <v>85</v>
      </c>
      <c r="H14" s="49" t="s">
        <v>156</v>
      </c>
      <c r="I14" s="49" t="s">
        <v>87</v>
      </c>
      <c r="J14" s="49" t="s">
        <v>81</v>
      </c>
      <c r="K14" s="49" t="s">
        <v>82</v>
      </c>
      <c r="L14" s="49" t="s">
        <v>83</v>
      </c>
      <c r="M14" s="49" t="s">
        <v>84</v>
      </c>
      <c r="N14" s="49" t="s">
        <v>159</v>
      </c>
      <c r="O14" s="49" t="s">
        <v>160</v>
      </c>
      <c r="P14" s="49" t="s">
        <v>87</v>
      </c>
      <c r="Q14" s="49" t="s">
        <v>81</v>
      </c>
      <c r="R14" s="49" t="s">
        <v>82</v>
      </c>
      <c r="S14" s="49" t="s">
        <v>83</v>
      </c>
      <c r="T14" s="49" t="s">
        <v>84</v>
      </c>
      <c r="U14" s="49" t="s">
        <v>159</v>
      </c>
      <c r="V14" s="49" t="s">
        <v>160</v>
      </c>
      <c r="W14" s="49" t="s">
        <v>87</v>
      </c>
      <c r="X14" s="49" t="s">
        <v>81</v>
      </c>
      <c r="Y14" s="49" t="s">
        <v>82</v>
      </c>
      <c r="Z14" s="49" t="s">
        <v>83</v>
      </c>
      <c r="AA14" s="49" t="s">
        <v>84</v>
      </c>
      <c r="AB14" s="49" t="s">
        <v>159</v>
      </c>
      <c r="AC14" s="49" t="s">
        <v>160</v>
      </c>
      <c r="AD14" s="49" t="s">
        <v>87</v>
      </c>
      <c r="AE14" s="49" t="s">
        <v>81</v>
      </c>
      <c r="AF14" s="49" t="s">
        <v>82</v>
      </c>
      <c r="AG14" s="49" t="s">
        <v>83</v>
      </c>
      <c r="AH14" s="49" t="s">
        <v>84</v>
      </c>
      <c r="AI14" s="49" t="s">
        <v>85</v>
      </c>
      <c r="AJ14" s="208"/>
      <c r="AK14" s="209"/>
      <c r="AL14" s="210"/>
      <c r="AN14" s="20"/>
      <c r="AO14" s="20"/>
      <c r="AP14" s="15"/>
      <c r="AQ14" s="21"/>
      <c r="AR14" s="21"/>
      <c r="AS14" s="21"/>
      <c r="AT14" s="21"/>
      <c r="AU14" s="21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3"/>
    </row>
    <row r="15" spans="1:67" ht="15">
      <c r="A15" s="27" t="s">
        <v>43</v>
      </c>
      <c r="B15" s="6" t="s">
        <v>44</v>
      </c>
      <c r="C15" s="28" t="s">
        <v>42</v>
      </c>
      <c r="D15" s="25" t="s">
        <v>36</v>
      </c>
      <c r="E15" s="141" t="s">
        <v>13</v>
      </c>
      <c r="F15" s="26" t="s">
        <v>13</v>
      </c>
      <c r="G15" s="26" t="s">
        <v>13</v>
      </c>
      <c r="H15" s="141" t="s">
        <v>13</v>
      </c>
      <c r="I15" s="141" t="s">
        <v>14</v>
      </c>
      <c r="J15" s="26" t="s">
        <v>13</v>
      </c>
      <c r="K15" s="26" t="s">
        <v>13</v>
      </c>
      <c r="L15" s="26" t="s">
        <v>13</v>
      </c>
      <c r="M15" s="26" t="s">
        <v>13</v>
      </c>
      <c r="N15" s="26" t="s">
        <v>13</v>
      </c>
      <c r="O15" s="141" t="s">
        <v>13</v>
      </c>
      <c r="P15" s="141" t="s">
        <v>14</v>
      </c>
      <c r="Q15" s="212" t="s">
        <v>161</v>
      </c>
      <c r="R15" s="213"/>
      <c r="S15" s="213"/>
      <c r="T15" s="213"/>
      <c r="U15" s="214"/>
      <c r="V15" s="171" t="s">
        <v>8</v>
      </c>
      <c r="W15" s="171" t="s">
        <v>8</v>
      </c>
      <c r="X15" s="26" t="s">
        <v>152</v>
      </c>
      <c r="Y15" s="26" t="s">
        <v>13</v>
      </c>
      <c r="Z15" s="26" t="s">
        <v>13</v>
      </c>
      <c r="AA15" s="26" t="s">
        <v>13</v>
      </c>
      <c r="AB15" s="26" t="s">
        <v>13</v>
      </c>
      <c r="AC15" s="141" t="s">
        <v>13</v>
      </c>
      <c r="AD15" s="141"/>
      <c r="AE15" s="142" t="s">
        <v>13</v>
      </c>
      <c r="AF15" s="142" t="s">
        <v>13</v>
      </c>
      <c r="AG15" s="142" t="s">
        <v>13</v>
      </c>
      <c r="AH15" s="141"/>
      <c r="AI15" s="142" t="s">
        <v>13</v>
      </c>
      <c r="AJ15" s="9">
        <v>90</v>
      </c>
      <c r="AK15" s="10">
        <f>AJ15+AL15</f>
        <v>126</v>
      </c>
      <c r="AL15" s="11">
        <f>(BO15-AN15)</f>
        <v>36</v>
      </c>
      <c r="AN15" s="12">
        <v>90</v>
      </c>
      <c r="AO15" s="12">
        <f>(BO15-AN15)</f>
        <v>36</v>
      </c>
      <c r="AP15" s="2"/>
      <c r="AQ15" s="1"/>
      <c r="AR15" s="1"/>
      <c r="AS15" s="1"/>
      <c r="AT15" s="1"/>
      <c r="AU15" s="1"/>
      <c r="AV15" s="3">
        <f>COUNTIF(E15:AI15,"M")</f>
        <v>19</v>
      </c>
      <c r="AW15" s="3">
        <f>COUNTIF(E15:AI15,"T")</f>
        <v>2</v>
      </c>
      <c r="AX15" s="3">
        <f>COUNTIF(E15:AI15,"P")</f>
        <v>0</v>
      </c>
      <c r="AY15" s="3">
        <f>COUNTIF(E15:AI15,"SN")</f>
        <v>0</v>
      </c>
      <c r="AZ15" s="3">
        <f>COUNTIF(E15:AI15,"M/T")</f>
        <v>0</v>
      </c>
      <c r="BA15" s="3">
        <f>COUNTIF(E15:AI15,"I/I")</f>
        <v>0</v>
      </c>
      <c r="BB15" s="3">
        <f>COUNTIF(E15:AI15,"I")</f>
        <v>0</v>
      </c>
      <c r="BC15" s="3">
        <f>COUNTIF(E15:AI15,"I²")</f>
        <v>0</v>
      </c>
      <c r="BD15" s="3">
        <f>COUNTIF(E15:AI15,"M4")</f>
        <v>0</v>
      </c>
      <c r="BE15" s="3">
        <f>COUNTIF(E15:AI15,"T5")</f>
        <v>0</v>
      </c>
      <c r="BF15" s="3">
        <f>COUNTIF(E15:AI15,"M/SN")</f>
        <v>0</v>
      </c>
      <c r="BG15" s="3">
        <f>COUNTIF(E15:AI15,"T/SNDa")</f>
        <v>0</v>
      </c>
      <c r="BH15" s="3">
        <f>COUNTIF(E15:AI15,"T/I")</f>
        <v>0</v>
      </c>
      <c r="BI15" s="3">
        <f>COUNTIF(E15:AI15,"P/i")</f>
        <v>0</v>
      </c>
      <c r="BJ15" s="3">
        <f>COUNTIF(E15:AI15,"m/i")</f>
        <v>0</v>
      </c>
      <c r="BK15" s="3">
        <f>COUNTIF(E15:AI15,"M4/t")</f>
        <v>0</v>
      </c>
      <c r="BL15" s="3">
        <f>COUNTIF(E15:AI15,"MTa")</f>
        <v>0</v>
      </c>
      <c r="BM15" s="3">
        <f>COUNTIF(E15:AI15,"MTa")</f>
        <v>0</v>
      </c>
      <c r="BN15" s="3">
        <f>((AR15*6)+(AS15*6)+(AT15*6)+(AU15)+(AQ15*6))</f>
        <v>0</v>
      </c>
      <c r="BO15" s="13">
        <f>(AV15*$BQ$7)+(AW15*$BR$7)+(AX15*$BS$7)+(AY15*$BT$7)+(AZ15*$BU$7)+(BA15*$BV$7)+(BB15*$BW$7)+(BC15*$BX$7)+(BD15*$BY$7)+(BE15*$BZ$7)+(BF15*$CA$7)+(BG15*$CB$7)+(BH15*$CC$7)+(BI15*$CD15)+(BJ15*$CE$7)+(BK15*$CF$7)+(BL15*$CG$7)+(BM15*$CH$7)</f>
        <v>126</v>
      </c>
    </row>
    <row r="16" spans="1:67" ht="15">
      <c r="A16" s="27" t="s">
        <v>43</v>
      </c>
      <c r="B16" s="183" t="s">
        <v>168</v>
      </c>
      <c r="C16" s="28" t="s">
        <v>42</v>
      </c>
      <c r="D16" s="25" t="s">
        <v>36</v>
      </c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80" t="s">
        <v>13</v>
      </c>
      <c r="R16" s="180" t="s">
        <v>13</v>
      </c>
      <c r="S16" s="180" t="s">
        <v>13</v>
      </c>
      <c r="T16" s="180" t="s">
        <v>13</v>
      </c>
      <c r="U16" s="180" t="s">
        <v>13</v>
      </c>
      <c r="V16" s="171"/>
      <c r="W16" s="171"/>
      <c r="X16" s="181" t="s">
        <v>13</v>
      </c>
      <c r="Y16" s="181" t="s">
        <v>13</v>
      </c>
      <c r="Z16" s="181" t="s">
        <v>13</v>
      </c>
      <c r="AA16" s="181" t="s">
        <v>13</v>
      </c>
      <c r="AB16" s="181" t="s">
        <v>13</v>
      </c>
      <c r="AC16" s="141"/>
      <c r="AD16" s="141"/>
      <c r="AE16" s="182" t="s">
        <v>13</v>
      </c>
      <c r="AF16" s="182" t="s">
        <v>13</v>
      </c>
      <c r="AG16" s="182" t="s">
        <v>13</v>
      </c>
      <c r="AH16" s="141"/>
      <c r="AI16" s="182" t="s">
        <v>13</v>
      </c>
      <c r="AJ16" s="9">
        <v>84</v>
      </c>
      <c r="AK16" s="10">
        <f>AJ16+AL16</f>
        <v>84</v>
      </c>
      <c r="AL16" s="11">
        <f>(BO16-AN16)</f>
        <v>0</v>
      </c>
      <c r="AN16" s="12">
        <v>84</v>
      </c>
      <c r="AO16" s="12">
        <f>(BO16-AN16)</f>
        <v>0</v>
      </c>
      <c r="AP16" s="2"/>
      <c r="AQ16" s="1"/>
      <c r="AR16" s="1"/>
      <c r="AS16" s="1"/>
      <c r="AT16" s="1"/>
      <c r="AU16" s="1"/>
      <c r="AV16" s="3">
        <f>COUNTIF(E16:AI16,"M")</f>
        <v>14</v>
      </c>
      <c r="AW16" s="3">
        <f>COUNTIF(E16:AI16,"T")</f>
        <v>0</v>
      </c>
      <c r="AX16" s="3">
        <f>COUNTIF(E16:AI16,"P")</f>
        <v>0</v>
      </c>
      <c r="AY16" s="3">
        <f>COUNTIF(E16:AI16,"SN")</f>
        <v>0</v>
      </c>
      <c r="AZ16" s="3">
        <f>COUNTIF(E16:AI16,"M/T")</f>
        <v>0</v>
      </c>
      <c r="BA16" s="3">
        <f>COUNTIF(E16:AI16,"I/I")</f>
        <v>0</v>
      </c>
      <c r="BB16" s="3">
        <f>COUNTIF(E16:AI16,"I")</f>
        <v>0</v>
      </c>
      <c r="BC16" s="3">
        <f>COUNTIF(E16:AI16,"I²")</f>
        <v>0</v>
      </c>
      <c r="BD16" s="3">
        <f>COUNTIF(E16:AI16,"M4")</f>
        <v>0</v>
      </c>
      <c r="BE16" s="3">
        <f>COUNTIF(E16:AI16,"T5")</f>
        <v>0</v>
      </c>
      <c r="BF16" s="3">
        <f>COUNTIF(E16:AI16,"M/SN")</f>
        <v>0</v>
      </c>
      <c r="BG16" s="3">
        <f>COUNTIF(E16:AI16,"T/SNDa")</f>
        <v>0</v>
      </c>
      <c r="BH16" s="3">
        <f>COUNTIF(E16:AI16,"T/I")</f>
        <v>0</v>
      </c>
      <c r="BI16" s="3">
        <f>COUNTIF(E16:AI16,"P/i")</f>
        <v>0</v>
      </c>
      <c r="BJ16" s="3">
        <f>COUNTIF(E16:AI16,"m/i")</f>
        <v>0</v>
      </c>
      <c r="BK16" s="3">
        <f>COUNTIF(E16:AI16,"M4/t")</f>
        <v>0</v>
      </c>
      <c r="BL16" s="3">
        <f>COUNTIF(E16:AI16,"MTa")</f>
        <v>0</v>
      </c>
      <c r="BM16" s="3">
        <f>COUNTIF(E16:AI16,"MTa")</f>
        <v>0</v>
      </c>
      <c r="BN16" s="3">
        <f>((AR16*6)+(AS16*6)+(AT16*6)+(AU16)+(AQ16*6))</f>
        <v>0</v>
      </c>
      <c r="BO16" s="13">
        <f>(AV16*$BQ$7)+(AW16*$BR$7)+(AX16*$BS$7)+(AY16*$BT$7)+(AZ16*$BU$7)+(BA16*$BV$7)+(BB16*$BW$7)+(BC16*$BX$7)+(BD16*$BY$7)+(BE16*$BZ$7)+(BF16*$CA$7)+(BG16*$CB$7)+(BH16*$CC$7)+(BI16*$CD16)+(BJ16*$CE$7)+(BK16*$CF$7)+(BL16*$CG$7)+(BM16*$CH$7)</f>
        <v>84</v>
      </c>
    </row>
    <row r="17" spans="1:67" ht="15">
      <c r="A17" s="205" t="s">
        <v>0</v>
      </c>
      <c r="B17" s="211" t="s">
        <v>1</v>
      </c>
      <c r="C17" s="187" t="s">
        <v>2</v>
      </c>
      <c r="D17" s="207" t="s">
        <v>3</v>
      </c>
      <c r="E17" s="49">
        <v>1</v>
      </c>
      <c r="F17" s="49">
        <v>2</v>
      </c>
      <c r="G17" s="49">
        <v>3</v>
      </c>
      <c r="H17" s="49">
        <v>4</v>
      </c>
      <c r="I17" s="49">
        <v>5</v>
      </c>
      <c r="J17" s="49">
        <v>6</v>
      </c>
      <c r="K17" s="49">
        <v>7</v>
      </c>
      <c r="L17" s="49">
        <v>8</v>
      </c>
      <c r="M17" s="49">
        <v>9</v>
      </c>
      <c r="N17" s="49">
        <v>10</v>
      </c>
      <c r="O17" s="49">
        <v>11</v>
      </c>
      <c r="P17" s="49">
        <v>12</v>
      </c>
      <c r="Q17" s="49">
        <v>13</v>
      </c>
      <c r="R17" s="49">
        <v>14</v>
      </c>
      <c r="S17" s="49">
        <v>15</v>
      </c>
      <c r="T17" s="49">
        <v>16</v>
      </c>
      <c r="U17" s="49">
        <v>17</v>
      </c>
      <c r="V17" s="49">
        <v>18</v>
      </c>
      <c r="W17" s="49">
        <v>19</v>
      </c>
      <c r="X17" s="49">
        <v>20</v>
      </c>
      <c r="Y17" s="49">
        <v>21</v>
      </c>
      <c r="Z17" s="49">
        <v>22</v>
      </c>
      <c r="AA17" s="49">
        <v>23</v>
      </c>
      <c r="AB17" s="49">
        <v>24</v>
      </c>
      <c r="AC17" s="49">
        <v>25</v>
      </c>
      <c r="AD17" s="49">
        <v>26</v>
      </c>
      <c r="AE17" s="49">
        <v>27</v>
      </c>
      <c r="AF17" s="49">
        <v>28</v>
      </c>
      <c r="AG17" s="49">
        <v>29</v>
      </c>
      <c r="AH17" s="49">
        <v>30</v>
      </c>
      <c r="AI17" s="49">
        <v>31</v>
      </c>
      <c r="AJ17" s="208" t="s">
        <v>4</v>
      </c>
      <c r="AK17" s="209" t="s">
        <v>5</v>
      </c>
      <c r="AL17" s="210" t="s">
        <v>6</v>
      </c>
      <c r="AN17" s="14"/>
      <c r="AO17" s="14"/>
      <c r="AP17" s="15"/>
      <c r="AQ17" s="16"/>
      <c r="AR17" s="16"/>
      <c r="AS17" s="16"/>
      <c r="AT17" s="16"/>
      <c r="AU17" s="16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8"/>
    </row>
    <row r="18" spans="1:67" ht="15">
      <c r="A18" s="205"/>
      <c r="B18" s="211"/>
      <c r="C18" s="19" t="s">
        <v>42</v>
      </c>
      <c r="D18" s="207"/>
      <c r="E18" s="49" t="s">
        <v>83</v>
      </c>
      <c r="F18" s="49" t="s">
        <v>84</v>
      </c>
      <c r="G18" s="49" t="s">
        <v>85</v>
      </c>
      <c r="H18" s="49" t="s">
        <v>156</v>
      </c>
      <c r="I18" s="49" t="s">
        <v>87</v>
      </c>
      <c r="J18" s="49" t="s">
        <v>81</v>
      </c>
      <c r="K18" s="49" t="s">
        <v>82</v>
      </c>
      <c r="L18" s="49" t="s">
        <v>83</v>
      </c>
      <c r="M18" s="49" t="s">
        <v>84</v>
      </c>
      <c r="N18" s="49" t="s">
        <v>159</v>
      </c>
      <c r="O18" s="49" t="s">
        <v>160</v>
      </c>
      <c r="P18" s="49" t="s">
        <v>87</v>
      </c>
      <c r="Q18" s="49" t="s">
        <v>81</v>
      </c>
      <c r="R18" s="49" t="s">
        <v>82</v>
      </c>
      <c r="S18" s="49" t="s">
        <v>83</v>
      </c>
      <c r="T18" s="49" t="s">
        <v>84</v>
      </c>
      <c r="U18" s="49" t="s">
        <v>159</v>
      </c>
      <c r="V18" s="49" t="s">
        <v>160</v>
      </c>
      <c r="W18" s="49" t="s">
        <v>87</v>
      </c>
      <c r="X18" s="49" t="s">
        <v>81</v>
      </c>
      <c r="Y18" s="49" t="s">
        <v>82</v>
      </c>
      <c r="Z18" s="49" t="s">
        <v>83</v>
      </c>
      <c r="AA18" s="49" t="s">
        <v>84</v>
      </c>
      <c r="AB18" s="49" t="s">
        <v>159</v>
      </c>
      <c r="AC18" s="49" t="s">
        <v>160</v>
      </c>
      <c r="AD18" s="49" t="s">
        <v>87</v>
      </c>
      <c r="AE18" s="49" t="s">
        <v>81</v>
      </c>
      <c r="AF18" s="49" t="s">
        <v>82</v>
      </c>
      <c r="AG18" s="49" t="s">
        <v>83</v>
      </c>
      <c r="AH18" s="49" t="s">
        <v>84</v>
      </c>
      <c r="AI18" s="49" t="s">
        <v>85</v>
      </c>
      <c r="AJ18" s="208"/>
      <c r="AK18" s="209"/>
      <c r="AL18" s="210"/>
      <c r="AN18" s="20"/>
      <c r="AO18" s="20"/>
      <c r="AP18" s="15"/>
      <c r="AQ18" s="21"/>
      <c r="AR18" s="21"/>
      <c r="AS18" s="21"/>
      <c r="AT18" s="21"/>
      <c r="AU18" s="21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3"/>
    </row>
    <row r="19" spans="1:67" ht="15">
      <c r="A19" s="27" t="s">
        <v>45</v>
      </c>
      <c r="B19" s="6" t="s">
        <v>46</v>
      </c>
      <c r="C19" s="28" t="s">
        <v>42</v>
      </c>
      <c r="D19" s="25" t="s">
        <v>47</v>
      </c>
      <c r="E19" s="141"/>
      <c r="F19" s="26" t="s">
        <v>14</v>
      </c>
      <c r="G19" s="26" t="s">
        <v>14</v>
      </c>
      <c r="H19" s="141"/>
      <c r="I19" s="141" t="s">
        <v>14</v>
      </c>
      <c r="J19" s="26" t="s">
        <v>14</v>
      </c>
      <c r="K19" s="26" t="s">
        <v>14</v>
      </c>
      <c r="L19" s="26" t="s">
        <v>14</v>
      </c>
      <c r="M19" s="26" t="s">
        <v>14</v>
      </c>
      <c r="N19" s="26" t="s">
        <v>14</v>
      </c>
      <c r="O19" s="141"/>
      <c r="P19" s="141"/>
      <c r="Q19" s="170" t="s">
        <v>163</v>
      </c>
      <c r="R19" s="26" t="s">
        <v>14</v>
      </c>
      <c r="S19" s="170" t="s">
        <v>163</v>
      </c>
      <c r="T19" s="26" t="s">
        <v>14</v>
      </c>
      <c r="U19" s="142" t="s">
        <v>14</v>
      </c>
      <c r="V19" s="141" t="s">
        <v>15</v>
      </c>
      <c r="W19" s="141"/>
      <c r="X19" s="26" t="s">
        <v>14</v>
      </c>
      <c r="Y19" s="26" t="s">
        <v>14</v>
      </c>
      <c r="Z19" s="26" t="s">
        <v>14</v>
      </c>
      <c r="AA19" s="26" t="s">
        <v>14</v>
      </c>
      <c r="AB19" s="26" t="s">
        <v>14</v>
      </c>
      <c r="AC19" s="141"/>
      <c r="AD19" s="141"/>
      <c r="AE19" s="142" t="s">
        <v>14</v>
      </c>
      <c r="AF19" s="26" t="s">
        <v>14</v>
      </c>
      <c r="AG19" s="26" t="s">
        <v>14</v>
      </c>
      <c r="AH19" s="141" t="s">
        <v>15</v>
      </c>
      <c r="AI19" s="142" t="s">
        <v>14</v>
      </c>
      <c r="AJ19" s="9">
        <v>126</v>
      </c>
      <c r="AK19" s="10">
        <f>AJ19+AL19</f>
        <v>168</v>
      </c>
      <c r="AL19" s="11">
        <f>(BO19-AN19)</f>
        <v>42</v>
      </c>
      <c r="AN19" s="12">
        <v>126</v>
      </c>
      <c r="AO19" s="12">
        <f>(BO19-AN19)</f>
        <v>42</v>
      </c>
      <c r="AP19" s="2"/>
      <c r="AQ19" s="1"/>
      <c r="AR19" s="1"/>
      <c r="AS19" s="1"/>
      <c r="AT19" s="1"/>
      <c r="AU19" s="1"/>
      <c r="AV19" s="3">
        <f>COUNTIF(E19:AI19,"M")</f>
        <v>0</v>
      </c>
      <c r="AW19" s="3">
        <f>COUNTIF(E19:AI19,"T")</f>
        <v>20</v>
      </c>
      <c r="AX19" s="3">
        <f>COUNTIF(E19:AI19,"P")</f>
        <v>2</v>
      </c>
      <c r="AY19" s="3">
        <f>COUNTIF(E19:AI19,"SN")</f>
        <v>0</v>
      </c>
      <c r="AZ19" s="3">
        <f>COUNTIF(E19:AI19,"M/T")</f>
        <v>2</v>
      </c>
      <c r="BA19" s="3">
        <f>COUNTIF(E19:AI19,"I/I")</f>
        <v>0</v>
      </c>
      <c r="BB19" s="3">
        <f>COUNTIF(E19:AI19,"I")</f>
        <v>0</v>
      </c>
      <c r="BC19" s="3">
        <f>COUNTIF(E19:AI19,"I²")</f>
        <v>0</v>
      </c>
      <c r="BD19" s="3">
        <f>COUNTIF(E19:AI19,"M4")</f>
        <v>0</v>
      </c>
      <c r="BE19" s="3">
        <f>COUNTIF(E19:AI19,"T5")</f>
        <v>0</v>
      </c>
      <c r="BF19" s="3">
        <f>COUNTIF(E19:AI19,"M/SN")</f>
        <v>0</v>
      </c>
      <c r="BG19" s="3">
        <f>COUNTIF(E19:AI19,"T/SNDa")</f>
        <v>0</v>
      </c>
      <c r="BH19" s="3">
        <f>COUNTIF(E19:AI19,"T/I")</f>
        <v>0</v>
      </c>
      <c r="BI19" s="3">
        <f>COUNTIF(E19:AI19,"P/i")</f>
        <v>0</v>
      </c>
      <c r="BJ19" s="3">
        <f>COUNTIF(E19:AI19,"m/i")</f>
        <v>0</v>
      </c>
      <c r="BK19" s="3">
        <f>COUNTIF(E19:AI19,"M4/t")</f>
        <v>0</v>
      </c>
      <c r="BL19" s="3">
        <f>COUNTIF(E19:AI19,"MTa")</f>
        <v>0</v>
      </c>
      <c r="BM19" s="3">
        <f>COUNTIF(E19:AI19,"MTa")</f>
        <v>0</v>
      </c>
      <c r="BN19" s="3">
        <f>((AR19*6)+(AS19*6)+(AT19*6)+(AU19)+(AQ19*6))</f>
        <v>0</v>
      </c>
      <c r="BO19" s="13">
        <f>(AV19*$BQ$7)+(AW19*$BR$7)+(AX19*$BS$7)+(AY19*$BT$7)+(AZ19*$BU$7)+(BA19*$BV$7)+(BB19*$BW$7)+(BC19*$BX$7)+(BD19*$BY$7)+(BE19*$BZ$7)+(BF19*$CA$7)+(BG19*$CB$7)+(BH19*$CC$7)+(BI19*$CD19)+(BJ19*$CE$7)+(BK19*$CF$7)+(BL19*$CG$7)+(BM19*$CH$7)</f>
        <v>168</v>
      </c>
    </row>
    <row r="20" spans="1:67" ht="15">
      <c r="A20" s="27" t="s">
        <v>48</v>
      </c>
      <c r="B20" s="6" t="s">
        <v>49</v>
      </c>
      <c r="C20" s="28" t="s">
        <v>42</v>
      </c>
      <c r="D20" s="25" t="s">
        <v>47</v>
      </c>
      <c r="E20" s="141"/>
      <c r="F20" s="26" t="s">
        <v>14</v>
      </c>
      <c r="G20" s="26" t="s">
        <v>14</v>
      </c>
      <c r="H20" s="141" t="s">
        <v>14</v>
      </c>
      <c r="I20" s="141" t="s">
        <v>13</v>
      </c>
      <c r="J20" s="26" t="s">
        <v>14</v>
      </c>
      <c r="K20" s="26" t="s">
        <v>14</v>
      </c>
      <c r="L20" s="26" t="s">
        <v>14</v>
      </c>
      <c r="M20" s="26" t="s">
        <v>14</v>
      </c>
      <c r="N20" s="26" t="s">
        <v>14</v>
      </c>
      <c r="O20" s="141"/>
      <c r="P20" s="141" t="s">
        <v>13</v>
      </c>
      <c r="Q20" s="26" t="s">
        <v>14</v>
      </c>
      <c r="R20" s="26" t="s">
        <v>14</v>
      </c>
      <c r="S20" s="26" t="s">
        <v>14</v>
      </c>
      <c r="T20" s="26" t="s">
        <v>14</v>
      </c>
      <c r="U20" s="170" t="s">
        <v>164</v>
      </c>
      <c r="V20" s="141" t="s">
        <v>14</v>
      </c>
      <c r="W20" s="141" t="s">
        <v>14</v>
      </c>
      <c r="X20" s="26" t="s">
        <v>17</v>
      </c>
      <c r="Y20" s="26" t="s">
        <v>14</v>
      </c>
      <c r="Z20" s="26" t="s">
        <v>14</v>
      </c>
      <c r="AA20" s="26" t="s">
        <v>14</v>
      </c>
      <c r="AB20" s="26" t="s">
        <v>14</v>
      </c>
      <c r="AC20" s="141" t="s">
        <v>15</v>
      </c>
      <c r="AD20" s="141"/>
      <c r="AE20" s="142" t="s">
        <v>14</v>
      </c>
      <c r="AF20" s="26" t="s">
        <v>14</v>
      </c>
      <c r="AG20" s="26" t="s">
        <v>14</v>
      </c>
      <c r="AH20" s="141"/>
      <c r="AI20" s="142" t="s">
        <v>14</v>
      </c>
      <c r="AJ20" s="9">
        <v>126</v>
      </c>
      <c r="AK20" s="10">
        <f>AJ20+AL20</f>
        <v>180</v>
      </c>
      <c r="AL20" s="11">
        <f>(BO20-AN20)</f>
        <v>54</v>
      </c>
      <c r="AN20" s="12">
        <v>126</v>
      </c>
      <c r="AO20" s="12">
        <f>(BO20-AN20)</f>
        <v>54</v>
      </c>
      <c r="AP20" s="2"/>
      <c r="AQ20" s="1"/>
      <c r="AR20" s="1"/>
      <c r="AS20" s="1"/>
      <c r="AT20" s="1"/>
      <c r="AU20" s="1"/>
      <c r="AV20" s="3">
        <f>COUNTIF(E20:AI20,"M")</f>
        <v>2</v>
      </c>
      <c r="AW20" s="3">
        <f>COUNTIF(E20:AI20,"T")</f>
        <v>22</v>
      </c>
      <c r="AX20" s="3">
        <f>COUNTIF(E20:AI20,"P")</f>
        <v>1</v>
      </c>
      <c r="AY20" s="3">
        <f>COUNTIF(E20:AI20,"SN")</f>
        <v>0</v>
      </c>
      <c r="AZ20" s="3">
        <f>COUNTIF(E20:AI20,"M/T")</f>
        <v>2</v>
      </c>
      <c r="BA20" s="3">
        <f>COUNTIF(E20:AI20,"I/I")</f>
        <v>0</v>
      </c>
      <c r="BB20" s="3">
        <f>COUNTIF(E20:AI20,"I")</f>
        <v>0</v>
      </c>
      <c r="BC20" s="3">
        <f>COUNTIF(E20:AI20,"I²")</f>
        <v>0</v>
      </c>
      <c r="BD20" s="3">
        <f>COUNTIF(E20:AI20,"M4")</f>
        <v>0</v>
      </c>
      <c r="BE20" s="3">
        <f>COUNTIF(E20:AI20,"T5")</f>
        <v>0</v>
      </c>
      <c r="BF20" s="3">
        <f>COUNTIF(E20:AI20,"M/SN")</f>
        <v>0</v>
      </c>
      <c r="BG20" s="3">
        <f>COUNTIF(E20:AI20,"T/SNDa")</f>
        <v>0</v>
      </c>
      <c r="BH20" s="3">
        <f>COUNTIF(E20:AI20,"T/I")</f>
        <v>0</v>
      </c>
      <c r="BI20" s="3">
        <f>COUNTIF(E20:AI20,"P/i")</f>
        <v>0</v>
      </c>
      <c r="BJ20" s="3">
        <f>COUNTIF(E20:AI20,"m/i")</f>
        <v>0</v>
      </c>
      <c r="BK20" s="3">
        <f>COUNTIF(E20:AI20,"M4/t")</f>
        <v>0</v>
      </c>
      <c r="BL20" s="3">
        <f>COUNTIF(E20:AI20,"MTa")</f>
        <v>0</v>
      </c>
      <c r="BM20" s="3">
        <f>COUNTIF(E20:AI20,"MTa")</f>
        <v>0</v>
      </c>
      <c r="BN20" s="3">
        <f>((AR20*6)+(AS20*6)+(AT20*6)+(AU20)+(AQ20*6))</f>
        <v>0</v>
      </c>
      <c r="BO20" s="13">
        <f>(AV20*$BQ$7)+(AW20*$BR$7)+(AX20*$BS$7)+(AY20*$BT$7)+(AZ20*$BU$7)+(BA20*$BV$7)+(BB20*$BW$7)+(BC20*$BX$7)+(BD20*$BY$7)+(BE20*$BZ$7)+(BF20*$CA$7)+(BG20*$CB$7)+(BH20*$CC$7)+(BI20*$CD20)+(BJ20*$CE$7)+(BK20*$CF$7)+(BL20*$CG$7)+(BM20*$CH$7)</f>
        <v>180</v>
      </c>
    </row>
    <row r="21" spans="1:67" ht="15">
      <c r="A21" s="205" t="s">
        <v>0</v>
      </c>
      <c r="B21" s="211" t="s">
        <v>1</v>
      </c>
      <c r="C21" s="187" t="s">
        <v>2</v>
      </c>
      <c r="D21" s="207" t="s">
        <v>3</v>
      </c>
      <c r="E21" s="49">
        <v>1</v>
      </c>
      <c r="F21" s="49">
        <v>2</v>
      </c>
      <c r="G21" s="49">
        <v>3</v>
      </c>
      <c r="H21" s="49">
        <v>4</v>
      </c>
      <c r="I21" s="49">
        <v>5</v>
      </c>
      <c r="J21" s="49">
        <v>6</v>
      </c>
      <c r="K21" s="49">
        <v>7</v>
      </c>
      <c r="L21" s="49">
        <v>8</v>
      </c>
      <c r="M21" s="49">
        <v>9</v>
      </c>
      <c r="N21" s="49">
        <v>10</v>
      </c>
      <c r="O21" s="49">
        <v>11</v>
      </c>
      <c r="P21" s="49">
        <v>12</v>
      </c>
      <c r="Q21" s="49">
        <v>13</v>
      </c>
      <c r="R21" s="49">
        <v>14</v>
      </c>
      <c r="S21" s="49">
        <v>15</v>
      </c>
      <c r="T21" s="49">
        <v>16</v>
      </c>
      <c r="U21" s="49">
        <v>17</v>
      </c>
      <c r="V21" s="49">
        <v>18</v>
      </c>
      <c r="W21" s="49">
        <v>19</v>
      </c>
      <c r="X21" s="49">
        <v>20</v>
      </c>
      <c r="Y21" s="49">
        <v>21</v>
      </c>
      <c r="Z21" s="49">
        <v>22</v>
      </c>
      <c r="AA21" s="49">
        <v>23</v>
      </c>
      <c r="AB21" s="49">
        <v>24</v>
      </c>
      <c r="AC21" s="49">
        <v>25</v>
      </c>
      <c r="AD21" s="49">
        <v>26</v>
      </c>
      <c r="AE21" s="49">
        <v>27</v>
      </c>
      <c r="AF21" s="49">
        <v>28</v>
      </c>
      <c r="AG21" s="49">
        <v>29</v>
      </c>
      <c r="AH21" s="49">
        <v>30</v>
      </c>
      <c r="AI21" s="49">
        <v>31</v>
      </c>
      <c r="AJ21" s="208" t="s">
        <v>4</v>
      </c>
      <c r="AK21" s="209" t="s">
        <v>5</v>
      </c>
      <c r="AL21" s="210" t="s">
        <v>6</v>
      </c>
      <c r="AN21" s="14"/>
      <c r="AO21" s="14"/>
      <c r="AP21" s="15"/>
      <c r="AQ21" s="16"/>
      <c r="AR21" s="16"/>
      <c r="AS21" s="16"/>
      <c r="AT21" s="16"/>
      <c r="AU21" s="16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8"/>
    </row>
    <row r="22" spans="1:67" ht="15">
      <c r="A22" s="205"/>
      <c r="B22" s="211"/>
      <c r="C22" s="19" t="s">
        <v>42</v>
      </c>
      <c r="D22" s="207"/>
      <c r="E22" s="49" t="s">
        <v>83</v>
      </c>
      <c r="F22" s="49" t="s">
        <v>84</v>
      </c>
      <c r="G22" s="49" t="s">
        <v>85</v>
      </c>
      <c r="H22" s="49" t="s">
        <v>156</v>
      </c>
      <c r="I22" s="49" t="s">
        <v>87</v>
      </c>
      <c r="J22" s="49" t="s">
        <v>81</v>
      </c>
      <c r="K22" s="49" t="s">
        <v>82</v>
      </c>
      <c r="L22" s="49" t="s">
        <v>83</v>
      </c>
      <c r="M22" s="49" t="s">
        <v>84</v>
      </c>
      <c r="N22" s="49" t="s">
        <v>159</v>
      </c>
      <c r="O22" s="49" t="s">
        <v>160</v>
      </c>
      <c r="P22" s="49" t="s">
        <v>87</v>
      </c>
      <c r="Q22" s="49" t="s">
        <v>81</v>
      </c>
      <c r="R22" s="49" t="s">
        <v>82</v>
      </c>
      <c r="S22" s="49" t="s">
        <v>83</v>
      </c>
      <c r="T22" s="49" t="s">
        <v>84</v>
      </c>
      <c r="U22" s="49" t="s">
        <v>159</v>
      </c>
      <c r="V22" s="49" t="s">
        <v>160</v>
      </c>
      <c r="W22" s="49" t="s">
        <v>87</v>
      </c>
      <c r="X22" s="49" t="s">
        <v>81</v>
      </c>
      <c r="Y22" s="49" t="s">
        <v>82</v>
      </c>
      <c r="Z22" s="49" t="s">
        <v>83</v>
      </c>
      <c r="AA22" s="49" t="s">
        <v>84</v>
      </c>
      <c r="AB22" s="49" t="s">
        <v>159</v>
      </c>
      <c r="AC22" s="49" t="s">
        <v>160</v>
      </c>
      <c r="AD22" s="49" t="s">
        <v>87</v>
      </c>
      <c r="AE22" s="49" t="s">
        <v>81</v>
      </c>
      <c r="AF22" s="49" t="s">
        <v>82</v>
      </c>
      <c r="AG22" s="49" t="s">
        <v>83</v>
      </c>
      <c r="AH22" s="49" t="s">
        <v>84</v>
      </c>
      <c r="AI22" s="49" t="s">
        <v>85</v>
      </c>
      <c r="AJ22" s="208"/>
      <c r="AK22" s="209"/>
      <c r="AL22" s="210"/>
      <c r="AN22" s="20"/>
      <c r="AO22" s="20"/>
      <c r="AP22" s="15"/>
      <c r="AQ22" s="21"/>
      <c r="AR22" s="21"/>
      <c r="AS22" s="21"/>
      <c r="AT22" s="21"/>
      <c r="AU22" s="21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3"/>
    </row>
    <row r="23" spans="1:85" ht="15">
      <c r="A23" s="27" t="s">
        <v>50</v>
      </c>
      <c r="B23" s="6" t="s">
        <v>51</v>
      </c>
      <c r="C23" s="28" t="s">
        <v>42</v>
      </c>
      <c r="D23" s="25" t="s">
        <v>52</v>
      </c>
      <c r="E23" s="141"/>
      <c r="F23" s="26" t="s">
        <v>16</v>
      </c>
      <c r="G23" s="26"/>
      <c r="H23" s="141" t="s">
        <v>14</v>
      </c>
      <c r="I23" s="141" t="s">
        <v>23</v>
      </c>
      <c r="J23" s="26" t="s">
        <v>16</v>
      </c>
      <c r="K23" s="26"/>
      <c r="L23" s="26" t="s">
        <v>16</v>
      </c>
      <c r="M23" s="26"/>
      <c r="N23" s="26" t="s">
        <v>13</v>
      </c>
      <c r="O23" s="141" t="s">
        <v>16</v>
      </c>
      <c r="P23" s="141"/>
      <c r="Q23" s="178" t="s">
        <v>13</v>
      </c>
      <c r="R23" s="26" t="s">
        <v>16</v>
      </c>
      <c r="S23" s="26"/>
      <c r="T23" s="26"/>
      <c r="U23" s="26" t="s">
        <v>16</v>
      </c>
      <c r="V23" s="141"/>
      <c r="W23" s="141" t="s">
        <v>23</v>
      </c>
      <c r="X23" s="142" t="s">
        <v>16</v>
      </c>
      <c r="Y23" s="142"/>
      <c r="Z23" s="26"/>
      <c r="AA23" s="26" t="s">
        <v>16</v>
      </c>
      <c r="AB23" s="26"/>
      <c r="AC23" s="141"/>
      <c r="AD23" s="141" t="s">
        <v>16</v>
      </c>
      <c r="AE23" s="142"/>
      <c r="AF23" s="142"/>
      <c r="AG23" s="142" t="s">
        <v>16</v>
      </c>
      <c r="AH23" s="141"/>
      <c r="AI23" s="142"/>
      <c r="AJ23" s="9">
        <v>126</v>
      </c>
      <c r="AK23" s="10">
        <f aca="true" t="shared" si="0" ref="AK23:AK28">AJ23+AL23</f>
        <v>174</v>
      </c>
      <c r="AL23" s="11">
        <f>(BO23-AN23)</f>
        <v>48</v>
      </c>
      <c r="AN23" s="12">
        <v>126</v>
      </c>
      <c r="AO23" s="12">
        <f>(BO23-AN23)</f>
        <v>48</v>
      </c>
      <c r="AP23" s="2"/>
      <c r="AQ23" s="1"/>
      <c r="AR23" s="1"/>
      <c r="AS23" s="1"/>
      <c r="AT23" s="1"/>
      <c r="AU23" s="1"/>
      <c r="AV23" s="3">
        <f aca="true" t="shared" si="1" ref="AV23:AV28">COUNTIF(E23:AI23,"M")</f>
        <v>2</v>
      </c>
      <c r="AW23" s="3">
        <f aca="true" t="shared" si="2" ref="AW23:AW28">COUNTIF(E23:AI23,"T")</f>
        <v>1</v>
      </c>
      <c r="AX23" s="3">
        <f aca="true" t="shared" si="3" ref="AX23:AX28">COUNTIF(E23:AI23,"P")</f>
        <v>0</v>
      </c>
      <c r="AY23" s="3">
        <f aca="true" t="shared" si="4" ref="AY23:AY28">COUNTIF(E23:AI23,"SN")</f>
        <v>10</v>
      </c>
      <c r="AZ23" s="3">
        <f aca="true" t="shared" si="5" ref="AZ23:AZ28">COUNTIF(E23:AI23,"M/T")</f>
        <v>0</v>
      </c>
      <c r="BA23" s="3">
        <f aca="true" t="shared" si="6" ref="BA23:BA28">COUNTIF(E23:AI23,"I/I")</f>
        <v>0</v>
      </c>
      <c r="BB23" s="3">
        <f aca="true" t="shared" si="7" ref="BB23:BB28">COUNTIF(E23:AI23,"I")</f>
        <v>0</v>
      </c>
      <c r="BC23" s="3">
        <f aca="true" t="shared" si="8" ref="BC23:BC28">COUNTIF(E23:AI23,"I²")</f>
        <v>0</v>
      </c>
      <c r="BD23" s="3">
        <f aca="true" t="shared" si="9" ref="BD23:BD28">COUNTIF(E23:AI23,"M4")</f>
        <v>0</v>
      </c>
      <c r="BE23" s="3">
        <f aca="true" t="shared" si="10" ref="BE23:BE28">COUNTIF(E23:AI23,"T5")</f>
        <v>0</v>
      </c>
      <c r="BF23" s="3">
        <f aca="true" t="shared" si="11" ref="BF23:BF28">COUNTIF(E23:AI23,"M/SN")</f>
        <v>2</v>
      </c>
      <c r="BG23" s="3">
        <f aca="true" t="shared" si="12" ref="BG23:BG28">COUNTIF(E23:AI23,"T/SNDa")</f>
        <v>0</v>
      </c>
      <c r="BH23" s="3">
        <f aca="true" t="shared" si="13" ref="BH23:BH28">COUNTIF(E23:AI23,"T/I")</f>
        <v>0</v>
      </c>
      <c r="BI23" s="3">
        <f aca="true" t="shared" si="14" ref="BI23:BI28">COUNTIF(E23:AI23,"P/i")</f>
        <v>0</v>
      </c>
      <c r="BJ23" s="3">
        <f aca="true" t="shared" si="15" ref="BJ23:BJ28">COUNTIF(E23:AI23,"m/i")</f>
        <v>0</v>
      </c>
      <c r="BK23" s="3">
        <f aca="true" t="shared" si="16" ref="BK23:BK28">COUNTIF(E23:AI23,"M4/t")</f>
        <v>0</v>
      </c>
      <c r="BL23" s="3">
        <f aca="true" t="shared" si="17" ref="BL23:BL28">COUNTIF(E23:AI23,"MTa")</f>
        <v>0</v>
      </c>
      <c r="BM23" s="3">
        <f aca="true" t="shared" si="18" ref="BM23:BM28">COUNTIF(E23:AI23,"MTa")</f>
        <v>0</v>
      </c>
      <c r="BN23" s="3">
        <f aca="true" t="shared" si="19" ref="BN23:BN28">((AR23*6)+(AS23*6)+(AT23*6)+(AU23)+(AQ23*6))</f>
        <v>0</v>
      </c>
      <c r="BO23" s="13">
        <f aca="true" t="shared" si="20" ref="BO23:BO28">(AV23*$BQ$7)+(AW23*$BR$7)+(AX23*$BS$7)+(AY23*$BT$7)+(AZ23*$BU$7)+(BA23*$BV$7)+(BB23*$BW$7)+(BC23*$BX$7)+(BD23*$BY$7)+(BE23*$BZ$7)+(BF23*$CA$7)+(BG23*$CB$7)+(BH23*$CC$7)+(BI23*$CD23)+(BJ23*$CE$7)+(BK23*$CF$7)+(BL23*$CG$7)+(BM23*$CH$7)</f>
        <v>174</v>
      </c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</row>
    <row r="24" spans="1:67" ht="15">
      <c r="A24" s="27" t="s">
        <v>53</v>
      </c>
      <c r="B24" s="6" t="s">
        <v>54</v>
      </c>
      <c r="C24" s="28" t="s">
        <v>42</v>
      </c>
      <c r="D24" s="25" t="s">
        <v>52</v>
      </c>
      <c r="E24" s="141"/>
      <c r="F24" s="26" t="s">
        <v>16</v>
      </c>
      <c r="G24" s="26"/>
      <c r="H24" s="141"/>
      <c r="I24" s="141" t="s">
        <v>16</v>
      </c>
      <c r="J24" s="26"/>
      <c r="K24" s="26"/>
      <c r="L24" s="26" t="s">
        <v>16</v>
      </c>
      <c r="M24" s="26"/>
      <c r="N24" s="26" t="s">
        <v>16</v>
      </c>
      <c r="O24" s="141" t="s">
        <v>16</v>
      </c>
      <c r="P24" s="141"/>
      <c r="Q24" s="142" t="s">
        <v>16</v>
      </c>
      <c r="R24" s="170" t="s">
        <v>166</v>
      </c>
      <c r="S24" s="26"/>
      <c r="T24" s="179" t="s">
        <v>13</v>
      </c>
      <c r="U24" s="26" t="s">
        <v>16</v>
      </c>
      <c r="V24" s="141" t="s">
        <v>16</v>
      </c>
      <c r="W24" s="141" t="s">
        <v>14</v>
      </c>
      <c r="X24" s="142" t="s">
        <v>16</v>
      </c>
      <c r="Y24" s="142"/>
      <c r="Z24" s="174"/>
      <c r="AA24" s="26" t="s">
        <v>16</v>
      </c>
      <c r="AB24" s="26"/>
      <c r="AC24" s="141"/>
      <c r="AD24" s="141" t="s">
        <v>16</v>
      </c>
      <c r="AE24" s="142"/>
      <c r="AF24" s="142"/>
      <c r="AG24" s="142" t="s">
        <v>16</v>
      </c>
      <c r="AH24" s="141" t="s">
        <v>13</v>
      </c>
      <c r="AI24" s="142"/>
      <c r="AJ24" s="9">
        <v>126</v>
      </c>
      <c r="AK24" s="10">
        <f t="shared" si="0"/>
        <v>180</v>
      </c>
      <c r="AL24" s="11">
        <f>(BO24-AN24)</f>
        <v>54</v>
      </c>
      <c r="AN24" s="12">
        <v>126</v>
      </c>
      <c r="AO24" s="12">
        <f>(BO24-AN24)</f>
        <v>54</v>
      </c>
      <c r="AP24" s="2"/>
      <c r="AQ24" s="1"/>
      <c r="AR24" s="1"/>
      <c r="AS24" s="1"/>
      <c r="AT24" s="1"/>
      <c r="AU24" s="1"/>
      <c r="AV24" s="3">
        <f t="shared" si="1"/>
        <v>2</v>
      </c>
      <c r="AW24" s="3">
        <f t="shared" si="2"/>
        <v>1</v>
      </c>
      <c r="AX24" s="3">
        <f t="shared" si="3"/>
        <v>0</v>
      </c>
      <c r="AY24" s="3">
        <f t="shared" si="4"/>
        <v>12</v>
      </c>
      <c r="AZ24" s="3">
        <f t="shared" si="5"/>
        <v>0</v>
      </c>
      <c r="BA24" s="3">
        <f t="shared" si="6"/>
        <v>0</v>
      </c>
      <c r="BB24" s="3">
        <f t="shared" si="7"/>
        <v>0</v>
      </c>
      <c r="BC24" s="3">
        <f t="shared" si="8"/>
        <v>0</v>
      </c>
      <c r="BD24" s="3">
        <f t="shared" si="9"/>
        <v>0</v>
      </c>
      <c r="BE24" s="3">
        <f t="shared" si="10"/>
        <v>0</v>
      </c>
      <c r="BF24" s="3">
        <f t="shared" si="11"/>
        <v>1</v>
      </c>
      <c r="BG24" s="3">
        <f t="shared" si="12"/>
        <v>0</v>
      </c>
      <c r="BH24" s="3">
        <f t="shared" si="13"/>
        <v>0</v>
      </c>
      <c r="BI24" s="3">
        <f t="shared" si="14"/>
        <v>0</v>
      </c>
      <c r="BJ24" s="3">
        <f t="shared" si="15"/>
        <v>0</v>
      </c>
      <c r="BK24" s="3">
        <f t="shared" si="16"/>
        <v>0</v>
      </c>
      <c r="BL24" s="3">
        <f t="shared" si="17"/>
        <v>0</v>
      </c>
      <c r="BM24" s="3">
        <f t="shared" si="18"/>
        <v>0</v>
      </c>
      <c r="BN24" s="3">
        <f t="shared" si="19"/>
        <v>0</v>
      </c>
      <c r="BO24" s="13">
        <f t="shared" si="20"/>
        <v>180</v>
      </c>
    </row>
    <row r="25" spans="1:67" ht="15">
      <c r="A25" s="27" t="s">
        <v>55</v>
      </c>
      <c r="B25" s="6" t="s">
        <v>56</v>
      </c>
      <c r="C25" s="28" t="s">
        <v>42</v>
      </c>
      <c r="D25" s="25" t="s">
        <v>52</v>
      </c>
      <c r="E25" s="141" t="s">
        <v>16</v>
      </c>
      <c r="F25" s="26"/>
      <c r="G25" s="26" t="s">
        <v>16</v>
      </c>
      <c r="H25" s="141"/>
      <c r="I25" s="141"/>
      <c r="J25" s="177"/>
      <c r="K25" s="142" t="s">
        <v>16</v>
      </c>
      <c r="L25" s="142"/>
      <c r="M25" s="26" t="s">
        <v>16</v>
      </c>
      <c r="N25" s="26"/>
      <c r="O25" s="141" t="s">
        <v>14</v>
      </c>
      <c r="P25" s="141" t="s">
        <v>16</v>
      </c>
      <c r="Q25" s="142"/>
      <c r="R25" s="142"/>
      <c r="S25" s="142"/>
      <c r="T25" s="142" t="s">
        <v>16</v>
      </c>
      <c r="U25" s="142"/>
      <c r="V25" s="164" t="s">
        <v>8</v>
      </c>
      <c r="W25" s="164" t="s">
        <v>8</v>
      </c>
      <c r="X25" s="142"/>
      <c r="Y25" s="142" t="s">
        <v>16</v>
      </c>
      <c r="Z25" s="142"/>
      <c r="AA25" s="142"/>
      <c r="AB25" s="142" t="s">
        <v>16</v>
      </c>
      <c r="AC25" s="141"/>
      <c r="AD25" s="141" t="s">
        <v>15</v>
      </c>
      <c r="AE25" s="142"/>
      <c r="AF25" s="142"/>
      <c r="AG25" s="142"/>
      <c r="AH25" s="141" t="s">
        <v>16</v>
      </c>
      <c r="AI25" s="142"/>
      <c r="AJ25" s="9">
        <v>126</v>
      </c>
      <c r="AK25" s="10">
        <f t="shared" si="0"/>
        <v>126</v>
      </c>
      <c r="AL25" s="11">
        <f>(BO25-AN25)</f>
        <v>0</v>
      </c>
      <c r="AN25" s="12">
        <v>126</v>
      </c>
      <c r="AO25" s="12">
        <f>(BO25-AN25)</f>
        <v>0</v>
      </c>
      <c r="AP25" s="2"/>
      <c r="AQ25" s="1"/>
      <c r="AR25" s="1"/>
      <c r="AS25" s="1"/>
      <c r="AT25" s="1"/>
      <c r="AU25" s="1"/>
      <c r="AV25" s="3">
        <f t="shared" si="1"/>
        <v>0</v>
      </c>
      <c r="AW25" s="3">
        <f t="shared" si="2"/>
        <v>1</v>
      </c>
      <c r="AX25" s="3">
        <f t="shared" si="3"/>
        <v>1</v>
      </c>
      <c r="AY25" s="3">
        <f t="shared" si="4"/>
        <v>9</v>
      </c>
      <c r="AZ25" s="3">
        <f t="shared" si="5"/>
        <v>0</v>
      </c>
      <c r="BA25" s="3">
        <f t="shared" si="6"/>
        <v>0</v>
      </c>
      <c r="BB25" s="3">
        <f t="shared" si="7"/>
        <v>0</v>
      </c>
      <c r="BC25" s="3">
        <f t="shared" si="8"/>
        <v>0</v>
      </c>
      <c r="BD25" s="3">
        <f t="shared" si="9"/>
        <v>0</v>
      </c>
      <c r="BE25" s="3">
        <f t="shared" si="10"/>
        <v>0</v>
      </c>
      <c r="BF25" s="3">
        <f t="shared" si="11"/>
        <v>0</v>
      </c>
      <c r="BG25" s="3">
        <f t="shared" si="12"/>
        <v>0</v>
      </c>
      <c r="BH25" s="3">
        <f t="shared" si="13"/>
        <v>0</v>
      </c>
      <c r="BI25" s="3">
        <f t="shared" si="14"/>
        <v>0</v>
      </c>
      <c r="BJ25" s="3">
        <f t="shared" si="15"/>
        <v>0</v>
      </c>
      <c r="BK25" s="3">
        <f t="shared" si="16"/>
        <v>0</v>
      </c>
      <c r="BL25" s="3">
        <f t="shared" si="17"/>
        <v>0</v>
      </c>
      <c r="BM25" s="3">
        <f t="shared" si="18"/>
        <v>0</v>
      </c>
      <c r="BN25" s="3">
        <f t="shared" si="19"/>
        <v>0</v>
      </c>
      <c r="BO25" s="13">
        <f t="shared" si="20"/>
        <v>126</v>
      </c>
    </row>
    <row r="26" spans="1:85" ht="15">
      <c r="A26" s="27" t="s">
        <v>57</v>
      </c>
      <c r="B26" s="6" t="s">
        <v>58</v>
      </c>
      <c r="C26" s="28" t="s">
        <v>42</v>
      </c>
      <c r="D26" s="25" t="s">
        <v>52</v>
      </c>
      <c r="E26" s="141" t="s">
        <v>14</v>
      </c>
      <c r="F26" s="26" t="s">
        <v>13</v>
      </c>
      <c r="G26" s="26" t="s">
        <v>16</v>
      </c>
      <c r="H26" s="141" t="s">
        <v>16</v>
      </c>
      <c r="I26" s="141"/>
      <c r="J26" s="26" t="s">
        <v>16</v>
      </c>
      <c r="K26" s="26"/>
      <c r="L26" s="26" t="s">
        <v>13</v>
      </c>
      <c r="M26" s="26" t="s">
        <v>16</v>
      </c>
      <c r="N26" s="26"/>
      <c r="O26" s="141" t="s">
        <v>15</v>
      </c>
      <c r="P26" s="141" t="s">
        <v>16</v>
      </c>
      <c r="Q26" s="142"/>
      <c r="R26" s="179" t="s">
        <v>13</v>
      </c>
      <c r="S26" s="26" t="s">
        <v>16</v>
      </c>
      <c r="T26" s="172" t="s">
        <v>13</v>
      </c>
      <c r="U26" s="26"/>
      <c r="V26" s="141" t="s">
        <v>16</v>
      </c>
      <c r="W26" s="141" t="s">
        <v>13</v>
      </c>
      <c r="X26" s="142"/>
      <c r="Y26" s="142" t="s">
        <v>16</v>
      </c>
      <c r="Z26" s="26"/>
      <c r="AA26" s="26"/>
      <c r="AB26" s="26" t="s">
        <v>16</v>
      </c>
      <c r="AC26" s="141"/>
      <c r="AD26" s="141" t="s">
        <v>14</v>
      </c>
      <c r="AE26" s="142"/>
      <c r="AF26" s="142"/>
      <c r="AG26" s="142"/>
      <c r="AH26" s="141" t="s">
        <v>16</v>
      </c>
      <c r="AI26" s="142"/>
      <c r="AJ26" s="9">
        <v>126</v>
      </c>
      <c r="AK26" s="10">
        <f t="shared" si="0"/>
        <v>174</v>
      </c>
      <c r="AL26" s="11">
        <f>(BO26-AN26)</f>
        <v>48</v>
      </c>
      <c r="AN26" s="12">
        <v>126</v>
      </c>
      <c r="AO26" s="12">
        <f>(BO26-AN26)</f>
        <v>48</v>
      </c>
      <c r="AP26" s="2"/>
      <c r="AQ26" s="1"/>
      <c r="AR26" s="1"/>
      <c r="AS26" s="1"/>
      <c r="AT26" s="1"/>
      <c r="AU26" s="1"/>
      <c r="AV26" s="3">
        <f t="shared" si="1"/>
        <v>5</v>
      </c>
      <c r="AW26" s="3">
        <f t="shared" si="2"/>
        <v>2</v>
      </c>
      <c r="AX26" s="3">
        <f t="shared" si="3"/>
        <v>1</v>
      </c>
      <c r="AY26" s="3">
        <f t="shared" si="4"/>
        <v>10</v>
      </c>
      <c r="AZ26" s="3">
        <f t="shared" si="5"/>
        <v>0</v>
      </c>
      <c r="BA26" s="3">
        <f t="shared" si="6"/>
        <v>0</v>
      </c>
      <c r="BB26" s="3">
        <f t="shared" si="7"/>
        <v>0</v>
      </c>
      <c r="BC26" s="3">
        <f t="shared" si="8"/>
        <v>0</v>
      </c>
      <c r="BD26" s="3">
        <f>COUNTIF(E26:AI26,"M4")</f>
        <v>0</v>
      </c>
      <c r="BE26" s="3">
        <f t="shared" si="10"/>
        <v>0</v>
      </c>
      <c r="BF26" s="3">
        <f t="shared" si="11"/>
        <v>0</v>
      </c>
      <c r="BG26" s="3">
        <f t="shared" si="12"/>
        <v>0</v>
      </c>
      <c r="BH26" s="3">
        <f t="shared" si="13"/>
        <v>0</v>
      </c>
      <c r="BI26" s="3">
        <f t="shared" si="14"/>
        <v>0</v>
      </c>
      <c r="BJ26" s="3">
        <f t="shared" si="15"/>
        <v>0</v>
      </c>
      <c r="BK26" s="3">
        <f t="shared" si="16"/>
        <v>0</v>
      </c>
      <c r="BL26" s="3">
        <f t="shared" si="17"/>
        <v>0</v>
      </c>
      <c r="BM26" s="3">
        <f t="shared" si="18"/>
        <v>0</v>
      </c>
      <c r="BN26" s="3">
        <f t="shared" si="19"/>
        <v>0</v>
      </c>
      <c r="BO26" s="13">
        <f t="shared" si="20"/>
        <v>174</v>
      </c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</row>
    <row r="27" spans="1:67" ht="15">
      <c r="A27" s="27" t="s">
        <v>59</v>
      </c>
      <c r="B27" s="6" t="s">
        <v>60</v>
      </c>
      <c r="C27" s="28" t="s">
        <v>42</v>
      </c>
      <c r="D27" s="25" t="s">
        <v>52</v>
      </c>
      <c r="E27" s="164" t="s">
        <v>13</v>
      </c>
      <c r="F27" s="217" t="s">
        <v>107</v>
      </c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9"/>
      <c r="Z27" s="26" t="s">
        <v>16</v>
      </c>
      <c r="AA27" s="26"/>
      <c r="AB27" s="26"/>
      <c r="AC27" s="141" t="s">
        <v>16</v>
      </c>
      <c r="AD27" s="141" t="s">
        <v>13</v>
      </c>
      <c r="AE27" s="142"/>
      <c r="AF27" s="142" t="s">
        <v>16</v>
      </c>
      <c r="AG27" s="142"/>
      <c r="AH27" s="141" t="s">
        <v>14</v>
      </c>
      <c r="AI27" s="142" t="s">
        <v>16</v>
      </c>
      <c r="AJ27" s="9">
        <v>42</v>
      </c>
      <c r="AK27" s="10">
        <f t="shared" si="0"/>
        <v>66</v>
      </c>
      <c r="AL27" s="11">
        <f>(BO27-AN27)</f>
        <v>24</v>
      </c>
      <c r="AN27" s="12">
        <v>42</v>
      </c>
      <c r="AO27" s="12">
        <f>(BO27-AN27)</f>
        <v>24</v>
      </c>
      <c r="AP27" s="2"/>
      <c r="AQ27" s="1"/>
      <c r="AR27" s="1"/>
      <c r="AS27" s="1"/>
      <c r="AT27" s="1"/>
      <c r="AU27" s="1"/>
      <c r="AV27" s="3">
        <f t="shared" si="1"/>
        <v>2</v>
      </c>
      <c r="AW27" s="3">
        <f t="shared" si="2"/>
        <v>1</v>
      </c>
      <c r="AX27" s="3">
        <f t="shared" si="3"/>
        <v>0</v>
      </c>
      <c r="AY27" s="3">
        <f t="shared" si="4"/>
        <v>4</v>
      </c>
      <c r="AZ27" s="3">
        <f t="shared" si="5"/>
        <v>0</v>
      </c>
      <c r="BA27" s="3">
        <f t="shared" si="6"/>
        <v>0</v>
      </c>
      <c r="BB27" s="3">
        <f t="shared" si="7"/>
        <v>0</v>
      </c>
      <c r="BC27" s="3">
        <f t="shared" si="8"/>
        <v>0</v>
      </c>
      <c r="BD27" s="3">
        <f t="shared" si="9"/>
        <v>0</v>
      </c>
      <c r="BE27" s="3">
        <f t="shared" si="10"/>
        <v>0</v>
      </c>
      <c r="BF27" s="3">
        <f t="shared" si="11"/>
        <v>0</v>
      </c>
      <c r="BG27" s="3">
        <f t="shared" si="12"/>
        <v>0</v>
      </c>
      <c r="BH27" s="3">
        <f t="shared" si="13"/>
        <v>0</v>
      </c>
      <c r="BI27" s="3">
        <f t="shared" si="14"/>
        <v>0</v>
      </c>
      <c r="BJ27" s="3">
        <f t="shared" si="15"/>
        <v>0</v>
      </c>
      <c r="BK27" s="3">
        <f t="shared" si="16"/>
        <v>0</v>
      </c>
      <c r="BL27" s="3">
        <f t="shared" si="17"/>
        <v>0</v>
      </c>
      <c r="BM27" s="3">
        <f t="shared" si="18"/>
        <v>0</v>
      </c>
      <c r="BN27" s="3">
        <f t="shared" si="19"/>
        <v>0</v>
      </c>
      <c r="BO27" s="13">
        <f t="shared" si="20"/>
        <v>66</v>
      </c>
    </row>
    <row r="28" spans="1:67" ht="15">
      <c r="A28" s="27" t="s">
        <v>61</v>
      </c>
      <c r="B28" s="6" t="s">
        <v>62</v>
      </c>
      <c r="C28" s="28" t="s">
        <v>42</v>
      </c>
      <c r="D28" s="25" t="s">
        <v>52</v>
      </c>
      <c r="E28" s="141" t="s">
        <v>16</v>
      </c>
      <c r="F28" s="26"/>
      <c r="G28" s="26" t="s">
        <v>13</v>
      </c>
      <c r="H28" s="141" t="s">
        <v>16</v>
      </c>
      <c r="I28" s="141"/>
      <c r="J28" s="26" t="s">
        <v>13</v>
      </c>
      <c r="K28" s="142" t="s">
        <v>23</v>
      </c>
      <c r="L28" s="142"/>
      <c r="M28" s="142" t="s">
        <v>13</v>
      </c>
      <c r="N28" s="142" t="s">
        <v>16</v>
      </c>
      <c r="O28" s="141"/>
      <c r="P28" s="141" t="s">
        <v>15</v>
      </c>
      <c r="Q28" s="142" t="s">
        <v>16</v>
      </c>
      <c r="R28" s="26"/>
      <c r="S28" s="170" t="s">
        <v>166</v>
      </c>
      <c r="T28" s="142" t="s">
        <v>16</v>
      </c>
      <c r="U28" s="172" t="s">
        <v>13</v>
      </c>
      <c r="V28" s="141"/>
      <c r="W28" s="141" t="s">
        <v>16</v>
      </c>
      <c r="X28" s="142"/>
      <c r="Y28" s="142"/>
      <c r="Z28" s="142" t="s">
        <v>16</v>
      </c>
      <c r="AA28" s="26"/>
      <c r="AB28" s="26"/>
      <c r="AC28" s="141" t="s">
        <v>16</v>
      </c>
      <c r="AD28" s="141"/>
      <c r="AE28" s="142"/>
      <c r="AF28" s="142" t="s">
        <v>16</v>
      </c>
      <c r="AG28" s="142"/>
      <c r="AH28" s="141"/>
      <c r="AI28" s="142" t="s">
        <v>16</v>
      </c>
      <c r="AJ28" s="9">
        <v>126</v>
      </c>
      <c r="AK28" s="10">
        <f t="shared" si="0"/>
        <v>174</v>
      </c>
      <c r="AL28" s="11">
        <v>48</v>
      </c>
      <c r="AN28" s="12">
        <v>126</v>
      </c>
      <c r="AO28" s="12">
        <v>48</v>
      </c>
      <c r="AP28" s="2"/>
      <c r="AQ28" s="1"/>
      <c r="AR28" s="1"/>
      <c r="AS28" s="1"/>
      <c r="AT28" s="1"/>
      <c r="AU28" s="1"/>
      <c r="AV28" s="3">
        <f t="shared" si="1"/>
        <v>4</v>
      </c>
      <c r="AW28" s="3">
        <f t="shared" si="2"/>
        <v>0</v>
      </c>
      <c r="AX28" s="3">
        <f t="shared" si="3"/>
        <v>1</v>
      </c>
      <c r="AY28" s="3">
        <f t="shared" si="4"/>
        <v>10</v>
      </c>
      <c r="AZ28" s="3">
        <f t="shared" si="5"/>
        <v>0</v>
      </c>
      <c r="BA28" s="3">
        <f t="shared" si="6"/>
        <v>0</v>
      </c>
      <c r="BB28" s="3">
        <f t="shared" si="7"/>
        <v>0</v>
      </c>
      <c r="BC28" s="3">
        <f t="shared" si="8"/>
        <v>0</v>
      </c>
      <c r="BD28" s="3">
        <f t="shared" si="9"/>
        <v>0</v>
      </c>
      <c r="BE28" s="3">
        <f t="shared" si="10"/>
        <v>0</v>
      </c>
      <c r="BF28" s="3">
        <f t="shared" si="11"/>
        <v>2</v>
      </c>
      <c r="BG28" s="3">
        <f t="shared" si="12"/>
        <v>0</v>
      </c>
      <c r="BH28" s="3">
        <f t="shared" si="13"/>
        <v>0</v>
      </c>
      <c r="BI28" s="3">
        <f t="shared" si="14"/>
        <v>0</v>
      </c>
      <c r="BJ28" s="3">
        <f t="shared" si="15"/>
        <v>0</v>
      </c>
      <c r="BK28" s="3">
        <f t="shared" si="16"/>
        <v>0</v>
      </c>
      <c r="BL28" s="3">
        <f t="shared" si="17"/>
        <v>0</v>
      </c>
      <c r="BM28" s="3">
        <f t="shared" si="18"/>
        <v>0</v>
      </c>
      <c r="BN28" s="3">
        <f t="shared" si="19"/>
        <v>0</v>
      </c>
      <c r="BO28" s="13">
        <f t="shared" si="20"/>
        <v>192</v>
      </c>
    </row>
    <row r="29" spans="1:67" ht="15">
      <c r="A29" s="205" t="s">
        <v>0</v>
      </c>
      <c r="B29" s="211" t="s">
        <v>1</v>
      </c>
      <c r="C29" s="187" t="s">
        <v>2</v>
      </c>
      <c r="D29" s="207" t="s">
        <v>3</v>
      </c>
      <c r="E29" s="49">
        <v>1</v>
      </c>
      <c r="F29" s="49">
        <v>2</v>
      </c>
      <c r="G29" s="49">
        <v>3</v>
      </c>
      <c r="H29" s="49">
        <v>4</v>
      </c>
      <c r="I29" s="49">
        <v>5</v>
      </c>
      <c r="J29" s="49">
        <v>6</v>
      </c>
      <c r="K29" s="49">
        <v>7</v>
      </c>
      <c r="L29" s="49">
        <v>8</v>
      </c>
      <c r="M29" s="49">
        <v>9</v>
      </c>
      <c r="N29" s="49">
        <v>10</v>
      </c>
      <c r="O29" s="49">
        <v>11</v>
      </c>
      <c r="P29" s="49">
        <v>12</v>
      </c>
      <c r="Q29" s="49">
        <v>13</v>
      </c>
      <c r="R29" s="49">
        <v>14</v>
      </c>
      <c r="S29" s="49">
        <v>15</v>
      </c>
      <c r="T29" s="49">
        <v>16</v>
      </c>
      <c r="U29" s="49">
        <v>17</v>
      </c>
      <c r="V29" s="49">
        <v>18</v>
      </c>
      <c r="W29" s="49">
        <v>19</v>
      </c>
      <c r="X29" s="49">
        <v>20</v>
      </c>
      <c r="Y29" s="49">
        <v>21</v>
      </c>
      <c r="Z29" s="49">
        <v>22</v>
      </c>
      <c r="AA29" s="49">
        <v>23</v>
      </c>
      <c r="AB29" s="49">
        <v>24</v>
      </c>
      <c r="AC29" s="49">
        <v>25</v>
      </c>
      <c r="AD29" s="49">
        <v>26</v>
      </c>
      <c r="AE29" s="49">
        <v>27</v>
      </c>
      <c r="AF29" s="49">
        <v>28</v>
      </c>
      <c r="AG29" s="49">
        <v>29</v>
      </c>
      <c r="AH29" s="49">
        <v>30</v>
      </c>
      <c r="AI29" s="49">
        <v>31</v>
      </c>
      <c r="AJ29" s="208" t="s">
        <v>4</v>
      </c>
      <c r="AK29" s="209" t="s">
        <v>5</v>
      </c>
      <c r="AL29" s="210" t="s">
        <v>6</v>
      </c>
      <c r="AN29" s="12"/>
      <c r="AO29" s="12"/>
      <c r="AP29" s="2"/>
      <c r="AQ29" s="1"/>
      <c r="AR29" s="1"/>
      <c r="AS29" s="1"/>
      <c r="AT29" s="1"/>
      <c r="AU29" s="1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13"/>
    </row>
    <row r="30" spans="1:38" ht="15">
      <c r="A30" s="205"/>
      <c r="B30" s="211"/>
      <c r="C30" s="19" t="s">
        <v>42</v>
      </c>
      <c r="D30" s="207"/>
      <c r="E30" s="49" t="s">
        <v>83</v>
      </c>
      <c r="F30" s="49" t="s">
        <v>84</v>
      </c>
      <c r="G30" s="49" t="s">
        <v>85</v>
      </c>
      <c r="H30" s="49" t="s">
        <v>156</v>
      </c>
      <c r="I30" s="49" t="s">
        <v>87</v>
      </c>
      <c r="J30" s="49" t="s">
        <v>81</v>
      </c>
      <c r="K30" s="49" t="s">
        <v>82</v>
      </c>
      <c r="L30" s="49" t="s">
        <v>83</v>
      </c>
      <c r="M30" s="49" t="s">
        <v>84</v>
      </c>
      <c r="N30" s="49" t="s">
        <v>159</v>
      </c>
      <c r="O30" s="49" t="s">
        <v>160</v>
      </c>
      <c r="P30" s="49" t="s">
        <v>87</v>
      </c>
      <c r="Q30" s="49" t="s">
        <v>81</v>
      </c>
      <c r="R30" s="49" t="s">
        <v>82</v>
      </c>
      <c r="S30" s="49" t="s">
        <v>83</v>
      </c>
      <c r="T30" s="49" t="s">
        <v>84</v>
      </c>
      <c r="U30" s="49" t="s">
        <v>159</v>
      </c>
      <c r="V30" s="49" t="s">
        <v>160</v>
      </c>
      <c r="W30" s="49" t="s">
        <v>87</v>
      </c>
      <c r="X30" s="49" t="s">
        <v>81</v>
      </c>
      <c r="Y30" s="49" t="s">
        <v>82</v>
      </c>
      <c r="Z30" s="49" t="s">
        <v>83</v>
      </c>
      <c r="AA30" s="49" t="s">
        <v>84</v>
      </c>
      <c r="AB30" s="49" t="s">
        <v>159</v>
      </c>
      <c r="AC30" s="49" t="s">
        <v>160</v>
      </c>
      <c r="AD30" s="49" t="s">
        <v>87</v>
      </c>
      <c r="AE30" s="49" t="s">
        <v>81</v>
      </c>
      <c r="AF30" s="49" t="s">
        <v>82</v>
      </c>
      <c r="AG30" s="49" t="s">
        <v>83</v>
      </c>
      <c r="AH30" s="49" t="s">
        <v>84</v>
      </c>
      <c r="AI30" s="49" t="s">
        <v>85</v>
      </c>
      <c r="AJ30" s="208"/>
      <c r="AK30" s="209"/>
      <c r="AL30" s="210"/>
    </row>
    <row r="31" spans="1:38" ht="15">
      <c r="A31" s="5" t="s">
        <v>63</v>
      </c>
      <c r="B31" s="30" t="s">
        <v>64</v>
      </c>
      <c r="C31" s="6" t="s">
        <v>65</v>
      </c>
      <c r="D31" s="31"/>
      <c r="E31" s="141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141"/>
      <c r="AD31" s="141"/>
      <c r="AE31" s="26"/>
      <c r="AF31" s="26"/>
      <c r="AG31" s="26"/>
      <c r="AH31" s="26"/>
      <c r="AI31" s="26"/>
      <c r="AJ31" s="175"/>
      <c r="AK31" s="175"/>
      <c r="AL31" s="176"/>
    </row>
    <row r="34" spans="2:26" ht="15">
      <c r="B34" s="430"/>
      <c r="C34" s="433" t="s">
        <v>66</v>
      </c>
      <c r="D34" s="433"/>
      <c r="E34" s="433"/>
      <c r="F34" s="433"/>
      <c r="G34" s="433"/>
      <c r="H34" s="433"/>
      <c r="I34" s="433"/>
      <c r="J34" s="33"/>
      <c r="K34" s="215" t="s">
        <v>67</v>
      </c>
      <c r="L34" s="215"/>
      <c r="M34" s="215"/>
      <c r="N34" s="215"/>
      <c r="O34" s="215"/>
      <c r="P34" s="33"/>
      <c r="Q34" s="33"/>
      <c r="R34" s="33"/>
      <c r="S34" s="32"/>
      <c r="T34" s="32"/>
      <c r="U34" s="32"/>
      <c r="V34" s="33"/>
      <c r="W34" s="33"/>
      <c r="X34" s="33"/>
      <c r="Y34" s="33"/>
      <c r="Z34" s="33"/>
    </row>
    <row r="35" spans="2:26" ht="15">
      <c r="B35" s="431"/>
      <c r="C35" s="434" t="s">
        <v>13</v>
      </c>
      <c r="D35" s="435" t="s">
        <v>68</v>
      </c>
      <c r="E35" s="436" t="s">
        <v>20</v>
      </c>
      <c r="F35" s="436"/>
      <c r="G35" s="437" t="s">
        <v>69</v>
      </c>
      <c r="H35" s="437"/>
      <c r="I35" s="437"/>
      <c r="J35" s="34"/>
      <c r="K35" s="35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7"/>
    </row>
    <row r="36" spans="2:36" ht="15">
      <c r="B36" s="431"/>
      <c r="C36" s="434" t="s">
        <v>14</v>
      </c>
      <c r="D36" s="435" t="s">
        <v>70</v>
      </c>
      <c r="E36" s="438" t="s">
        <v>16</v>
      </c>
      <c r="F36" s="438"/>
      <c r="G36" s="439" t="s">
        <v>71</v>
      </c>
      <c r="H36" s="439"/>
      <c r="I36" s="439"/>
      <c r="J36" s="38"/>
      <c r="K36" s="221" t="s">
        <v>167</v>
      </c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3"/>
      <c r="AA36" s="216" t="s">
        <v>72</v>
      </c>
      <c r="AB36" s="216"/>
      <c r="AC36" s="216"/>
      <c r="AD36" s="216"/>
      <c r="AE36" s="216"/>
      <c r="AF36" s="216"/>
      <c r="AG36" s="216"/>
      <c r="AH36" s="216"/>
      <c r="AI36" s="216"/>
      <c r="AJ36" s="216"/>
    </row>
    <row r="37" spans="2:36" ht="15">
      <c r="B37" s="431"/>
      <c r="C37" s="434" t="s">
        <v>22</v>
      </c>
      <c r="D37" s="435" t="s">
        <v>73</v>
      </c>
      <c r="E37" s="440" t="s">
        <v>18</v>
      </c>
      <c r="F37" s="440"/>
      <c r="G37" s="441" t="s">
        <v>74</v>
      </c>
      <c r="H37" s="441"/>
      <c r="I37" s="439"/>
      <c r="J37" s="38"/>
      <c r="K37" s="39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1"/>
      <c r="AA37" s="220" t="s">
        <v>165</v>
      </c>
      <c r="AB37" s="220"/>
      <c r="AC37" s="220"/>
      <c r="AD37" s="220"/>
      <c r="AE37" s="220"/>
      <c r="AF37" s="220"/>
      <c r="AG37" s="220"/>
      <c r="AH37" s="220"/>
      <c r="AI37" s="220"/>
      <c r="AJ37" s="220"/>
    </row>
    <row r="38" spans="2:36" ht="15">
      <c r="B38" s="432"/>
      <c r="C38" s="442" t="s">
        <v>15</v>
      </c>
      <c r="D38" s="441" t="s">
        <v>75</v>
      </c>
      <c r="E38" s="440" t="s">
        <v>19</v>
      </c>
      <c r="F38" s="440"/>
      <c r="G38" s="441" t="s">
        <v>76</v>
      </c>
      <c r="H38" s="441"/>
      <c r="I38" s="441"/>
      <c r="J38" s="42"/>
      <c r="K38" s="43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5"/>
      <c r="AA38" s="216" t="s">
        <v>154</v>
      </c>
      <c r="AB38" s="216"/>
      <c r="AC38" s="216"/>
      <c r="AD38" s="216"/>
      <c r="AE38" s="216"/>
      <c r="AF38" s="216"/>
      <c r="AG38" s="216"/>
      <c r="AH38" s="216"/>
      <c r="AI38" s="216"/>
      <c r="AJ38" s="216"/>
    </row>
    <row r="39" spans="2:36" ht="15">
      <c r="B39" s="432"/>
      <c r="C39" s="442" t="s">
        <v>17</v>
      </c>
      <c r="D39" s="441" t="s">
        <v>75</v>
      </c>
      <c r="E39" s="440" t="s">
        <v>162</v>
      </c>
      <c r="F39" s="440"/>
      <c r="G39" s="441" t="s">
        <v>153</v>
      </c>
      <c r="H39" s="441"/>
      <c r="I39" s="441"/>
      <c r="J39" s="42"/>
      <c r="K39" s="46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8"/>
      <c r="AA39" s="216" t="s">
        <v>77</v>
      </c>
      <c r="AB39" s="216"/>
      <c r="AC39" s="216"/>
      <c r="AD39" s="216"/>
      <c r="AE39" s="216"/>
      <c r="AF39" s="216"/>
      <c r="AG39" s="216"/>
      <c r="AH39" s="216"/>
      <c r="AI39" s="216"/>
      <c r="AJ39" s="216"/>
    </row>
  </sheetData>
  <sheetProtection/>
  <mergeCells count="51">
    <mergeCell ref="E35:F35"/>
    <mergeCell ref="E36:F36"/>
    <mergeCell ref="E37:F37"/>
    <mergeCell ref="E38:F38"/>
    <mergeCell ref="E39:F39"/>
    <mergeCell ref="C34:I34"/>
    <mergeCell ref="AA39:AJ39"/>
    <mergeCell ref="AK29:AK30"/>
    <mergeCell ref="AL29:AL30"/>
    <mergeCell ref="A29:A30"/>
    <mergeCell ref="B29:B30"/>
    <mergeCell ref="D29:D30"/>
    <mergeCell ref="AJ29:AJ30"/>
    <mergeCell ref="AA37:AJ37"/>
    <mergeCell ref="AA38:AJ38"/>
    <mergeCell ref="K34:O34"/>
    <mergeCell ref="AK17:AK18"/>
    <mergeCell ref="AL17:AL18"/>
    <mergeCell ref="B21:B22"/>
    <mergeCell ref="D21:D22"/>
    <mergeCell ref="AJ21:AJ22"/>
    <mergeCell ref="AK21:AK22"/>
    <mergeCell ref="AL21:AL22"/>
    <mergeCell ref="A13:A14"/>
    <mergeCell ref="B13:B14"/>
    <mergeCell ref="D13:D14"/>
    <mergeCell ref="AJ13:AJ14"/>
    <mergeCell ref="AK13:AK14"/>
    <mergeCell ref="AL13:AL14"/>
    <mergeCell ref="A8:A9"/>
    <mergeCell ref="B8:B9"/>
    <mergeCell ref="D8:D9"/>
    <mergeCell ref="AJ8:AJ9"/>
    <mergeCell ref="AK8:AK9"/>
    <mergeCell ref="AL8:AL9"/>
    <mergeCell ref="A1:AL4"/>
    <mergeCell ref="A5:A6"/>
    <mergeCell ref="B5:B6"/>
    <mergeCell ref="D5:D6"/>
    <mergeCell ref="AJ5:AJ6"/>
    <mergeCell ref="AK5:AK6"/>
    <mergeCell ref="AL5:AL6"/>
    <mergeCell ref="AA36:AJ36"/>
    <mergeCell ref="Q15:U15"/>
    <mergeCell ref="A17:A18"/>
    <mergeCell ref="B17:B18"/>
    <mergeCell ref="D17:D18"/>
    <mergeCell ref="AJ17:AJ18"/>
    <mergeCell ref="A21:A22"/>
    <mergeCell ref="F27:Y27"/>
    <mergeCell ref="K36:Z36"/>
  </mergeCells>
  <printOptions/>
  <pageMargins left="0.31496062992125984" right="0.31496062992125984" top="0.3937007874015748" bottom="0.3937007874015748" header="0.31496062992125984" footer="0.31496062992125984"/>
  <pageSetup fitToHeight="0" fitToWidth="1" orientation="landscape" paperSize="9" scale="4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K29"/>
  <sheetViews>
    <sheetView showGridLines="0" zoomScalePageLayoutView="0" workbookViewId="0" topLeftCell="A1">
      <selection activeCell="A1" sqref="A1:IV16384"/>
    </sheetView>
  </sheetViews>
  <sheetFormatPr defaultColWidth="4.421875" defaultRowHeight="15"/>
  <cols>
    <col min="1" max="1" width="11.57421875" style="50" customWidth="1"/>
    <col min="2" max="2" width="20.00390625" style="50" customWidth="1"/>
    <col min="3" max="3" width="10.00390625" style="50" customWidth="1"/>
    <col min="4" max="4" width="11.140625" style="50" customWidth="1"/>
    <col min="5" max="11" width="4.28125" style="50" customWidth="1"/>
    <col min="12" max="12" width="5.00390625" style="50" customWidth="1"/>
    <col min="13" max="35" width="4.28125" style="50" customWidth="1"/>
    <col min="36" max="38" width="5.8515625" style="50" customWidth="1"/>
    <col min="39" max="39" width="2.8515625" style="50" customWidth="1"/>
    <col min="40" max="59" width="5.28125" style="50" customWidth="1"/>
    <col min="60" max="60" width="4.8515625" style="50" customWidth="1"/>
    <col min="61" max="61" width="4.140625" style="50" customWidth="1"/>
    <col min="62" max="62" width="6.28125" style="50" customWidth="1"/>
    <col min="63" max="63" width="8.7109375" style="50" customWidth="1"/>
    <col min="64" max="232" width="9.140625" style="50" customWidth="1"/>
    <col min="233" max="233" width="20.28125" style="50" customWidth="1"/>
    <col min="234" max="234" width="10.421875" style="50" customWidth="1"/>
    <col min="235" max="235" width="15.140625" style="50" customWidth="1"/>
    <col min="236" max="16384" width="4.421875" style="50" customWidth="1"/>
  </cols>
  <sheetData>
    <row r="1" spans="1:38" ht="20.25" customHeight="1" thickBot="1">
      <c r="A1" s="241" t="s">
        <v>184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2"/>
      <c r="AK1" s="242"/>
      <c r="AL1" s="243"/>
    </row>
    <row r="2" spans="1:63" ht="20.25" thickBot="1">
      <c r="A2" s="241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4"/>
      <c r="AK2" s="244"/>
      <c r="AL2" s="245"/>
      <c r="BJ2" s="50" t="s">
        <v>4</v>
      </c>
      <c r="BK2" s="50">
        <v>100.8</v>
      </c>
    </row>
    <row r="3" spans="1:38" ht="19.5">
      <c r="A3" s="241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6"/>
      <c r="AK3" s="246"/>
      <c r="AL3" s="247"/>
    </row>
    <row r="4" spans="1:38" s="51" customFormat="1" ht="12.75" customHeight="1">
      <c r="A4" s="248" t="s">
        <v>0</v>
      </c>
      <c r="B4" s="184" t="s">
        <v>1</v>
      </c>
      <c r="C4" s="249" t="s">
        <v>79</v>
      </c>
      <c r="D4" s="250" t="s">
        <v>3</v>
      </c>
      <c r="E4" s="143">
        <v>1</v>
      </c>
      <c r="F4" s="143">
        <v>2</v>
      </c>
      <c r="G4" s="143">
        <v>3</v>
      </c>
      <c r="H4" s="143">
        <v>4</v>
      </c>
      <c r="I4" s="143">
        <v>5</v>
      </c>
      <c r="J4" s="143">
        <v>6</v>
      </c>
      <c r="K4" s="143">
        <v>7</v>
      </c>
      <c r="L4" s="143">
        <v>8</v>
      </c>
      <c r="M4" s="143">
        <v>9</v>
      </c>
      <c r="N4" s="143">
        <v>10</v>
      </c>
      <c r="O4" s="143">
        <v>11</v>
      </c>
      <c r="P4" s="143">
        <v>12</v>
      </c>
      <c r="Q4" s="143">
        <v>13</v>
      </c>
      <c r="R4" s="143">
        <v>14</v>
      </c>
      <c r="S4" s="143">
        <v>15</v>
      </c>
      <c r="T4" s="143">
        <v>16</v>
      </c>
      <c r="U4" s="143">
        <v>17</v>
      </c>
      <c r="V4" s="143">
        <v>18</v>
      </c>
      <c r="W4" s="143">
        <v>19</v>
      </c>
      <c r="X4" s="143">
        <v>20</v>
      </c>
      <c r="Y4" s="143">
        <v>21</v>
      </c>
      <c r="Z4" s="143">
        <v>22</v>
      </c>
      <c r="AA4" s="143">
        <v>23</v>
      </c>
      <c r="AB4" s="143">
        <v>24</v>
      </c>
      <c r="AC4" s="143">
        <v>25</v>
      </c>
      <c r="AD4" s="143">
        <v>26</v>
      </c>
      <c r="AE4" s="143">
        <v>27</v>
      </c>
      <c r="AF4" s="143">
        <v>28</v>
      </c>
      <c r="AG4" s="143">
        <v>29</v>
      </c>
      <c r="AH4" s="143">
        <v>30</v>
      </c>
      <c r="AI4" s="143">
        <v>31</v>
      </c>
      <c r="AJ4" s="251" t="s">
        <v>4</v>
      </c>
      <c r="AK4" s="252" t="s">
        <v>5</v>
      </c>
      <c r="AL4" s="253" t="s">
        <v>6</v>
      </c>
    </row>
    <row r="5" spans="1:63" s="51" customFormat="1" ht="12.75">
      <c r="A5" s="248"/>
      <c r="B5" s="184" t="s">
        <v>80</v>
      </c>
      <c r="C5" s="249"/>
      <c r="D5" s="250"/>
      <c r="E5" s="144" t="s">
        <v>83</v>
      </c>
      <c r="F5" s="144" t="s">
        <v>84</v>
      </c>
      <c r="G5" s="144" t="s">
        <v>85</v>
      </c>
      <c r="H5" s="144" t="s">
        <v>156</v>
      </c>
      <c r="I5" s="144" t="s">
        <v>87</v>
      </c>
      <c r="J5" s="144" t="s">
        <v>81</v>
      </c>
      <c r="K5" s="144" t="s">
        <v>82</v>
      </c>
      <c r="L5" s="144" t="s">
        <v>83</v>
      </c>
      <c r="M5" s="144" t="s">
        <v>84</v>
      </c>
      <c r="N5" s="144" t="s">
        <v>85</v>
      </c>
      <c r="O5" s="144" t="s">
        <v>86</v>
      </c>
      <c r="P5" s="144" t="s">
        <v>87</v>
      </c>
      <c r="Q5" s="144" t="s">
        <v>81</v>
      </c>
      <c r="R5" s="144" t="s">
        <v>82</v>
      </c>
      <c r="S5" s="144" t="s">
        <v>83</v>
      </c>
      <c r="T5" s="144" t="s">
        <v>84</v>
      </c>
      <c r="U5" s="144" t="s">
        <v>85</v>
      </c>
      <c r="V5" s="144" t="s">
        <v>86</v>
      </c>
      <c r="W5" s="144" t="s">
        <v>87</v>
      </c>
      <c r="X5" s="144" t="s">
        <v>81</v>
      </c>
      <c r="Y5" s="144" t="s">
        <v>82</v>
      </c>
      <c r="Z5" s="144" t="s">
        <v>83</v>
      </c>
      <c r="AA5" s="144" t="s">
        <v>84</v>
      </c>
      <c r="AB5" s="144" t="s">
        <v>85</v>
      </c>
      <c r="AC5" s="144" t="s">
        <v>86</v>
      </c>
      <c r="AD5" s="144" t="s">
        <v>87</v>
      </c>
      <c r="AE5" s="144" t="s">
        <v>81</v>
      </c>
      <c r="AF5" s="144" t="s">
        <v>82</v>
      </c>
      <c r="AG5" s="144" t="s">
        <v>83</v>
      </c>
      <c r="AH5" s="144" t="s">
        <v>84</v>
      </c>
      <c r="AI5" s="144" t="s">
        <v>85</v>
      </c>
      <c r="AJ5" s="251"/>
      <c r="AK5" s="252"/>
      <c r="AL5" s="253"/>
      <c r="AM5" s="2"/>
      <c r="AN5" s="52" t="s">
        <v>8</v>
      </c>
      <c r="AO5" s="52" t="s">
        <v>9</v>
      </c>
      <c r="AP5" s="52" t="s">
        <v>10</v>
      </c>
      <c r="AQ5" s="52" t="s">
        <v>11</v>
      </c>
      <c r="AR5" s="52" t="s">
        <v>12</v>
      </c>
      <c r="AS5" s="53" t="s">
        <v>88</v>
      </c>
      <c r="AT5" s="53" t="s">
        <v>13</v>
      </c>
      <c r="AU5" s="53" t="s">
        <v>14</v>
      </c>
      <c r="AV5" s="53" t="s">
        <v>89</v>
      </c>
      <c r="AW5" s="53" t="s">
        <v>90</v>
      </c>
      <c r="AX5" s="53" t="s">
        <v>91</v>
      </c>
      <c r="AY5" s="53" t="s">
        <v>92</v>
      </c>
      <c r="AZ5" s="53" t="s">
        <v>15</v>
      </c>
      <c r="BA5" s="53" t="s">
        <v>93</v>
      </c>
      <c r="BB5" s="53" t="s">
        <v>94</v>
      </c>
      <c r="BC5" s="53" t="s">
        <v>95</v>
      </c>
      <c r="BD5" s="53" t="s">
        <v>96</v>
      </c>
      <c r="BE5" s="53" t="s">
        <v>97</v>
      </c>
      <c r="BF5" s="53" t="s">
        <v>98</v>
      </c>
      <c r="BG5" s="54" t="s">
        <v>29</v>
      </c>
      <c r="BH5" s="54" t="s">
        <v>30</v>
      </c>
      <c r="BJ5" s="52" t="s">
        <v>4</v>
      </c>
      <c r="BK5" s="52" t="s">
        <v>6</v>
      </c>
    </row>
    <row r="6" spans="1:63" s="51" customFormat="1" ht="12.75">
      <c r="A6" s="145" t="s">
        <v>99</v>
      </c>
      <c r="B6" s="146" t="s">
        <v>100</v>
      </c>
      <c r="C6" s="147" t="s">
        <v>101</v>
      </c>
      <c r="D6" s="163" t="s">
        <v>102</v>
      </c>
      <c r="E6" s="149"/>
      <c r="F6" s="150" t="s">
        <v>88</v>
      </c>
      <c r="G6" s="150" t="s">
        <v>88</v>
      </c>
      <c r="H6" s="149" t="s">
        <v>93</v>
      </c>
      <c r="I6" s="149"/>
      <c r="J6" s="150" t="s">
        <v>88</v>
      </c>
      <c r="K6" s="150" t="s">
        <v>88</v>
      </c>
      <c r="L6" s="254" t="s">
        <v>171</v>
      </c>
      <c r="M6" s="150" t="s">
        <v>88</v>
      </c>
      <c r="N6" s="150" t="s">
        <v>88</v>
      </c>
      <c r="O6" s="149"/>
      <c r="P6" s="149"/>
      <c r="Q6" s="150" t="s">
        <v>88</v>
      </c>
      <c r="R6" s="150" t="s">
        <v>88</v>
      </c>
      <c r="S6" s="150" t="s">
        <v>88</v>
      </c>
      <c r="T6" s="150" t="s">
        <v>88</v>
      </c>
      <c r="U6" s="150" t="s">
        <v>88</v>
      </c>
      <c r="V6" s="149" t="s">
        <v>93</v>
      </c>
      <c r="W6" s="149"/>
      <c r="X6" s="150" t="s">
        <v>88</v>
      </c>
      <c r="Y6" s="150" t="s">
        <v>88</v>
      </c>
      <c r="Z6" s="150" t="s">
        <v>88</v>
      </c>
      <c r="AA6" s="150" t="s">
        <v>88</v>
      </c>
      <c r="AB6" s="150" t="s">
        <v>88</v>
      </c>
      <c r="AC6" s="149" t="s">
        <v>93</v>
      </c>
      <c r="AD6" s="149"/>
      <c r="AE6" s="150" t="s">
        <v>88</v>
      </c>
      <c r="AF6" s="150" t="s">
        <v>88</v>
      </c>
      <c r="AG6" s="150" t="s">
        <v>88</v>
      </c>
      <c r="AH6" s="149" t="s">
        <v>93</v>
      </c>
      <c r="AI6" s="151" t="s">
        <v>88</v>
      </c>
      <c r="AJ6" s="255">
        <v>100.8</v>
      </c>
      <c r="AK6" s="256">
        <f>AJ6+AL6</f>
        <v>134</v>
      </c>
      <c r="AL6" s="257">
        <f>BK6</f>
        <v>33.2</v>
      </c>
      <c r="AM6" s="2"/>
      <c r="AN6" s="52"/>
      <c r="AO6" s="52"/>
      <c r="AP6" s="52"/>
      <c r="AQ6" s="52"/>
      <c r="AR6" s="52"/>
      <c r="AS6" s="53">
        <v>21</v>
      </c>
      <c r="AT6" s="53">
        <f>COUNTIF(E6:AI6,"M")</f>
        <v>0</v>
      </c>
      <c r="AU6" s="53">
        <f>COUNTIF(E6:AI6,"T")</f>
        <v>0</v>
      </c>
      <c r="AV6" s="53">
        <f>COUNTIF(E6:AI6,"T1")</f>
        <v>0</v>
      </c>
      <c r="AW6" s="53">
        <v>1</v>
      </c>
      <c r="AX6" s="53">
        <f>COUNTIF(E6:AI6,"T3")</f>
        <v>0</v>
      </c>
      <c r="AY6" s="53">
        <f>COUNTIF(E6:AI6,"T4")</f>
        <v>0</v>
      </c>
      <c r="AZ6" s="53">
        <f>COUNTIF(E6:AI6,"P")</f>
        <v>0</v>
      </c>
      <c r="BA6" s="53">
        <f>COUNTIF(E6:AI6,"D1")</f>
        <v>4</v>
      </c>
      <c r="BB6" s="53">
        <f>COUNTIF(E6:AI6,"D2")</f>
        <v>0</v>
      </c>
      <c r="BC6" s="53">
        <f>COUNTIF(E6:AI6,"D3")</f>
        <v>0</v>
      </c>
      <c r="BD6" s="53">
        <f>COUNTIF(E6:AI6,"M1/T3")</f>
        <v>0</v>
      </c>
      <c r="BE6" s="53">
        <f>COUNTIF(E6:AI6,"I")</f>
        <v>0</v>
      </c>
      <c r="BF6" s="53">
        <f>COUNTIF(E6:AI6,"SN")</f>
        <v>0</v>
      </c>
      <c r="BG6" s="55">
        <f>(AO6+AP6+AQ6+(AR6))</f>
        <v>0</v>
      </c>
      <c r="BH6" s="56">
        <f>((AS6*5)+(AT6*5)+(AU6*5)+(AV6*4)+(AW6*5)+(AX6*5)+(AY6*8)+(AZ6*12)+(BA6*6)+(BB6*6)+(BC6*8)+(BD6*8)+(BE6*4.8)+(BF6*12))</f>
        <v>134</v>
      </c>
      <c r="BJ6" s="57">
        <v>100.8</v>
      </c>
      <c r="BK6" s="58">
        <f>(BH6-BJ6)</f>
        <v>33.2</v>
      </c>
    </row>
    <row r="7" spans="1:63" s="51" customFormat="1" ht="15">
      <c r="A7" s="152" t="s">
        <v>103</v>
      </c>
      <c r="B7" s="59" t="s">
        <v>104</v>
      </c>
      <c r="C7" s="153" t="s">
        <v>105</v>
      </c>
      <c r="D7" s="163" t="s">
        <v>106</v>
      </c>
      <c r="E7" s="258" t="s">
        <v>107</v>
      </c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60"/>
      <c r="Q7" s="155" t="s">
        <v>90</v>
      </c>
      <c r="R7" s="155" t="s">
        <v>90</v>
      </c>
      <c r="S7" s="155" t="s">
        <v>90</v>
      </c>
      <c r="T7" s="155" t="s">
        <v>90</v>
      </c>
      <c r="U7" s="155" t="s">
        <v>90</v>
      </c>
      <c r="V7" s="154" t="s">
        <v>94</v>
      </c>
      <c r="W7" s="154"/>
      <c r="X7" s="155" t="s">
        <v>90</v>
      </c>
      <c r="Y7" s="155" t="s">
        <v>90</v>
      </c>
      <c r="Z7" s="155" t="s">
        <v>90</v>
      </c>
      <c r="AA7" s="155" t="s">
        <v>90</v>
      </c>
      <c r="AB7" s="155" t="s">
        <v>90</v>
      </c>
      <c r="AC7" s="154"/>
      <c r="AD7" s="154"/>
      <c r="AE7" s="155" t="s">
        <v>90</v>
      </c>
      <c r="AF7" s="155" t="s">
        <v>90</v>
      </c>
      <c r="AG7" s="155" t="s">
        <v>90</v>
      </c>
      <c r="AH7" s="154" t="s">
        <v>94</v>
      </c>
      <c r="AI7" s="155" t="s">
        <v>90</v>
      </c>
      <c r="AJ7" s="261">
        <f>BJ7</f>
        <v>67.2</v>
      </c>
      <c r="AK7" s="256">
        <f>AJ7+AL7</f>
        <v>82</v>
      </c>
      <c r="AL7" s="257">
        <f>BK7</f>
        <v>14.799999999999997</v>
      </c>
      <c r="AM7" s="2"/>
      <c r="AN7" s="52"/>
      <c r="AO7" s="52"/>
      <c r="AP7" s="52"/>
      <c r="AQ7" s="52"/>
      <c r="AR7" s="52"/>
      <c r="AS7" s="53">
        <f>COUNTIF(E7:AI7,"M1")</f>
        <v>0</v>
      </c>
      <c r="AT7" s="53">
        <f>COUNTIF(E7:AI7,"M")</f>
        <v>0</v>
      </c>
      <c r="AU7" s="53">
        <f>COUNTIF(E7:AI7,"T")</f>
        <v>0</v>
      </c>
      <c r="AV7" s="53">
        <f>COUNTIF(E7:AI7,"T1")</f>
        <v>0</v>
      </c>
      <c r="AW7" s="53">
        <f>COUNTIF(E7:AI7,"T2")</f>
        <v>14</v>
      </c>
      <c r="AX7" s="53">
        <f>COUNTIF(E7:AI7,"T3")</f>
        <v>0</v>
      </c>
      <c r="AY7" s="53">
        <f>COUNTIF(E7:AI7,"M1/T3")</f>
        <v>0</v>
      </c>
      <c r="AZ7" s="53">
        <f>COUNTIF(E7:AI7,"P")</f>
        <v>0</v>
      </c>
      <c r="BA7" s="53">
        <f>COUNTIF(E7:AI7,"D1")</f>
        <v>0</v>
      </c>
      <c r="BB7" s="53">
        <f>COUNTIF(E7:AI7,"D2")</f>
        <v>2</v>
      </c>
      <c r="BC7" s="53">
        <f>COUNTIF(E7:AI7,"D3")</f>
        <v>0</v>
      </c>
      <c r="BD7" s="53">
        <f>COUNTIF(E7:AI7,"D4")</f>
        <v>0</v>
      </c>
      <c r="BE7" s="53">
        <f>COUNTIF(E7:AI7,"I")</f>
        <v>0</v>
      </c>
      <c r="BF7" s="53">
        <f>COUNTIF(E7:AI7,"SN")</f>
        <v>0</v>
      </c>
      <c r="BG7" s="55">
        <f>(AO7+AP7+AQ7+(AR7))</f>
        <v>0</v>
      </c>
      <c r="BH7" s="56">
        <f>((AS7*5)+(AT7*4)+(AU7*5)+(AV7*4)+(AW7*5)+(AX7*5)+(AY7*8)+(AZ7*12)+(BA7*6)+(BB7*6)+(BC7*8)+(BD7*8)+(BE7*4.8)+(BF7*12))</f>
        <v>82</v>
      </c>
      <c r="BJ7" s="57">
        <v>67.2</v>
      </c>
      <c r="BK7" s="58">
        <f>(BH7-BJ7)</f>
        <v>14.799999999999997</v>
      </c>
    </row>
    <row r="8" spans="1:63" s="51" customFormat="1" ht="15">
      <c r="A8" s="152" t="s">
        <v>170</v>
      </c>
      <c r="B8" s="59" t="s">
        <v>108</v>
      </c>
      <c r="C8" s="153" t="s">
        <v>109</v>
      </c>
      <c r="D8" s="163" t="s">
        <v>110</v>
      </c>
      <c r="E8" s="154" t="s">
        <v>15</v>
      </c>
      <c r="F8" s="151" t="s">
        <v>91</v>
      </c>
      <c r="G8" s="151" t="s">
        <v>91</v>
      </c>
      <c r="H8" s="154" t="s">
        <v>94</v>
      </c>
      <c r="I8" s="154"/>
      <c r="J8" s="151" t="s">
        <v>91</v>
      </c>
      <c r="K8" s="151" t="s">
        <v>91</v>
      </c>
      <c r="L8" s="151" t="s">
        <v>91</v>
      </c>
      <c r="M8" s="151" t="s">
        <v>91</v>
      </c>
      <c r="N8" s="151" t="s">
        <v>91</v>
      </c>
      <c r="O8" s="154" t="s">
        <v>15</v>
      </c>
      <c r="P8" s="154"/>
      <c r="Q8" s="224" t="s">
        <v>107</v>
      </c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6"/>
      <c r="AI8" s="262"/>
      <c r="AJ8" s="261">
        <v>38.4</v>
      </c>
      <c r="AK8" s="263">
        <v>65</v>
      </c>
      <c r="AL8" s="257">
        <v>26.6</v>
      </c>
      <c r="AM8" s="2"/>
      <c r="AN8" s="52"/>
      <c r="AO8" s="52"/>
      <c r="AP8" s="52"/>
      <c r="AQ8" s="52"/>
      <c r="AR8" s="52"/>
      <c r="AS8" s="53">
        <f>COUNTIF(E8:AI8,"M1")</f>
        <v>0</v>
      </c>
      <c r="AT8" s="53">
        <f>COUNTIF(E8:AI8,"M")</f>
        <v>0</v>
      </c>
      <c r="AU8" s="53">
        <f>COUNTIF(E8:AI8,"T")</f>
        <v>0</v>
      </c>
      <c r="AV8" s="53">
        <f>COUNTIF(E8:AI8,"T1")</f>
        <v>0</v>
      </c>
      <c r="AW8" s="53">
        <f>COUNTIF(E8:AI8,"T2")</f>
        <v>0</v>
      </c>
      <c r="AX8" s="53">
        <f>COUNTIF(E8:AI8,"T3")</f>
        <v>7</v>
      </c>
      <c r="AY8" s="53">
        <f>COUNTIF(E8:AI8,"M1/T2")</f>
        <v>0</v>
      </c>
      <c r="AZ8" s="53">
        <f>COUNTIF(E8:AI8,"P")</f>
        <v>2</v>
      </c>
      <c r="BA8" s="53">
        <f>COUNTIF(E8:AI8,"D1")</f>
        <v>0</v>
      </c>
      <c r="BB8" s="53">
        <f>COUNTIF(E8:AI8,"D2")</f>
        <v>1</v>
      </c>
      <c r="BC8" s="53">
        <f>COUNTIF(E8:AI8,"D3")</f>
        <v>0</v>
      </c>
      <c r="BD8" s="53">
        <f>COUNTIF(E8:AI8,"T2/N")</f>
        <v>0</v>
      </c>
      <c r="BE8" s="53">
        <f>COUNTIF(E8:AI8,"I")</f>
        <v>0</v>
      </c>
      <c r="BF8" s="53">
        <f>COUNTIF(E8:AI8,"SN")</f>
        <v>0</v>
      </c>
      <c r="BG8" s="55">
        <f>(AO8+AP8+AQ8+(AR8))</f>
        <v>0</v>
      </c>
      <c r="BH8" s="56">
        <f>((AS8*5)+(AT8*5)+(AU8*5)+(AV8*4)+(AW8*5)+(AX8*5)+(AY8*10)+(AZ8*12)+(BA8*6)+(BB8*6)+(BC8*8)+(BD8*8)+(BE8*4.8)+(BF8*12))</f>
        <v>65</v>
      </c>
      <c r="BJ8" s="57">
        <v>38.4</v>
      </c>
      <c r="BK8" s="58">
        <f>(BH8-BJ8)</f>
        <v>26.6</v>
      </c>
    </row>
    <row r="9" spans="1:63" s="51" customFormat="1" ht="12.75">
      <c r="A9" s="156" t="s">
        <v>0</v>
      </c>
      <c r="B9" s="184" t="s">
        <v>1</v>
      </c>
      <c r="C9" s="250" t="s">
        <v>79</v>
      </c>
      <c r="D9" s="250" t="s">
        <v>3</v>
      </c>
      <c r="E9" s="143">
        <v>1</v>
      </c>
      <c r="F9" s="143">
        <v>2</v>
      </c>
      <c r="G9" s="143">
        <v>3</v>
      </c>
      <c r="H9" s="143">
        <v>4</v>
      </c>
      <c r="I9" s="143">
        <v>5</v>
      </c>
      <c r="J9" s="143">
        <v>6</v>
      </c>
      <c r="K9" s="143">
        <v>7</v>
      </c>
      <c r="L9" s="143">
        <v>8</v>
      </c>
      <c r="M9" s="143">
        <v>9</v>
      </c>
      <c r="N9" s="143">
        <v>10</v>
      </c>
      <c r="O9" s="143">
        <v>11</v>
      </c>
      <c r="P9" s="143">
        <v>12</v>
      </c>
      <c r="Q9" s="143">
        <v>13</v>
      </c>
      <c r="R9" s="143">
        <v>14</v>
      </c>
      <c r="S9" s="143">
        <v>15</v>
      </c>
      <c r="T9" s="143">
        <v>16</v>
      </c>
      <c r="U9" s="143">
        <v>17</v>
      </c>
      <c r="V9" s="143">
        <v>18</v>
      </c>
      <c r="W9" s="143">
        <v>19</v>
      </c>
      <c r="X9" s="143">
        <v>20</v>
      </c>
      <c r="Y9" s="143">
        <v>21</v>
      </c>
      <c r="Z9" s="143">
        <v>22</v>
      </c>
      <c r="AA9" s="143">
        <v>23</v>
      </c>
      <c r="AB9" s="143">
        <v>24</v>
      </c>
      <c r="AC9" s="143">
        <v>25</v>
      </c>
      <c r="AD9" s="143">
        <v>26</v>
      </c>
      <c r="AE9" s="143">
        <v>27</v>
      </c>
      <c r="AF9" s="143">
        <v>28</v>
      </c>
      <c r="AG9" s="143">
        <v>29</v>
      </c>
      <c r="AH9" s="143">
        <v>30</v>
      </c>
      <c r="AI9" s="143">
        <v>31</v>
      </c>
      <c r="AJ9" s="251" t="s">
        <v>4</v>
      </c>
      <c r="AK9" s="252" t="s">
        <v>5</v>
      </c>
      <c r="AL9" s="253" t="s">
        <v>6</v>
      </c>
      <c r="AM9" s="60"/>
      <c r="AN9" s="61"/>
      <c r="AO9" s="61"/>
      <c r="AP9" s="61"/>
      <c r="AQ9" s="61"/>
      <c r="AR9" s="61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3"/>
      <c r="BJ9" s="64"/>
      <c r="BK9" s="65"/>
    </row>
    <row r="10" spans="1:63" s="51" customFormat="1" ht="12.75">
      <c r="A10" s="156"/>
      <c r="B10" s="184" t="s">
        <v>80</v>
      </c>
      <c r="C10" s="250"/>
      <c r="D10" s="250"/>
      <c r="E10" s="144" t="s">
        <v>83</v>
      </c>
      <c r="F10" s="144" t="s">
        <v>84</v>
      </c>
      <c r="G10" s="144" t="s">
        <v>85</v>
      </c>
      <c r="H10" s="144" t="s">
        <v>156</v>
      </c>
      <c r="I10" s="144" t="s">
        <v>87</v>
      </c>
      <c r="J10" s="144" t="s">
        <v>81</v>
      </c>
      <c r="K10" s="144" t="s">
        <v>82</v>
      </c>
      <c r="L10" s="144" t="s">
        <v>83</v>
      </c>
      <c r="M10" s="144" t="s">
        <v>84</v>
      </c>
      <c r="N10" s="144" t="s">
        <v>85</v>
      </c>
      <c r="O10" s="144" t="s">
        <v>86</v>
      </c>
      <c r="P10" s="144" t="s">
        <v>87</v>
      </c>
      <c r="Q10" s="144" t="s">
        <v>81</v>
      </c>
      <c r="R10" s="144" t="s">
        <v>82</v>
      </c>
      <c r="S10" s="144" t="s">
        <v>83</v>
      </c>
      <c r="T10" s="144" t="s">
        <v>84</v>
      </c>
      <c r="U10" s="144" t="s">
        <v>85</v>
      </c>
      <c r="V10" s="144" t="s">
        <v>86</v>
      </c>
      <c r="W10" s="144" t="s">
        <v>87</v>
      </c>
      <c r="X10" s="144" t="s">
        <v>81</v>
      </c>
      <c r="Y10" s="144" t="s">
        <v>82</v>
      </c>
      <c r="Z10" s="144" t="s">
        <v>83</v>
      </c>
      <c r="AA10" s="144" t="s">
        <v>84</v>
      </c>
      <c r="AB10" s="144" t="s">
        <v>85</v>
      </c>
      <c r="AC10" s="144" t="s">
        <v>86</v>
      </c>
      <c r="AD10" s="144" t="s">
        <v>87</v>
      </c>
      <c r="AE10" s="144" t="s">
        <v>81</v>
      </c>
      <c r="AF10" s="144" t="s">
        <v>82</v>
      </c>
      <c r="AG10" s="144" t="s">
        <v>83</v>
      </c>
      <c r="AH10" s="144" t="s">
        <v>84</v>
      </c>
      <c r="AI10" s="144" t="s">
        <v>85</v>
      </c>
      <c r="AJ10" s="251"/>
      <c r="AK10" s="252"/>
      <c r="AL10" s="253"/>
      <c r="AM10" s="60"/>
      <c r="AN10" s="66"/>
      <c r="AO10" s="66"/>
      <c r="AP10" s="66"/>
      <c r="AQ10" s="66"/>
      <c r="AR10" s="66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8"/>
      <c r="BJ10" s="69"/>
      <c r="BK10" s="70"/>
    </row>
    <row r="11" spans="1:63" s="51" customFormat="1" ht="12.75">
      <c r="A11" s="152" t="s">
        <v>111</v>
      </c>
      <c r="B11" s="59" t="s">
        <v>112</v>
      </c>
      <c r="C11" s="153" t="s">
        <v>113</v>
      </c>
      <c r="D11" s="148" t="s">
        <v>114</v>
      </c>
      <c r="E11" s="154" t="s">
        <v>98</v>
      </c>
      <c r="F11" s="155"/>
      <c r="G11" s="155"/>
      <c r="H11" s="154" t="s">
        <v>98</v>
      </c>
      <c r="I11" s="157" t="s">
        <v>98</v>
      </c>
      <c r="J11" s="158"/>
      <c r="K11" s="158"/>
      <c r="L11" s="158" t="s">
        <v>98</v>
      </c>
      <c r="M11" s="158"/>
      <c r="N11" s="158"/>
      <c r="O11" s="157"/>
      <c r="P11" s="157" t="s">
        <v>98</v>
      </c>
      <c r="Q11" s="158"/>
      <c r="R11" s="158"/>
      <c r="S11" s="158"/>
      <c r="T11" s="264" t="s">
        <v>172</v>
      </c>
      <c r="U11" s="158"/>
      <c r="V11" s="157"/>
      <c r="W11" s="157"/>
      <c r="X11" s="264" t="s">
        <v>172</v>
      </c>
      <c r="Y11" s="158"/>
      <c r="Z11" s="158"/>
      <c r="AA11" s="158"/>
      <c r="AB11" s="264" t="s">
        <v>172</v>
      </c>
      <c r="AC11" s="154"/>
      <c r="AD11" s="265"/>
      <c r="AE11" s="155"/>
      <c r="AF11" s="266" t="s">
        <v>172</v>
      </c>
      <c r="AG11" s="155" t="s">
        <v>98</v>
      </c>
      <c r="AH11" s="154"/>
      <c r="AI11" s="151"/>
      <c r="AJ11" s="261">
        <f>BJ11</f>
        <v>100.8</v>
      </c>
      <c r="AK11" s="256">
        <v>144</v>
      </c>
      <c r="AL11" s="257">
        <v>46.8</v>
      </c>
      <c r="AM11" s="2"/>
      <c r="AN11" s="52"/>
      <c r="AO11" s="52"/>
      <c r="AP11" s="52"/>
      <c r="AQ11" s="52"/>
      <c r="AR11" s="52"/>
      <c r="AS11" s="53">
        <f>COUNTIF(E11:AI11,"M1")</f>
        <v>0</v>
      </c>
      <c r="AT11" s="53">
        <f>COUNTIF(E11:AI11,"M")</f>
        <v>0</v>
      </c>
      <c r="AU11" s="53">
        <f>COUNTIF(E11:AI11,"n/d2")</f>
        <v>0</v>
      </c>
      <c r="AV11" s="53">
        <f>COUNTIF(E11:AI11,"T1")</f>
        <v>0</v>
      </c>
      <c r="AW11" s="53">
        <f>COUNTIF(E11:AI11,"T2")</f>
        <v>0</v>
      </c>
      <c r="AX11" s="53">
        <v>4</v>
      </c>
      <c r="AY11" s="53">
        <f>COUNTIF(E11:AI11,"T4")</f>
        <v>0</v>
      </c>
      <c r="AZ11" s="53">
        <f>COUNTIF(E11:AI11,"P")</f>
        <v>0</v>
      </c>
      <c r="BA11" s="53">
        <f>COUNTIF(E11:AI11,"D1")</f>
        <v>0</v>
      </c>
      <c r="BB11" s="53">
        <f>COUNTIF(E11:AI11,"D2")</f>
        <v>0</v>
      </c>
      <c r="BC11" s="53">
        <f>COUNTIF(E11:AI11,"D3")</f>
        <v>0</v>
      </c>
      <c r="BD11" s="53">
        <f>COUNTIF(E11:AI11,"M/N")</f>
        <v>0</v>
      </c>
      <c r="BE11" s="53">
        <f>COUNTIF(E11:AI11,"I")</f>
        <v>0</v>
      </c>
      <c r="BF11" s="53">
        <v>10</v>
      </c>
      <c r="BG11" s="55">
        <f>(AO11+AP11+AQ11+(AR11))</f>
        <v>0</v>
      </c>
      <c r="BH11" s="56">
        <f>((AS11*5)+(AT11*4)+(AU11*5)+(AV11*4)+(AW11*5)+(AX11*5)+(AY11*4)+(AZ11*12)+(BA11*6)+(BB11*6)+(BC11*6)+(BD11*17)+(BE11*4.8)+(BF11*12))</f>
        <v>140</v>
      </c>
      <c r="BJ11" s="57">
        <v>100.8</v>
      </c>
      <c r="BK11" s="58">
        <f>(BH11-BJ11)</f>
        <v>39.2</v>
      </c>
    </row>
    <row r="12" spans="1:63" s="51" customFormat="1" ht="12.75">
      <c r="A12" s="152" t="s">
        <v>115</v>
      </c>
      <c r="B12" s="59" t="s">
        <v>116</v>
      </c>
      <c r="C12" s="153" t="s">
        <v>117</v>
      </c>
      <c r="D12" s="148" t="s">
        <v>114</v>
      </c>
      <c r="E12" s="154"/>
      <c r="F12" s="155" t="s">
        <v>98</v>
      </c>
      <c r="G12" s="155"/>
      <c r="H12" s="154"/>
      <c r="I12" s="154"/>
      <c r="J12" s="155" t="s">
        <v>98</v>
      </c>
      <c r="K12" s="155"/>
      <c r="L12" s="155"/>
      <c r="M12" s="155"/>
      <c r="N12" s="155" t="s">
        <v>98</v>
      </c>
      <c r="O12" s="154"/>
      <c r="P12" s="154"/>
      <c r="Q12" s="155"/>
      <c r="R12" s="155" t="s">
        <v>98</v>
      </c>
      <c r="S12" s="155"/>
      <c r="T12" s="155"/>
      <c r="U12" s="155"/>
      <c r="V12" s="154" t="s">
        <v>98</v>
      </c>
      <c r="W12" s="154"/>
      <c r="X12" s="155"/>
      <c r="Y12" s="155"/>
      <c r="Z12" s="155" t="s">
        <v>98</v>
      </c>
      <c r="AA12" s="155"/>
      <c r="AB12" s="155"/>
      <c r="AC12" s="154"/>
      <c r="AD12" s="154" t="s">
        <v>98</v>
      </c>
      <c r="AE12" s="155"/>
      <c r="AF12" s="155"/>
      <c r="AG12" s="155"/>
      <c r="AH12" s="154" t="s">
        <v>98</v>
      </c>
      <c r="AI12" s="151"/>
      <c r="AJ12" s="261">
        <f>BJ12</f>
        <v>100.8</v>
      </c>
      <c r="AK12" s="256">
        <f>AJ12+AL12</f>
        <v>96</v>
      </c>
      <c r="AL12" s="257">
        <f>BK12</f>
        <v>-4.799999999999997</v>
      </c>
      <c r="AM12" s="2"/>
      <c r="AN12" s="52"/>
      <c r="AO12" s="52"/>
      <c r="AP12" s="52"/>
      <c r="AQ12" s="52"/>
      <c r="AR12" s="52"/>
      <c r="AS12" s="53">
        <f>COUNTIF(E12:AI12,"M1")</f>
        <v>0</v>
      </c>
      <c r="AT12" s="53">
        <f>COUNTIF(E12:AI12,"M")</f>
        <v>0</v>
      </c>
      <c r="AU12" s="53">
        <f>COUNTIF(E12:AI12,"T")</f>
        <v>0</v>
      </c>
      <c r="AV12" s="53">
        <f>COUNTIF(E12:AI12,"T1")</f>
        <v>0</v>
      </c>
      <c r="AW12" s="53">
        <f>COUNTIF(E12:AI12,"T2")</f>
        <v>0</v>
      </c>
      <c r="AX12" s="53">
        <f>COUNTIF(E12:AI12,"T3")</f>
        <v>0</v>
      </c>
      <c r="AY12" s="53">
        <f>COUNTIF(E12:AI12,"T4")</f>
        <v>0</v>
      </c>
      <c r="AZ12" s="53">
        <f>COUNTIF(E12:AI12,"P")</f>
        <v>0</v>
      </c>
      <c r="BA12" s="53">
        <f>COUNTIF(E12:AI12,"D1")</f>
        <v>0</v>
      </c>
      <c r="BB12" s="53">
        <f>COUNTIF(E12:AI12,"D2")</f>
        <v>0</v>
      </c>
      <c r="BC12" s="53">
        <f>COUNTIF(E12:AI12,"D3")</f>
        <v>0</v>
      </c>
      <c r="BD12" s="53">
        <f>COUNTIF(E12:AI12,"D4")</f>
        <v>0</v>
      </c>
      <c r="BE12" s="53">
        <f>COUNTIF(E12:AI12,"I")</f>
        <v>0</v>
      </c>
      <c r="BF12" s="71">
        <f>COUNTIF(E12:AI12,"N")</f>
        <v>8</v>
      </c>
      <c r="BG12" s="55">
        <f>(AO12+AP12+AQ12+(AR12))</f>
        <v>0</v>
      </c>
      <c r="BH12" s="56">
        <f>((AS12*5)+(AT12*4)+(AU12*5)+(AV12*4)+(AW12*5)+(AX12*5)+(AY12*4)+(AZ12*12)+(BA12*6)+(BB12*6)+(BC12*6)+(BD12*6)+(BE12*4.8)+(BF12*12))</f>
        <v>96</v>
      </c>
      <c r="BJ12" s="57">
        <v>100.8</v>
      </c>
      <c r="BK12" s="58">
        <f>(BH12-BJ12)</f>
        <v>-4.799999999999997</v>
      </c>
    </row>
    <row r="13" spans="1:63" s="51" customFormat="1" ht="12.75">
      <c r="A13" s="152" t="s">
        <v>118</v>
      </c>
      <c r="B13" s="59" t="s">
        <v>119</v>
      </c>
      <c r="C13" s="153" t="s">
        <v>120</v>
      </c>
      <c r="D13" s="148" t="s">
        <v>114</v>
      </c>
      <c r="E13" s="149"/>
      <c r="F13" s="150"/>
      <c r="G13" s="150" t="s">
        <v>98</v>
      </c>
      <c r="H13" s="149"/>
      <c r="I13" s="149"/>
      <c r="J13" s="150"/>
      <c r="K13" s="150" t="s">
        <v>98</v>
      </c>
      <c r="L13" s="150"/>
      <c r="M13" s="150"/>
      <c r="N13" s="150"/>
      <c r="O13" s="149" t="s">
        <v>98</v>
      </c>
      <c r="P13" s="149"/>
      <c r="Q13" s="150"/>
      <c r="R13" s="150"/>
      <c r="S13" s="150" t="s">
        <v>98</v>
      </c>
      <c r="T13" s="150"/>
      <c r="U13" s="150"/>
      <c r="V13" s="149"/>
      <c r="W13" s="149" t="s">
        <v>98</v>
      </c>
      <c r="X13" s="150"/>
      <c r="Y13" s="155"/>
      <c r="Z13" s="155"/>
      <c r="AA13" s="155" t="s">
        <v>98</v>
      </c>
      <c r="AB13" s="155"/>
      <c r="AC13" s="154"/>
      <c r="AD13" s="154"/>
      <c r="AE13" s="155" t="s">
        <v>98</v>
      </c>
      <c r="AF13" s="155"/>
      <c r="AG13" s="155"/>
      <c r="AH13" s="154"/>
      <c r="AI13" s="151" t="s">
        <v>98</v>
      </c>
      <c r="AJ13" s="261">
        <f>BJ13</f>
        <v>100.8</v>
      </c>
      <c r="AK13" s="256">
        <f>AJ13+AL13</f>
        <v>96</v>
      </c>
      <c r="AL13" s="257">
        <f>BK13</f>
        <v>-4.799999999999997</v>
      </c>
      <c r="AM13" s="2"/>
      <c r="AN13" s="52"/>
      <c r="AO13" s="52"/>
      <c r="AP13" s="52"/>
      <c r="AQ13" s="52"/>
      <c r="AR13" s="52"/>
      <c r="AS13" s="53">
        <f>COUNTIF(E13:AI13,"M1")</f>
        <v>0</v>
      </c>
      <c r="AT13" s="53">
        <f>COUNTIF(E13:AI13,"M")</f>
        <v>0</v>
      </c>
      <c r="AU13" s="53">
        <f>COUNTIF(E13:AI13,"T")</f>
        <v>0</v>
      </c>
      <c r="AV13" s="53">
        <f>COUNTIF(E13:AI13,"T1")</f>
        <v>0</v>
      </c>
      <c r="AW13" s="53">
        <f>COUNTIF(E13:AI13,"T2")</f>
        <v>0</v>
      </c>
      <c r="AX13" s="53">
        <f>COUNTIF(E13:AI13,"T3")</f>
        <v>0</v>
      </c>
      <c r="AY13" s="53">
        <f>COUNTIF(E13:AI13,"T4")</f>
        <v>0</v>
      </c>
      <c r="AZ13" s="53">
        <f>COUNTIF(E13:AI13,"P")</f>
        <v>0</v>
      </c>
      <c r="BA13" s="53">
        <f>COUNTIF(E13:AI13,"D1")</f>
        <v>0</v>
      </c>
      <c r="BB13" s="53">
        <f>COUNTIF(E13:AI13,"D2")</f>
        <v>0</v>
      </c>
      <c r="BC13" s="53">
        <f>COUNTIF(E13:AI13,"D3")</f>
        <v>0</v>
      </c>
      <c r="BD13" s="53">
        <f>COUNTIF(E13:AI13,"D4")</f>
        <v>0</v>
      </c>
      <c r="BE13" s="53">
        <f>COUNTIF(E13:AI13,"I")</f>
        <v>0</v>
      </c>
      <c r="BF13" s="53">
        <f>COUNTIF(E13:AI13,"N")</f>
        <v>8</v>
      </c>
      <c r="BG13" s="55">
        <f>(AO13+AP13+AQ13+(AR13))</f>
        <v>0</v>
      </c>
      <c r="BH13" s="56">
        <f>((AS13*5)+(AT13*4)+(AU13*5)+(AV13*4)+(AW13*5)+(AX13*5)+(AY13*4)+(AZ13*12)+(BA13*6)+(BB13*6)+(BC13*6)+(BD13*6)+(BE13*4.8)+(BF13*12))</f>
        <v>96</v>
      </c>
      <c r="BJ13" s="57">
        <v>100.8</v>
      </c>
      <c r="BK13" s="58">
        <f>(BH13-BJ13)</f>
        <v>-4.799999999999997</v>
      </c>
    </row>
    <row r="14" spans="1:63" s="51" customFormat="1" ht="12.75">
      <c r="A14" s="156" t="s">
        <v>0</v>
      </c>
      <c r="B14" s="184" t="s">
        <v>1</v>
      </c>
      <c r="C14" s="250" t="s">
        <v>79</v>
      </c>
      <c r="D14" s="250" t="s">
        <v>3</v>
      </c>
      <c r="E14" s="143">
        <v>1</v>
      </c>
      <c r="F14" s="143">
        <v>2</v>
      </c>
      <c r="G14" s="143">
        <v>3</v>
      </c>
      <c r="H14" s="143">
        <v>4</v>
      </c>
      <c r="I14" s="143">
        <v>5</v>
      </c>
      <c r="J14" s="143">
        <v>6</v>
      </c>
      <c r="K14" s="143">
        <v>7</v>
      </c>
      <c r="L14" s="143">
        <v>8</v>
      </c>
      <c r="M14" s="143">
        <v>9</v>
      </c>
      <c r="N14" s="143">
        <v>10</v>
      </c>
      <c r="O14" s="143">
        <v>11</v>
      </c>
      <c r="P14" s="143">
        <v>12</v>
      </c>
      <c r="Q14" s="143">
        <v>13</v>
      </c>
      <c r="R14" s="143">
        <v>14</v>
      </c>
      <c r="S14" s="143">
        <v>15</v>
      </c>
      <c r="T14" s="143">
        <v>16</v>
      </c>
      <c r="U14" s="143">
        <v>17</v>
      </c>
      <c r="V14" s="143">
        <v>18</v>
      </c>
      <c r="W14" s="143">
        <v>19</v>
      </c>
      <c r="X14" s="143">
        <v>20</v>
      </c>
      <c r="Y14" s="143">
        <v>21</v>
      </c>
      <c r="Z14" s="143">
        <v>22</v>
      </c>
      <c r="AA14" s="143">
        <v>23</v>
      </c>
      <c r="AB14" s="143">
        <v>24</v>
      </c>
      <c r="AC14" s="143">
        <v>25</v>
      </c>
      <c r="AD14" s="143">
        <v>26</v>
      </c>
      <c r="AE14" s="143">
        <v>27</v>
      </c>
      <c r="AF14" s="143">
        <v>28</v>
      </c>
      <c r="AG14" s="143">
        <v>29</v>
      </c>
      <c r="AH14" s="143">
        <v>30</v>
      </c>
      <c r="AI14" s="143">
        <v>31</v>
      </c>
      <c r="AJ14" s="251" t="s">
        <v>4</v>
      </c>
      <c r="AK14" s="252" t="s">
        <v>5</v>
      </c>
      <c r="AL14" s="253" t="s">
        <v>6</v>
      </c>
      <c r="AM14" s="60"/>
      <c r="AN14" s="61"/>
      <c r="AO14" s="61"/>
      <c r="AP14" s="61"/>
      <c r="AQ14" s="61"/>
      <c r="AR14" s="61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3"/>
      <c r="BJ14" s="64"/>
      <c r="BK14" s="65"/>
    </row>
    <row r="15" spans="1:63" s="51" customFormat="1" ht="12.75">
      <c r="A15" s="156"/>
      <c r="B15" s="184" t="s">
        <v>80</v>
      </c>
      <c r="C15" s="250"/>
      <c r="D15" s="250"/>
      <c r="E15" s="144" t="s">
        <v>83</v>
      </c>
      <c r="F15" s="144" t="s">
        <v>84</v>
      </c>
      <c r="G15" s="144" t="s">
        <v>85</v>
      </c>
      <c r="H15" s="144" t="s">
        <v>156</v>
      </c>
      <c r="I15" s="144" t="s">
        <v>87</v>
      </c>
      <c r="J15" s="144" t="s">
        <v>81</v>
      </c>
      <c r="K15" s="144" t="s">
        <v>82</v>
      </c>
      <c r="L15" s="144" t="s">
        <v>83</v>
      </c>
      <c r="M15" s="144" t="s">
        <v>84</v>
      </c>
      <c r="N15" s="144" t="s">
        <v>85</v>
      </c>
      <c r="O15" s="144" t="s">
        <v>86</v>
      </c>
      <c r="P15" s="144" t="s">
        <v>87</v>
      </c>
      <c r="Q15" s="144" t="s">
        <v>81</v>
      </c>
      <c r="R15" s="144" t="s">
        <v>82</v>
      </c>
      <c r="S15" s="144" t="s">
        <v>83</v>
      </c>
      <c r="T15" s="144" t="s">
        <v>84</v>
      </c>
      <c r="U15" s="144" t="s">
        <v>85</v>
      </c>
      <c r="V15" s="144" t="s">
        <v>86</v>
      </c>
      <c r="W15" s="144" t="s">
        <v>87</v>
      </c>
      <c r="X15" s="144" t="s">
        <v>81</v>
      </c>
      <c r="Y15" s="144" t="s">
        <v>82</v>
      </c>
      <c r="Z15" s="144" t="s">
        <v>83</v>
      </c>
      <c r="AA15" s="144" t="s">
        <v>84</v>
      </c>
      <c r="AB15" s="144" t="s">
        <v>85</v>
      </c>
      <c r="AC15" s="144" t="s">
        <v>86</v>
      </c>
      <c r="AD15" s="144" t="s">
        <v>87</v>
      </c>
      <c r="AE15" s="144" t="s">
        <v>81</v>
      </c>
      <c r="AF15" s="144" t="s">
        <v>82</v>
      </c>
      <c r="AG15" s="144" t="s">
        <v>83</v>
      </c>
      <c r="AH15" s="144" t="s">
        <v>84</v>
      </c>
      <c r="AI15" s="144" t="s">
        <v>85</v>
      </c>
      <c r="AJ15" s="251"/>
      <c r="AK15" s="252"/>
      <c r="AL15" s="253"/>
      <c r="AM15" s="60"/>
      <c r="AN15" s="66"/>
      <c r="AO15" s="66"/>
      <c r="AP15" s="66"/>
      <c r="AQ15" s="66"/>
      <c r="AR15" s="66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8"/>
      <c r="BJ15" s="69"/>
      <c r="BK15" s="70"/>
    </row>
    <row r="16" spans="1:63" s="51" customFormat="1" ht="12.75">
      <c r="A16" s="152" t="s">
        <v>121</v>
      </c>
      <c r="B16" s="59" t="s">
        <v>122</v>
      </c>
      <c r="C16" s="153" t="s">
        <v>123</v>
      </c>
      <c r="D16" s="148" t="s">
        <v>124</v>
      </c>
      <c r="E16" s="154"/>
      <c r="F16" s="155" t="s">
        <v>90</v>
      </c>
      <c r="G16" s="155" t="s">
        <v>90</v>
      </c>
      <c r="H16" s="154"/>
      <c r="I16" s="154" t="s">
        <v>15</v>
      </c>
      <c r="J16" s="155" t="s">
        <v>90</v>
      </c>
      <c r="K16" s="155" t="s">
        <v>90</v>
      </c>
      <c r="L16" s="155"/>
      <c r="M16" s="155" t="s">
        <v>173</v>
      </c>
      <c r="N16" s="155" t="s">
        <v>90</v>
      </c>
      <c r="O16" s="159"/>
      <c r="P16" s="154" t="s">
        <v>15</v>
      </c>
      <c r="Q16" s="155" t="s">
        <v>172</v>
      </c>
      <c r="R16" s="155" t="s">
        <v>91</v>
      </c>
      <c r="S16" s="155" t="s">
        <v>91</v>
      </c>
      <c r="T16" s="155"/>
      <c r="U16" s="155" t="s">
        <v>172</v>
      </c>
      <c r="V16" s="159"/>
      <c r="W16" s="154" t="s">
        <v>15</v>
      </c>
      <c r="X16" s="155"/>
      <c r="Y16" s="155" t="s">
        <v>172</v>
      </c>
      <c r="Z16" s="155" t="s">
        <v>91</v>
      </c>
      <c r="AA16" s="155" t="s">
        <v>91</v>
      </c>
      <c r="AB16" s="155"/>
      <c r="AC16" s="154" t="s">
        <v>98</v>
      </c>
      <c r="AD16" s="154"/>
      <c r="AE16" s="155" t="s">
        <v>91</v>
      </c>
      <c r="AF16" s="155"/>
      <c r="AG16" s="155" t="s">
        <v>91</v>
      </c>
      <c r="AH16" s="154"/>
      <c r="AI16" s="151" t="s">
        <v>91</v>
      </c>
      <c r="AJ16" s="261">
        <f>BJ16</f>
        <v>100.8</v>
      </c>
      <c r="AK16" s="256">
        <f>AJ16+AL16</f>
        <v>193</v>
      </c>
      <c r="AL16" s="257">
        <f>BK16</f>
        <v>92.2</v>
      </c>
      <c r="AM16" s="2"/>
      <c r="AN16" s="52"/>
      <c r="AO16" s="52"/>
      <c r="AP16" s="52"/>
      <c r="AQ16" s="52"/>
      <c r="AR16" s="52"/>
      <c r="AS16" s="53">
        <f>COUNTIF(E16:AI16,"M1")</f>
        <v>0</v>
      </c>
      <c r="AT16" s="53">
        <f>COUNTIF(E16:AI16,"M")</f>
        <v>0</v>
      </c>
      <c r="AU16" s="53">
        <f>COUNTIF(E16:AI16,"T")</f>
        <v>0</v>
      </c>
      <c r="AV16" s="53">
        <f>COUNTIF(E16:AI16,"T1")</f>
        <v>0</v>
      </c>
      <c r="AW16" s="53">
        <v>6</v>
      </c>
      <c r="AX16" s="53">
        <v>10</v>
      </c>
      <c r="AY16" s="53">
        <f>COUNTIF(E16:AI16,"T4")</f>
        <v>0</v>
      </c>
      <c r="AZ16" s="53">
        <f>COUNTIF(E16:AI16,"P")</f>
        <v>3</v>
      </c>
      <c r="BA16" s="53">
        <f>COUNTIF(E16:AI16,"D1")</f>
        <v>0</v>
      </c>
      <c r="BB16" s="53">
        <f>COUNTIF(E16:AI16,"D2")</f>
        <v>0</v>
      </c>
      <c r="BC16" s="53">
        <f>COUNTIF(E16:AI16,"D3")</f>
        <v>0</v>
      </c>
      <c r="BD16" s="53">
        <f>COUNTIF(E16:AI16,"T2/N")</f>
        <v>1</v>
      </c>
      <c r="BE16" s="53">
        <f>COUNTIF(E16:AI16,"I")</f>
        <v>0</v>
      </c>
      <c r="BF16" s="53">
        <v>5</v>
      </c>
      <c r="BG16" s="55">
        <f>(AO16+AP16+AQ16+(AR16))</f>
        <v>0</v>
      </c>
      <c r="BH16" s="56">
        <f>((AS16*5)+(AT16*4)+(AU16*5)+(AV16*4)+(AW16*5)+(AX16*5)+(AY16*4)+(AZ16*12)+(BA16*6)+(BB16*6)+(BC16*6)+(BD16*17)+(BE16*4.8)+(BF16*12))</f>
        <v>193</v>
      </c>
      <c r="BJ16" s="57">
        <v>100.8</v>
      </c>
      <c r="BK16" s="58">
        <f>(BH16-BJ16)</f>
        <v>92.2</v>
      </c>
    </row>
    <row r="17" spans="1:63" ht="15" customHeight="1">
      <c r="A17" s="248" t="s">
        <v>0</v>
      </c>
      <c r="B17" s="184" t="s">
        <v>1</v>
      </c>
      <c r="C17" s="249" t="s">
        <v>79</v>
      </c>
      <c r="D17" s="250" t="s">
        <v>3</v>
      </c>
      <c r="E17" s="143">
        <v>1</v>
      </c>
      <c r="F17" s="143">
        <v>2</v>
      </c>
      <c r="G17" s="143">
        <v>3</v>
      </c>
      <c r="H17" s="143">
        <v>4</v>
      </c>
      <c r="I17" s="143">
        <v>5</v>
      </c>
      <c r="J17" s="143">
        <v>6</v>
      </c>
      <c r="K17" s="143">
        <v>7</v>
      </c>
      <c r="L17" s="143">
        <v>8</v>
      </c>
      <c r="M17" s="143">
        <v>9</v>
      </c>
      <c r="N17" s="143">
        <v>10</v>
      </c>
      <c r="O17" s="143">
        <v>11</v>
      </c>
      <c r="P17" s="143">
        <v>12</v>
      </c>
      <c r="Q17" s="143">
        <v>13</v>
      </c>
      <c r="R17" s="143">
        <v>14</v>
      </c>
      <c r="S17" s="143">
        <v>15</v>
      </c>
      <c r="T17" s="143">
        <v>16</v>
      </c>
      <c r="U17" s="143">
        <v>17</v>
      </c>
      <c r="V17" s="143">
        <v>18</v>
      </c>
      <c r="W17" s="143">
        <v>19</v>
      </c>
      <c r="X17" s="143">
        <v>20</v>
      </c>
      <c r="Y17" s="143">
        <v>21</v>
      </c>
      <c r="Z17" s="143">
        <v>22</v>
      </c>
      <c r="AA17" s="143">
        <v>23</v>
      </c>
      <c r="AB17" s="143">
        <v>24</v>
      </c>
      <c r="AC17" s="143">
        <v>25</v>
      </c>
      <c r="AD17" s="143">
        <v>26</v>
      </c>
      <c r="AE17" s="143">
        <v>27</v>
      </c>
      <c r="AF17" s="143">
        <v>28</v>
      </c>
      <c r="AG17" s="143">
        <v>29</v>
      </c>
      <c r="AH17" s="143">
        <v>30</v>
      </c>
      <c r="AI17" s="143">
        <v>31</v>
      </c>
      <c r="AJ17" s="251" t="s">
        <v>4</v>
      </c>
      <c r="AK17" s="252" t="s">
        <v>5</v>
      </c>
      <c r="AL17" s="253" t="s">
        <v>6</v>
      </c>
      <c r="AM17" s="2"/>
      <c r="AN17" s="52"/>
      <c r="AO17" s="52"/>
      <c r="AP17" s="52"/>
      <c r="AQ17" s="52"/>
      <c r="AR17" s="52"/>
      <c r="AS17" s="53">
        <f>COUNTIF(E17:AI17,"M1")</f>
        <v>0</v>
      </c>
      <c r="AT17" s="53">
        <f>COUNTIF(E17:AI17,"M")</f>
        <v>0</v>
      </c>
      <c r="AU17" s="53">
        <f>COUNTIF(E17:AI17,"T")</f>
        <v>0</v>
      </c>
      <c r="AV17" s="53">
        <f>COUNTIF(E17:AI17,"T1")</f>
        <v>0</v>
      </c>
      <c r="AW17" s="53">
        <f>COUNTIF(E17:AI17,"T2")</f>
        <v>0</v>
      </c>
      <c r="AX17" s="53">
        <f>COUNTIF(E17:AI17,"T3")</f>
        <v>0</v>
      </c>
      <c r="AY17" s="53">
        <f>COUNTIF(E17:AI17,"T4")</f>
        <v>0</v>
      </c>
      <c r="AZ17" s="53">
        <f>COUNTIF(E17:AI17,"P")</f>
        <v>0</v>
      </c>
      <c r="BA17" s="53">
        <f>COUNTIF(E17:AI17,"D1")</f>
        <v>0</v>
      </c>
      <c r="BB17" s="53">
        <f>COUNTIF(E17:AI17,"D2")</f>
        <v>0</v>
      </c>
      <c r="BC17" s="53">
        <f>COUNTIF(E17:AI17,"D3")</f>
        <v>0</v>
      </c>
      <c r="BD17" s="53">
        <f>COUNTIF(E17:AI17,"D4")</f>
        <v>0</v>
      </c>
      <c r="BE17" s="53">
        <f>COUNTIF(E17:AI17,"I")</f>
        <v>0</v>
      </c>
      <c r="BF17" s="53">
        <f>COUNTIF(E17:AI17,"N")</f>
        <v>0</v>
      </c>
      <c r="BG17" s="55">
        <f>(AO17+AP17+AQ17+(AR17))</f>
        <v>0</v>
      </c>
      <c r="BH17" s="56">
        <f>((AS17*5)+(AT17*4)+(AU17*5)+(AV17*4)+(AW17*5)+(AX17*5)+(AY17*4)+(AZ17*12)+(BA17*6)+(BB17*6)+(BC17*6)+(BD17*6)+(BE17*4.8)+(BF17*12))</f>
        <v>0</v>
      </c>
      <c r="BI17" s="51"/>
      <c r="BJ17" s="57">
        <v>100.8</v>
      </c>
      <c r="BK17" s="58">
        <f>(BH17-BJ17)</f>
        <v>-100.8</v>
      </c>
    </row>
    <row r="18" spans="1:63" ht="15">
      <c r="A18" s="248"/>
      <c r="B18" s="184" t="s">
        <v>80</v>
      </c>
      <c r="C18" s="249"/>
      <c r="D18" s="250"/>
      <c r="E18" s="144" t="s">
        <v>83</v>
      </c>
      <c r="F18" s="144" t="s">
        <v>84</v>
      </c>
      <c r="G18" s="144" t="s">
        <v>85</v>
      </c>
      <c r="H18" s="144" t="s">
        <v>156</v>
      </c>
      <c r="I18" s="144" t="s">
        <v>87</v>
      </c>
      <c r="J18" s="144" t="s">
        <v>81</v>
      </c>
      <c r="K18" s="144" t="s">
        <v>82</v>
      </c>
      <c r="L18" s="144" t="s">
        <v>83</v>
      </c>
      <c r="M18" s="144" t="s">
        <v>84</v>
      </c>
      <c r="N18" s="144" t="s">
        <v>85</v>
      </c>
      <c r="O18" s="144" t="s">
        <v>86</v>
      </c>
      <c r="P18" s="144" t="s">
        <v>87</v>
      </c>
      <c r="Q18" s="144" t="s">
        <v>81</v>
      </c>
      <c r="R18" s="144" t="s">
        <v>82</v>
      </c>
      <c r="S18" s="144" t="s">
        <v>83</v>
      </c>
      <c r="T18" s="144" t="s">
        <v>84</v>
      </c>
      <c r="U18" s="144" t="s">
        <v>85</v>
      </c>
      <c r="V18" s="144" t="s">
        <v>86</v>
      </c>
      <c r="W18" s="144" t="s">
        <v>87</v>
      </c>
      <c r="X18" s="144" t="s">
        <v>81</v>
      </c>
      <c r="Y18" s="144" t="s">
        <v>82</v>
      </c>
      <c r="Z18" s="144" t="s">
        <v>83</v>
      </c>
      <c r="AA18" s="144" t="s">
        <v>84</v>
      </c>
      <c r="AB18" s="144" t="s">
        <v>85</v>
      </c>
      <c r="AC18" s="144" t="s">
        <v>86</v>
      </c>
      <c r="AD18" s="144" t="s">
        <v>87</v>
      </c>
      <c r="AE18" s="144" t="s">
        <v>81</v>
      </c>
      <c r="AF18" s="144" t="s">
        <v>82</v>
      </c>
      <c r="AG18" s="144" t="s">
        <v>83</v>
      </c>
      <c r="AH18" s="144" t="s">
        <v>84</v>
      </c>
      <c r="AI18" s="144" t="s">
        <v>85</v>
      </c>
      <c r="AJ18" s="251"/>
      <c r="AK18" s="252"/>
      <c r="AL18" s="253"/>
      <c r="AM18" s="2"/>
      <c r="AN18" s="1"/>
      <c r="AO18" s="1"/>
      <c r="AP18" s="1"/>
      <c r="AQ18" s="1"/>
      <c r="AR18" s="1"/>
      <c r="AS18" s="53">
        <f>COUNTIF(E18:AI18,"M1")</f>
        <v>0</v>
      </c>
      <c r="AT18" s="53">
        <f>COUNTIF(E18:AI18,"M")</f>
        <v>0</v>
      </c>
      <c r="AU18" s="53">
        <f>COUNTIF(E18:AI18,"T")</f>
        <v>0</v>
      </c>
      <c r="AV18" s="53">
        <f>COUNTIF(E18:AI18,"T1")</f>
        <v>0</v>
      </c>
      <c r="AW18" s="53">
        <f>COUNTIF(E18:AI18,"T2")</f>
        <v>0</v>
      </c>
      <c r="AX18" s="53">
        <f>COUNTIF(E18:AI18,"T3")</f>
        <v>0</v>
      </c>
      <c r="AY18" s="53">
        <f>COUNTIF(E18:AI18,"T4")</f>
        <v>0</v>
      </c>
      <c r="AZ18" s="53">
        <f>COUNTIF(E18:AI18,"P")</f>
        <v>0</v>
      </c>
      <c r="BA18" s="53">
        <f>COUNTIF(E18:AI18,"D1")</f>
        <v>0</v>
      </c>
      <c r="BB18" s="53">
        <f>COUNTIF(E18:AI18,"D2")</f>
        <v>0</v>
      </c>
      <c r="BC18" s="53">
        <f>COUNTIF(E18:AI18,"D3")</f>
        <v>0</v>
      </c>
      <c r="BD18" s="53">
        <f>COUNTIF(E18:AI18,"D4")</f>
        <v>0</v>
      </c>
      <c r="BE18" s="53">
        <f>COUNTIF(E18:AI18,"I")</f>
        <v>0</v>
      </c>
      <c r="BF18" s="53">
        <f>COUNTIF(E18:AI18,"N")</f>
        <v>0</v>
      </c>
      <c r="BG18" s="72">
        <f>(AO18+AP18+AQ18+(AR18))</f>
        <v>0</v>
      </c>
      <c r="BH18" s="73">
        <f>((AS18*5)+(AT18*4)+(AU18*5)+(AV18*4)+(AW18*5)+(AX18*5)+(AY18*4)+(AZ18*12)+(BA18*6)+(BB18*6)+(BC18*6)+(BD18*6)+(BE18*4.8)+(BF18*12))</f>
        <v>0</v>
      </c>
      <c r="BI18" s="50"/>
      <c r="BJ18" s="57">
        <v>100.8</v>
      </c>
      <c r="BK18" s="74">
        <f>(BH18-BJ18)</f>
        <v>-100.8</v>
      </c>
    </row>
    <row r="19" spans="1:63" ht="15">
      <c r="A19" s="267"/>
      <c r="B19" s="160"/>
      <c r="C19" s="153"/>
      <c r="D19" s="148"/>
      <c r="E19" s="154"/>
      <c r="F19" s="155"/>
      <c r="G19" s="155"/>
      <c r="H19" s="154"/>
      <c r="I19" s="154"/>
      <c r="J19" s="155"/>
      <c r="K19" s="155"/>
      <c r="L19" s="155"/>
      <c r="M19" s="155"/>
      <c r="N19" s="155"/>
      <c r="O19" s="154"/>
      <c r="P19" s="154"/>
      <c r="Q19" s="161"/>
      <c r="R19" s="161"/>
      <c r="S19" s="155"/>
      <c r="T19" s="155"/>
      <c r="U19" s="155"/>
      <c r="V19" s="154"/>
      <c r="W19" s="154"/>
      <c r="X19" s="155"/>
      <c r="Y19" s="155"/>
      <c r="Z19" s="155"/>
      <c r="AA19" s="155"/>
      <c r="AB19" s="155"/>
      <c r="AC19" s="154"/>
      <c r="AD19" s="154"/>
      <c r="AE19" s="155"/>
      <c r="AF19" s="155"/>
      <c r="AG19" s="155"/>
      <c r="AH19" s="154"/>
      <c r="AI19" s="151"/>
      <c r="AJ19" s="261">
        <v>0</v>
      </c>
      <c r="AK19" s="256">
        <v>0</v>
      </c>
      <c r="AL19" s="257">
        <v>10</v>
      </c>
      <c r="AM19" s="2"/>
      <c r="AN19" s="1"/>
      <c r="AO19" s="1"/>
      <c r="AP19" s="1"/>
      <c r="AQ19" s="1"/>
      <c r="AR19" s="1"/>
      <c r="AS19" s="53">
        <f>COUNTIF(E19:AI19,"M1")</f>
        <v>0</v>
      </c>
      <c r="AT19" s="53">
        <f>COUNTIF(E19:AI19,"M")</f>
        <v>0</v>
      </c>
      <c r="AU19" s="53">
        <f>COUNTIF(E19:AI19,"T")</f>
        <v>0</v>
      </c>
      <c r="AV19" s="53">
        <f>COUNTIF(E19:AI19,"T1")</f>
        <v>0</v>
      </c>
      <c r="AW19" s="53">
        <f>COUNTIF(E19:AI19,"T2")</f>
        <v>0</v>
      </c>
      <c r="AX19" s="53">
        <f>COUNTIF(E19:AI19,"T3")</f>
        <v>0</v>
      </c>
      <c r="AY19" s="53">
        <f>COUNTIF(E19:AI19,"T4")</f>
        <v>0</v>
      </c>
      <c r="AZ19" s="53">
        <f>COUNTIF(E19:AI19,"P")</f>
        <v>0</v>
      </c>
      <c r="BA19" s="53">
        <f>COUNTIF(E19:AI19,"D1")</f>
        <v>0</v>
      </c>
      <c r="BB19" s="53">
        <f>COUNTIF(E19:AI19,"D2")</f>
        <v>0</v>
      </c>
      <c r="BC19" s="53">
        <f>COUNTIF(E19:AI19,"D3")</f>
        <v>0</v>
      </c>
      <c r="BD19" s="53">
        <f>COUNTIF(E19:AI19,"D4")</f>
        <v>0</v>
      </c>
      <c r="BE19" s="53">
        <f>COUNTIF(E19:AI19,"I")</f>
        <v>0</v>
      </c>
      <c r="BF19" s="53">
        <f>COUNTIF(E19:AI19,"N")</f>
        <v>0</v>
      </c>
      <c r="BG19" s="72">
        <f>(AO19+AP19+AQ19+(AR19))</f>
        <v>0</v>
      </c>
      <c r="BH19" s="73">
        <f>((AS19*5)+(AT19*4)+(AU19*5)+(AV19*4)+(AW19*5)+(AX19*5)+(AY19*4)+(AZ19*12)+(BA19*6)+(BB19*6)+(BC19*6)+(BD19*6)+(BE19*4.8)+(BF19*12))</f>
        <v>0</v>
      </c>
      <c r="BI19" s="50"/>
      <c r="BJ19" s="57">
        <v>100.8</v>
      </c>
      <c r="BK19" s="74">
        <f>(BH19-BJ19)</f>
        <v>-100.8</v>
      </c>
    </row>
    <row r="20" spans="1:63" ht="15">
      <c r="A20" s="267"/>
      <c r="B20" s="59"/>
      <c r="C20" s="153"/>
      <c r="D20" s="148"/>
      <c r="E20" s="154"/>
      <c r="F20" s="155"/>
      <c r="G20" s="155"/>
      <c r="H20" s="154"/>
      <c r="I20" s="154"/>
      <c r="J20" s="150"/>
      <c r="K20" s="150"/>
      <c r="L20" s="150"/>
      <c r="M20" s="150"/>
      <c r="N20" s="150"/>
      <c r="O20" s="154"/>
      <c r="P20" s="162"/>
      <c r="Q20" s="150"/>
      <c r="R20" s="150"/>
      <c r="S20" s="158"/>
      <c r="T20" s="150"/>
      <c r="U20" s="150"/>
      <c r="V20" s="154"/>
      <c r="W20" s="162"/>
      <c r="X20" s="158"/>
      <c r="Y20" s="150"/>
      <c r="Z20" s="150"/>
      <c r="AA20" s="150"/>
      <c r="AB20" s="158"/>
      <c r="AC20" s="154"/>
      <c r="AD20" s="154"/>
      <c r="AE20" s="155"/>
      <c r="AF20" s="161"/>
      <c r="AG20" s="155"/>
      <c r="AH20" s="154"/>
      <c r="AI20" s="151"/>
      <c r="AJ20" s="268">
        <v>0</v>
      </c>
      <c r="AK20" s="269">
        <v>0</v>
      </c>
      <c r="AL20" s="270">
        <v>32</v>
      </c>
      <c r="AM20" s="2"/>
      <c r="AN20" s="1"/>
      <c r="AO20" s="1"/>
      <c r="AP20" s="1"/>
      <c r="AQ20" s="1"/>
      <c r="AR20" s="1"/>
      <c r="AS20" s="53">
        <f>COUNTIF(E20:AI20,"M1")</f>
        <v>0</v>
      </c>
      <c r="AT20" s="53">
        <f>COUNTIF(E20:AI20,"M")</f>
        <v>0</v>
      </c>
      <c r="AU20" s="53">
        <f>COUNTIF(E20:AI20,"T")</f>
        <v>0</v>
      </c>
      <c r="AV20" s="53">
        <f>COUNTIF(E20:AI20,"T1")</f>
        <v>0</v>
      </c>
      <c r="AW20" s="53">
        <f>COUNTIF(E20:AI20,"T2")</f>
        <v>0</v>
      </c>
      <c r="AX20" s="53">
        <f>COUNTIF(E20:AI20,"T3")</f>
        <v>0</v>
      </c>
      <c r="AY20" s="53">
        <f>COUNTIF(E20:AI20,"T4")</f>
        <v>0</v>
      </c>
      <c r="AZ20" s="53">
        <f>COUNTIF(E20:AI20,"P")</f>
        <v>0</v>
      </c>
      <c r="BA20" s="53">
        <f>COUNTIF(E20:AI20,"D1")</f>
        <v>0</v>
      </c>
      <c r="BB20" s="53">
        <f>COUNTIF(E20:AI20,"D2")</f>
        <v>0</v>
      </c>
      <c r="BC20" s="53">
        <f>COUNTIF(E20:AI20,"D3")</f>
        <v>0</v>
      </c>
      <c r="BD20" s="53">
        <f>COUNTIF(E20:AI20,"D4")</f>
        <v>0</v>
      </c>
      <c r="BE20" s="53">
        <f>COUNTIF(E20:AI20,"I")</f>
        <v>0</v>
      </c>
      <c r="BF20" s="53">
        <f>COUNTIF(E20:AI20,"N")</f>
        <v>0</v>
      </c>
      <c r="BG20" s="72">
        <f>(AO20+AP20+AQ20+(AR20))</f>
        <v>0</v>
      </c>
      <c r="BH20" s="73">
        <f>((AS20*5)+(AT20*4)+(AU20*5)+(AV20*4)+(AW20*5)+(AX20*5)+(AY20*4)+(AZ20*12)+(BA20*6)+(BB20*6)+(BC20*6)+(BD20*6)+(BE20*4.8)+(BF20*12))</f>
        <v>0</v>
      </c>
      <c r="BI20" s="50"/>
      <c r="BJ20" s="57">
        <v>100.8</v>
      </c>
      <c r="BK20" s="74">
        <f>(BH20-BJ20)</f>
        <v>-100.8</v>
      </c>
    </row>
    <row r="21" spans="1:63" ht="15">
      <c r="A21" s="271"/>
      <c r="B21" s="75"/>
      <c r="C21" s="76"/>
      <c r="D21" s="77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7"/>
      <c r="AK21" s="80"/>
      <c r="AL21" s="272"/>
      <c r="AM21" s="2"/>
      <c r="AN21" s="81"/>
      <c r="AO21" s="81"/>
      <c r="AP21" s="81"/>
      <c r="AQ21" s="81"/>
      <c r="AR21" s="81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3"/>
      <c r="BH21" s="84"/>
      <c r="BJ21" s="85"/>
      <c r="BK21" s="86"/>
    </row>
    <row r="22" spans="1:63" ht="17.25">
      <c r="A22" s="271"/>
      <c r="B22" s="189" t="s">
        <v>88</v>
      </c>
      <c r="C22" s="189" t="s">
        <v>125</v>
      </c>
      <c r="D22" s="227" t="s">
        <v>13</v>
      </c>
      <c r="E22" s="227"/>
      <c r="F22" s="189"/>
      <c r="G22" s="189" t="s">
        <v>126</v>
      </c>
      <c r="H22" s="189"/>
      <c r="I22" s="273"/>
      <c r="J22" s="185"/>
      <c r="K22" s="185"/>
      <c r="L22" s="185" t="s">
        <v>185</v>
      </c>
      <c r="M22" s="185"/>
      <c r="N22" s="79"/>
      <c r="O22" s="78"/>
      <c r="P22" s="87"/>
      <c r="Q22" s="79"/>
      <c r="R22" s="79"/>
      <c r="S22" s="88"/>
      <c r="T22" s="79"/>
      <c r="U22" s="79"/>
      <c r="V22" s="78"/>
      <c r="W22" s="87"/>
      <c r="X22" s="88"/>
      <c r="Y22" s="79"/>
      <c r="Z22" s="79"/>
      <c r="AA22" s="274" t="s">
        <v>186</v>
      </c>
      <c r="AB22" s="274"/>
      <c r="AC22" s="274"/>
      <c r="AD22" s="274"/>
      <c r="AE22" s="274"/>
      <c r="AF22" s="274"/>
      <c r="AG22" s="274"/>
      <c r="AH22" s="274"/>
      <c r="AI22" s="274"/>
      <c r="AJ22" s="77"/>
      <c r="AK22" s="80"/>
      <c r="AL22" s="272"/>
      <c r="AM22" s="2"/>
      <c r="AN22" s="81"/>
      <c r="AO22" s="81"/>
      <c r="AP22" s="81"/>
      <c r="AQ22" s="81"/>
      <c r="AR22" s="81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3"/>
      <c r="BH22" s="84"/>
      <c r="BJ22" s="85"/>
      <c r="BK22" s="86"/>
    </row>
    <row r="23" spans="1:38" ht="15.75" customHeight="1">
      <c r="A23" s="275"/>
      <c r="B23" s="190" t="s">
        <v>91</v>
      </c>
      <c r="C23" s="190" t="s">
        <v>174</v>
      </c>
      <c r="D23" s="228" t="s">
        <v>14</v>
      </c>
      <c r="E23" s="228"/>
      <c r="F23" s="190"/>
      <c r="G23" s="190" t="s">
        <v>127</v>
      </c>
      <c r="H23" s="190"/>
      <c r="I23" s="273"/>
      <c r="J23" s="185"/>
      <c r="K23" s="185"/>
      <c r="L23" s="93"/>
      <c r="M23" s="202" t="s">
        <v>181</v>
      </c>
      <c r="N23" s="202"/>
      <c r="O23" s="202"/>
      <c r="P23" s="202"/>
      <c r="Q23" s="202"/>
      <c r="R23" s="202"/>
      <c r="S23" s="202"/>
      <c r="T23" s="89"/>
      <c r="U23" s="90"/>
      <c r="V23" s="90"/>
      <c r="W23" s="90"/>
      <c r="X23" s="91"/>
      <c r="Y23" s="93"/>
      <c r="Z23" s="92"/>
      <c r="AA23" s="274" t="s">
        <v>128</v>
      </c>
      <c r="AB23" s="274"/>
      <c r="AC23" s="274"/>
      <c r="AD23" s="274"/>
      <c r="AE23" s="274"/>
      <c r="AF23" s="274"/>
      <c r="AG23" s="274"/>
      <c r="AH23" s="274"/>
      <c r="AI23" s="274"/>
      <c r="AJ23" s="93"/>
      <c r="AK23" s="93"/>
      <c r="AL23" s="94"/>
    </row>
    <row r="24" spans="1:38" ht="15">
      <c r="A24" s="275"/>
      <c r="B24" s="189" t="s">
        <v>90</v>
      </c>
      <c r="C24" s="189" t="s">
        <v>175</v>
      </c>
      <c r="D24" s="227" t="s">
        <v>95</v>
      </c>
      <c r="E24" s="227"/>
      <c r="F24" s="189"/>
      <c r="G24" s="189" t="s">
        <v>176</v>
      </c>
      <c r="H24" s="189"/>
      <c r="I24" s="273"/>
      <c r="J24" s="185"/>
      <c r="K24" s="185"/>
      <c r="L24" s="203" t="s">
        <v>182</v>
      </c>
      <c r="M24" s="203"/>
      <c r="N24" s="203"/>
      <c r="O24" s="89"/>
      <c r="P24" s="203"/>
      <c r="Q24" s="203"/>
      <c r="R24" s="203"/>
      <c r="S24" s="203"/>
      <c r="T24" s="93"/>
      <c r="U24" s="93"/>
      <c r="V24" s="93"/>
      <c r="W24" s="93"/>
      <c r="X24" s="93"/>
      <c r="Y24" s="93"/>
      <c r="Z24" s="93"/>
      <c r="AA24" s="276" t="s">
        <v>154</v>
      </c>
      <c r="AB24" s="276"/>
      <c r="AC24" s="276"/>
      <c r="AD24" s="276"/>
      <c r="AE24" s="276"/>
      <c r="AF24" s="276"/>
      <c r="AG24" s="276"/>
      <c r="AH24" s="276"/>
      <c r="AI24" s="276"/>
      <c r="AJ24" s="92"/>
      <c r="AK24" s="92"/>
      <c r="AL24" s="95"/>
    </row>
    <row r="25" spans="1:38" ht="15.75" customHeight="1">
      <c r="A25" s="277"/>
      <c r="B25" s="190" t="s">
        <v>93</v>
      </c>
      <c r="C25" s="190" t="s">
        <v>177</v>
      </c>
      <c r="D25" s="228" t="s">
        <v>15</v>
      </c>
      <c r="E25" s="228"/>
      <c r="F25" s="190"/>
      <c r="G25" s="190" t="s">
        <v>178</v>
      </c>
      <c r="H25" s="190"/>
      <c r="I25" s="273"/>
      <c r="J25" s="185"/>
      <c r="K25" s="185"/>
      <c r="L25" s="203" t="s">
        <v>183</v>
      </c>
      <c r="M25" s="203"/>
      <c r="N25" s="203"/>
      <c r="O25" s="203"/>
      <c r="P25" s="203"/>
      <c r="Q25" s="203"/>
      <c r="R25" s="203"/>
      <c r="S25" s="203"/>
      <c r="T25" s="93"/>
      <c r="U25" s="93"/>
      <c r="V25" s="93"/>
      <c r="W25" s="93"/>
      <c r="X25" s="93"/>
      <c r="Y25" s="93"/>
      <c r="Z25" s="93"/>
      <c r="AA25" s="276" t="s">
        <v>158</v>
      </c>
      <c r="AB25" s="276"/>
      <c r="AC25" s="276"/>
      <c r="AD25" s="276"/>
      <c r="AE25" s="276"/>
      <c r="AF25" s="276"/>
      <c r="AG25" s="276"/>
      <c r="AH25" s="276"/>
      <c r="AI25" s="276"/>
      <c r="AJ25" s="92"/>
      <c r="AK25" s="92"/>
      <c r="AL25" s="95"/>
    </row>
    <row r="26" spans="1:38" ht="17.25">
      <c r="A26" s="277"/>
      <c r="B26" s="189" t="s">
        <v>94</v>
      </c>
      <c r="C26" s="189" t="s">
        <v>179</v>
      </c>
      <c r="D26" s="227" t="s">
        <v>98</v>
      </c>
      <c r="E26" s="227"/>
      <c r="F26" s="189"/>
      <c r="G26" s="189" t="s">
        <v>129</v>
      </c>
      <c r="H26" s="189"/>
      <c r="I26" s="273"/>
      <c r="J26" s="185"/>
      <c r="K26" s="185"/>
      <c r="L26" s="185"/>
      <c r="M26" s="185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274"/>
      <c r="AB26" s="274"/>
      <c r="AC26" s="274"/>
      <c r="AD26" s="274"/>
      <c r="AE26" s="274"/>
      <c r="AF26" s="274"/>
      <c r="AG26" s="274"/>
      <c r="AH26" s="274"/>
      <c r="AI26" s="274"/>
      <c r="AJ26" s="92"/>
      <c r="AK26" s="92"/>
      <c r="AL26" s="94"/>
    </row>
    <row r="27" spans="1:38" ht="15">
      <c r="A27" s="277"/>
      <c r="B27" s="278"/>
      <c r="C27" s="278"/>
      <c r="D27" s="278"/>
      <c r="E27" s="278"/>
      <c r="F27" s="278"/>
      <c r="G27" s="278"/>
      <c r="H27" s="278"/>
      <c r="I27" s="278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276"/>
      <c r="AB27" s="276"/>
      <c r="AC27" s="276"/>
      <c r="AD27" s="276"/>
      <c r="AE27" s="276"/>
      <c r="AF27" s="276"/>
      <c r="AG27" s="276"/>
      <c r="AH27" s="276"/>
      <c r="AI27" s="276"/>
      <c r="AJ27" s="93"/>
      <c r="AK27" s="93"/>
      <c r="AL27" s="94"/>
    </row>
    <row r="28" spans="1:38" ht="15">
      <c r="A28" s="277"/>
      <c r="B28" s="278"/>
      <c r="C28" s="278"/>
      <c r="D28" s="278"/>
      <c r="E28" s="278"/>
      <c r="F28" s="278"/>
      <c r="G28" s="278"/>
      <c r="H28" s="278"/>
      <c r="I28" s="278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276"/>
      <c r="AB28" s="276"/>
      <c r="AC28" s="276"/>
      <c r="AD28" s="276"/>
      <c r="AE28" s="276"/>
      <c r="AF28" s="276"/>
      <c r="AG28" s="276"/>
      <c r="AH28" s="276"/>
      <c r="AI28" s="276"/>
      <c r="AJ28" s="93"/>
      <c r="AK28" s="93"/>
      <c r="AL28" s="94"/>
    </row>
    <row r="29" spans="1:38" ht="15.75" thickBot="1">
      <c r="A29" s="96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8"/>
    </row>
  </sheetData>
  <sheetProtection/>
  <mergeCells count="37">
    <mergeCell ref="AA23:AI23"/>
    <mergeCell ref="AA24:AI24"/>
    <mergeCell ref="AA25:AI25"/>
    <mergeCell ref="AA26:AI26"/>
    <mergeCell ref="AA27:AI27"/>
    <mergeCell ref="AA28:AI28"/>
    <mergeCell ref="C17:C18"/>
    <mergeCell ref="D17:D18"/>
    <mergeCell ref="AJ17:AJ18"/>
    <mergeCell ref="AK17:AK18"/>
    <mergeCell ref="AL17:AL18"/>
    <mergeCell ref="D22:E22"/>
    <mergeCell ref="AA22:AI22"/>
    <mergeCell ref="AK9:AK10"/>
    <mergeCell ref="AL9:AL10"/>
    <mergeCell ref="C14:C15"/>
    <mergeCell ref="D14:D15"/>
    <mergeCell ref="AJ14:AJ15"/>
    <mergeCell ref="AK14:AK15"/>
    <mergeCell ref="AL14:AL15"/>
    <mergeCell ref="D26:E26"/>
    <mergeCell ref="A1:AI3"/>
    <mergeCell ref="A4:A5"/>
    <mergeCell ref="C4:C5"/>
    <mergeCell ref="D4:D5"/>
    <mergeCell ref="Q8:AH8"/>
    <mergeCell ref="C9:C10"/>
    <mergeCell ref="D9:D10"/>
    <mergeCell ref="A17:A18"/>
    <mergeCell ref="E7:P7"/>
    <mergeCell ref="D23:E23"/>
    <mergeCell ref="D24:E24"/>
    <mergeCell ref="D25:E25"/>
    <mergeCell ref="AJ4:AJ5"/>
    <mergeCell ref="AK4:AK5"/>
    <mergeCell ref="AL4:AL5"/>
    <mergeCell ref="AJ9:AJ10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28"/>
  <sheetViews>
    <sheetView showGridLines="0" zoomScalePageLayoutView="0" workbookViewId="0" topLeftCell="D1">
      <selection activeCell="A1" sqref="A1:AI3"/>
    </sheetView>
  </sheetViews>
  <sheetFormatPr defaultColWidth="9.140625" defaultRowHeight="15"/>
  <cols>
    <col min="1" max="1" width="8.7109375" style="0" customWidth="1"/>
    <col min="2" max="2" width="30.57421875" style="0" customWidth="1"/>
    <col min="3" max="3" width="13.140625" style="0" customWidth="1"/>
    <col min="4" max="4" width="13.57421875" style="0" customWidth="1"/>
    <col min="5" max="36" width="4.7109375" style="0" customWidth="1"/>
    <col min="37" max="37" width="4.28125" style="0" customWidth="1"/>
    <col min="38" max="38" width="3.7109375" style="0" customWidth="1"/>
  </cols>
  <sheetData>
    <row r="1" spans="1:38" ht="15" customHeight="1">
      <c r="A1" s="235" t="s">
        <v>169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99"/>
      <c r="AK1" s="99"/>
      <c r="AL1" s="100"/>
    </row>
    <row r="2" spans="1:38" ht="15">
      <c r="A2" s="237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101"/>
      <c r="AK2" s="101"/>
      <c r="AL2" s="102"/>
    </row>
    <row r="3" spans="1:38" ht="15">
      <c r="A3" s="239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103"/>
      <c r="AK3" s="103"/>
      <c r="AL3" s="104"/>
    </row>
    <row r="4" spans="1:38" ht="15">
      <c r="A4" s="105" t="s">
        <v>0</v>
      </c>
      <c r="B4" s="186" t="s">
        <v>1</v>
      </c>
      <c r="C4" s="186" t="s">
        <v>79</v>
      </c>
      <c r="D4" s="231" t="s">
        <v>3</v>
      </c>
      <c r="E4" s="106">
        <v>1</v>
      </c>
      <c r="F4" s="106">
        <v>2</v>
      </c>
      <c r="G4" s="106">
        <v>3</v>
      </c>
      <c r="H4" s="106">
        <v>4</v>
      </c>
      <c r="I4" s="106">
        <v>5</v>
      </c>
      <c r="J4" s="106">
        <v>6</v>
      </c>
      <c r="K4" s="106">
        <v>7</v>
      </c>
      <c r="L4" s="106">
        <v>8</v>
      </c>
      <c r="M4" s="106">
        <v>9</v>
      </c>
      <c r="N4" s="106">
        <v>10</v>
      </c>
      <c r="O4" s="106">
        <v>11</v>
      </c>
      <c r="P4" s="106">
        <v>12</v>
      </c>
      <c r="Q4" s="106">
        <v>13</v>
      </c>
      <c r="R4" s="106">
        <v>14</v>
      </c>
      <c r="S4" s="106">
        <v>15</v>
      </c>
      <c r="T4" s="106">
        <v>16</v>
      </c>
      <c r="U4" s="106">
        <v>17</v>
      </c>
      <c r="V4" s="106">
        <v>18</v>
      </c>
      <c r="W4" s="106">
        <v>19</v>
      </c>
      <c r="X4" s="106">
        <v>20</v>
      </c>
      <c r="Y4" s="106">
        <v>21</v>
      </c>
      <c r="Z4" s="106">
        <v>22</v>
      </c>
      <c r="AA4" s="106">
        <v>23</v>
      </c>
      <c r="AB4" s="106">
        <v>24</v>
      </c>
      <c r="AC4" s="106">
        <v>25</v>
      </c>
      <c r="AD4" s="106">
        <v>26</v>
      </c>
      <c r="AE4" s="106">
        <v>27</v>
      </c>
      <c r="AF4" s="106">
        <v>28</v>
      </c>
      <c r="AG4" s="106">
        <v>29</v>
      </c>
      <c r="AH4" s="106">
        <v>30</v>
      </c>
      <c r="AI4" s="106">
        <v>31</v>
      </c>
      <c r="AJ4" s="232" t="s">
        <v>4</v>
      </c>
      <c r="AK4" s="233" t="s">
        <v>5</v>
      </c>
      <c r="AL4" s="234" t="s">
        <v>6</v>
      </c>
    </row>
    <row r="5" spans="1:38" ht="15">
      <c r="A5" s="105"/>
      <c r="B5" s="186" t="s">
        <v>130</v>
      </c>
      <c r="C5" s="186" t="s">
        <v>131</v>
      </c>
      <c r="D5" s="231"/>
      <c r="E5" s="49" t="s">
        <v>83</v>
      </c>
      <c r="F5" s="49" t="s">
        <v>84</v>
      </c>
      <c r="G5" s="49" t="s">
        <v>85</v>
      </c>
      <c r="H5" s="49" t="s">
        <v>156</v>
      </c>
      <c r="I5" s="49" t="s">
        <v>87</v>
      </c>
      <c r="J5" s="49" t="s">
        <v>81</v>
      </c>
      <c r="K5" s="49" t="s">
        <v>82</v>
      </c>
      <c r="L5" s="49" t="s">
        <v>83</v>
      </c>
      <c r="M5" s="49" t="s">
        <v>84</v>
      </c>
      <c r="N5" s="49" t="s">
        <v>159</v>
      </c>
      <c r="O5" s="49" t="s">
        <v>160</v>
      </c>
      <c r="P5" s="49" t="s">
        <v>87</v>
      </c>
      <c r="Q5" s="49" t="s">
        <v>81</v>
      </c>
      <c r="R5" s="49" t="s">
        <v>82</v>
      </c>
      <c r="S5" s="49" t="s">
        <v>83</v>
      </c>
      <c r="T5" s="49" t="s">
        <v>84</v>
      </c>
      <c r="U5" s="49" t="s">
        <v>159</v>
      </c>
      <c r="V5" s="49" t="s">
        <v>160</v>
      </c>
      <c r="W5" s="49" t="s">
        <v>87</v>
      </c>
      <c r="X5" s="49" t="s">
        <v>81</v>
      </c>
      <c r="Y5" s="49" t="s">
        <v>82</v>
      </c>
      <c r="Z5" s="49" t="s">
        <v>83</v>
      </c>
      <c r="AA5" s="49" t="s">
        <v>84</v>
      </c>
      <c r="AB5" s="49" t="s">
        <v>159</v>
      </c>
      <c r="AC5" s="49" t="s">
        <v>160</v>
      </c>
      <c r="AD5" s="49" t="s">
        <v>87</v>
      </c>
      <c r="AE5" s="49" t="s">
        <v>81</v>
      </c>
      <c r="AF5" s="49" t="s">
        <v>82</v>
      </c>
      <c r="AG5" s="49" t="s">
        <v>83</v>
      </c>
      <c r="AH5" s="49" t="s">
        <v>84</v>
      </c>
      <c r="AI5" s="49" t="s">
        <v>85</v>
      </c>
      <c r="AJ5" s="232"/>
      <c r="AK5" s="233"/>
      <c r="AL5" s="234"/>
    </row>
    <row r="6" spans="1:38" ht="15">
      <c r="A6" s="107">
        <v>432741</v>
      </c>
      <c r="B6" s="108" t="s">
        <v>134</v>
      </c>
      <c r="C6" s="109">
        <v>18773</v>
      </c>
      <c r="D6" s="110" t="s">
        <v>135</v>
      </c>
      <c r="E6" s="168"/>
      <c r="F6" s="165" t="s">
        <v>89</v>
      </c>
      <c r="G6" s="165" t="s">
        <v>89</v>
      </c>
      <c r="H6" s="168"/>
      <c r="I6" s="168"/>
      <c r="J6" s="165" t="s">
        <v>89</v>
      </c>
      <c r="K6" s="165" t="s">
        <v>89</v>
      </c>
      <c r="L6" s="165" t="s">
        <v>89</v>
      </c>
      <c r="M6" s="165" t="s">
        <v>89</v>
      </c>
      <c r="N6" s="165" t="s">
        <v>89</v>
      </c>
      <c r="O6" s="168"/>
      <c r="P6" s="168"/>
      <c r="Q6" s="165" t="s">
        <v>89</v>
      </c>
      <c r="R6" s="165" t="s">
        <v>89</v>
      </c>
      <c r="S6" s="165" t="s">
        <v>89</v>
      </c>
      <c r="T6" s="165" t="s">
        <v>89</v>
      </c>
      <c r="U6" s="165" t="s">
        <v>89</v>
      </c>
      <c r="V6" s="168"/>
      <c r="W6" s="168"/>
      <c r="X6" s="165" t="s">
        <v>89</v>
      </c>
      <c r="Y6" s="165" t="s">
        <v>89</v>
      </c>
      <c r="Z6" s="165" t="s">
        <v>89</v>
      </c>
      <c r="AA6" s="165" t="s">
        <v>89</v>
      </c>
      <c r="AB6" s="165" t="s">
        <v>89</v>
      </c>
      <c r="AC6" s="168"/>
      <c r="AD6" s="168"/>
      <c r="AE6" s="165" t="s">
        <v>89</v>
      </c>
      <c r="AF6" s="165" t="s">
        <v>89</v>
      </c>
      <c r="AG6" s="165" t="s">
        <v>89</v>
      </c>
      <c r="AH6" s="168" t="s">
        <v>89</v>
      </c>
      <c r="AI6" s="165" t="s">
        <v>89</v>
      </c>
      <c r="AJ6" s="111" t="e">
        <f>#REF!</f>
        <v>#REF!</v>
      </c>
      <c r="AK6" s="112" t="e">
        <f>AJ6+AL6</f>
        <v>#REF!</v>
      </c>
      <c r="AL6" s="113">
        <v>0</v>
      </c>
    </row>
    <row r="7" spans="1:38" ht="15">
      <c r="A7" s="114" t="s">
        <v>0</v>
      </c>
      <c r="B7" s="186" t="s">
        <v>1</v>
      </c>
      <c r="C7" s="186" t="s">
        <v>79</v>
      </c>
      <c r="D7" s="231" t="s">
        <v>3</v>
      </c>
      <c r="E7" s="106">
        <v>1</v>
      </c>
      <c r="F7" s="106">
        <v>2</v>
      </c>
      <c r="G7" s="106">
        <v>3</v>
      </c>
      <c r="H7" s="106">
        <v>4</v>
      </c>
      <c r="I7" s="106">
        <v>5</v>
      </c>
      <c r="J7" s="106">
        <v>6</v>
      </c>
      <c r="K7" s="106">
        <v>7</v>
      </c>
      <c r="L7" s="106">
        <v>8</v>
      </c>
      <c r="M7" s="106">
        <v>9</v>
      </c>
      <c r="N7" s="106">
        <v>10</v>
      </c>
      <c r="O7" s="106">
        <v>11</v>
      </c>
      <c r="P7" s="106">
        <v>12</v>
      </c>
      <c r="Q7" s="106">
        <v>13</v>
      </c>
      <c r="R7" s="106">
        <v>14</v>
      </c>
      <c r="S7" s="106">
        <v>15</v>
      </c>
      <c r="T7" s="106">
        <v>16</v>
      </c>
      <c r="U7" s="106">
        <v>17</v>
      </c>
      <c r="V7" s="106">
        <v>18</v>
      </c>
      <c r="W7" s="106">
        <v>19</v>
      </c>
      <c r="X7" s="106">
        <v>20</v>
      </c>
      <c r="Y7" s="106">
        <v>21</v>
      </c>
      <c r="Z7" s="106">
        <v>22</v>
      </c>
      <c r="AA7" s="106">
        <v>23</v>
      </c>
      <c r="AB7" s="106">
        <v>24</v>
      </c>
      <c r="AC7" s="106">
        <v>25</v>
      </c>
      <c r="AD7" s="106">
        <v>26</v>
      </c>
      <c r="AE7" s="106">
        <v>27</v>
      </c>
      <c r="AF7" s="106">
        <v>28</v>
      </c>
      <c r="AG7" s="106">
        <v>29</v>
      </c>
      <c r="AH7" s="106">
        <v>30</v>
      </c>
      <c r="AI7" s="106">
        <v>31</v>
      </c>
      <c r="AJ7" s="232" t="s">
        <v>4</v>
      </c>
      <c r="AK7" s="233" t="s">
        <v>5</v>
      </c>
      <c r="AL7" s="234" t="s">
        <v>6</v>
      </c>
    </row>
    <row r="8" spans="1:38" ht="15">
      <c r="A8" s="114"/>
      <c r="B8" s="186" t="s">
        <v>136</v>
      </c>
      <c r="C8" s="186" t="s">
        <v>137</v>
      </c>
      <c r="D8" s="231"/>
      <c r="E8" s="49" t="s">
        <v>83</v>
      </c>
      <c r="F8" s="49" t="s">
        <v>84</v>
      </c>
      <c r="G8" s="49" t="s">
        <v>85</v>
      </c>
      <c r="H8" s="49" t="s">
        <v>156</v>
      </c>
      <c r="I8" s="49" t="s">
        <v>87</v>
      </c>
      <c r="J8" s="49" t="s">
        <v>81</v>
      </c>
      <c r="K8" s="49" t="s">
        <v>82</v>
      </c>
      <c r="L8" s="49" t="s">
        <v>83</v>
      </c>
      <c r="M8" s="49" t="s">
        <v>84</v>
      </c>
      <c r="N8" s="49" t="s">
        <v>159</v>
      </c>
      <c r="O8" s="49" t="s">
        <v>160</v>
      </c>
      <c r="P8" s="49" t="s">
        <v>87</v>
      </c>
      <c r="Q8" s="49" t="s">
        <v>81</v>
      </c>
      <c r="R8" s="49" t="s">
        <v>82</v>
      </c>
      <c r="S8" s="49" t="s">
        <v>83</v>
      </c>
      <c r="T8" s="49" t="s">
        <v>84</v>
      </c>
      <c r="U8" s="49" t="s">
        <v>159</v>
      </c>
      <c r="V8" s="49" t="s">
        <v>160</v>
      </c>
      <c r="W8" s="49" t="s">
        <v>87</v>
      </c>
      <c r="X8" s="49" t="s">
        <v>81</v>
      </c>
      <c r="Y8" s="49" t="s">
        <v>82</v>
      </c>
      <c r="Z8" s="49" t="s">
        <v>83</v>
      </c>
      <c r="AA8" s="49" t="s">
        <v>84</v>
      </c>
      <c r="AB8" s="49" t="s">
        <v>159</v>
      </c>
      <c r="AC8" s="49" t="s">
        <v>160</v>
      </c>
      <c r="AD8" s="49" t="s">
        <v>87</v>
      </c>
      <c r="AE8" s="49" t="s">
        <v>81</v>
      </c>
      <c r="AF8" s="49" t="s">
        <v>82</v>
      </c>
      <c r="AG8" s="49" t="s">
        <v>83</v>
      </c>
      <c r="AH8" s="49" t="s">
        <v>84</v>
      </c>
      <c r="AI8" s="49" t="s">
        <v>85</v>
      </c>
      <c r="AJ8" s="232"/>
      <c r="AK8" s="233"/>
      <c r="AL8" s="234"/>
    </row>
    <row r="9" spans="1:38" ht="15">
      <c r="A9" s="107" t="s">
        <v>138</v>
      </c>
      <c r="B9" s="108" t="s">
        <v>139</v>
      </c>
      <c r="C9" s="109" t="s">
        <v>140</v>
      </c>
      <c r="D9" s="115" t="s">
        <v>141</v>
      </c>
      <c r="E9" s="168"/>
      <c r="F9" s="165" t="s">
        <v>13</v>
      </c>
      <c r="G9" s="165" t="s">
        <v>13</v>
      </c>
      <c r="H9" s="168"/>
      <c r="I9" s="168"/>
      <c r="J9" s="165" t="s">
        <v>13</v>
      </c>
      <c r="K9" s="165" t="s">
        <v>13</v>
      </c>
      <c r="L9" s="165" t="s">
        <v>13</v>
      </c>
      <c r="M9" s="166" t="s">
        <v>13</v>
      </c>
      <c r="N9" s="165" t="s">
        <v>13</v>
      </c>
      <c r="O9" s="168"/>
      <c r="P9" s="168"/>
      <c r="Q9" s="165" t="s">
        <v>13</v>
      </c>
      <c r="R9" s="165" t="s">
        <v>13</v>
      </c>
      <c r="S9" s="165" t="s">
        <v>13</v>
      </c>
      <c r="T9" s="165" t="s">
        <v>13</v>
      </c>
      <c r="U9" s="165" t="s">
        <v>13</v>
      </c>
      <c r="V9" s="168"/>
      <c r="W9" s="168"/>
      <c r="X9" s="165" t="s">
        <v>13</v>
      </c>
      <c r="Y9" s="165" t="s">
        <v>13</v>
      </c>
      <c r="Z9" s="165" t="s">
        <v>13</v>
      </c>
      <c r="AA9" s="165" t="s">
        <v>13</v>
      </c>
      <c r="AB9" s="165" t="s">
        <v>13</v>
      </c>
      <c r="AC9" s="168"/>
      <c r="AD9" s="168"/>
      <c r="AE9" s="165" t="s">
        <v>13</v>
      </c>
      <c r="AF9" s="165" t="s">
        <v>13</v>
      </c>
      <c r="AG9" s="165" t="s">
        <v>13</v>
      </c>
      <c r="AH9" s="168"/>
      <c r="AI9" s="165" t="s">
        <v>13</v>
      </c>
      <c r="AJ9" s="111" t="e">
        <f>#REF!</f>
        <v>#REF!</v>
      </c>
      <c r="AK9" s="112" t="e">
        <f>AJ9+AL9</f>
        <v>#REF!</v>
      </c>
      <c r="AL9" s="113">
        <v>0</v>
      </c>
    </row>
    <row r="10" spans="1:38" ht="15">
      <c r="A10" s="114" t="s">
        <v>0</v>
      </c>
      <c r="B10" s="186" t="s">
        <v>1</v>
      </c>
      <c r="C10" s="186" t="s">
        <v>79</v>
      </c>
      <c r="D10" s="231" t="s">
        <v>3</v>
      </c>
      <c r="E10" s="106">
        <v>1</v>
      </c>
      <c r="F10" s="106">
        <v>2</v>
      </c>
      <c r="G10" s="106">
        <v>3</v>
      </c>
      <c r="H10" s="106">
        <v>4</v>
      </c>
      <c r="I10" s="106">
        <v>5</v>
      </c>
      <c r="J10" s="106">
        <v>6</v>
      </c>
      <c r="K10" s="106">
        <v>7</v>
      </c>
      <c r="L10" s="106">
        <v>8</v>
      </c>
      <c r="M10" s="106">
        <v>9</v>
      </c>
      <c r="N10" s="106">
        <v>10</v>
      </c>
      <c r="O10" s="106">
        <v>11</v>
      </c>
      <c r="P10" s="106">
        <v>12</v>
      </c>
      <c r="Q10" s="106">
        <v>13</v>
      </c>
      <c r="R10" s="106">
        <v>14</v>
      </c>
      <c r="S10" s="106">
        <v>15</v>
      </c>
      <c r="T10" s="106">
        <v>16</v>
      </c>
      <c r="U10" s="106">
        <v>17</v>
      </c>
      <c r="V10" s="106">
        <v>18</v>
      </c>
      <c r="W10" s="106">
        <v>19</v>
      </c>
      <c r="X10" s="106">
        <v>20</v>
      </c>
      <c r="Y10" s="106">
        <v>21</v>
      </c>
      <c r="Z10" s="106">
        <v>22</v>
      </c>
      <c r="AA10" s="106">
        <v>23</v>
      </c>
      <c r="AB10" s="106">
        <v>24</v>
      </c>
      <c r="AC10" s="106">
        <v>25</v>
      </c>
      <c r="AD10" s="106">
        <v>26</v>
      </c>
      <c r="AE10" s="106">
        <v>27</v>
      </c>
      <c r="AF10" s="106">
        <v>28</v>
      </c>
      <c r="AG10" s="106">
        <v>29</v>
      </c>
      <c r="AH10" s="106">
        <v>30</v>
      </c>
      <c r="AI10" s="106">
        <v>31</v>
      </c>
      <c r="AJ10" s="232" t="s">
        <v>4</v>
      </c>
      <c r="AK10" s="233" t="s">
        <v>5</v>
      </c>
      <c r="AL10" s="234" t="s">
        <v>6</v>
      </c>
    </row>
    <row r="11" spans="1:38" ht="15">
      <c r="A11" s="114"/>
      <c r="B11" s="186" t="s">
        <v>142</v>
      </c>
      <c r="C11" s="186"/>
      <c r="D11" s="231"/>
      <c r="E11" s="49" t="s">
        <v>83</v>
      </c>
      <c r="F11" s="49" t="s">
        <v>84</v>
      </c>
      <c r="G11" s="49" t="s">
        <v>85</v>
      </c>
      <c r="H11" s="49" t="s">
        <v>156</v>
      </c>
      <c r="I11" s="49" t="s">
        <v>87</v>
      </c>
      <c r="J11" s="49" t="s">
        <v>81</v>
      </c>
      <c r="K11" s="49" t="s">
        <v>82</v>
      </c>
      <c r="L11" s="49" t="s">
        <v>83</v>
      </c>
      <c r="M11" s="49" t="s">
        <v>84</v>
      </c>
      <c r="N11" s="49" t="s">
        <v>159</v>
      </c>
      <c r="O11" s="49" t="s">
        <v>160</v>
      </c>
      <c r="P11" s="49" t="s">
        <v>87</v>
      </c>
      <c r="Q11" s="49" t="s">
        <v>81</v>
      </c>
      <c r="R11" s="49" t="s">
        <v>82</v>
      </c>
      <c r="S11" s="49" t="s">
        <v>83</v>
      </c>
      <c r="T11" s="49" t="s">
        <v>84</v>
      </c>
      <c r="U11" s="49" t="s">
        <v>159</v>
      </c>
      <c r="V11" s="49" t="s">
        <v>160</v>
      </c>
      <c r="W11" s="49" t="s">
        <v>87</v>
      </c>
      <c r="X11" s="49" t="s">
        <v>81</v>
      </c>
      <c r="Y11" s="49" t="s">
        <v>82</v>
      </c>
      <c r="Z11" s="49" t="s">
        <v>83</v>
      </c>
      <c r="AA11" s="49" t="s">
        <v>84</v>
      </c>
      <c r="AB11" s="49" t="s">
        <v>159</v>
      </c>
      <c r="AC11" s="49" t="s">
        <v>160</v>
      </c>
      <c r="AD11" s="49" t="s">
        <v>87</v>
      </c>
      <c r="AE11" s="49" t="s">
        <v>81</v>
      </c>
      <c r="AF11" s="49" t="s">
        <v>82</v>
      </c>
      <c r="AG11" s="49" t="s">
        <v>83</v>
      </c>
      <c r="AH11" s="49" t="s">
        <v>84</v>
      </c>
      <c r="AI11" s="49" t="s">
        <v>85</v>
      </c>
      <c r="AJ11" s="232"/>
      <c r="AK11" s="233"/>
      <c r="AL11" s="234"/>
    </row>
    <row r="12" spans="1:38" ht="15">
      <c r="A12" s="107" t="s">
        <v>143</v>
      </c>
      <c r="B12" s="108" t="s">
        <v>144</v>
      </c>
      <c r="C12" s="109" t="s">
        <v>145</v>
      </c>
      <c r="D12" s="110" t="s">
        <v>146</v>
      </c>
      <c r="E12" s="168" t="s">
        <v>13</v>
      </c>
      <c r="F12" s="165" t="s">
        <v>13</v>
      </c>
      <c r="G12" s="165" t="s">
        <v>13</v>
      </c>
      <c r="H12" s="168"/>
      <c r="I12" s="168"/>
      <c r="J12" s="165" t="s">
        <v>13</v>
      </c>
      <c r="K12" s="165" t="s">
        <v>13</v>
      </c>
      <c r="L12" s="165" t="s">
        <v>13</v>
      </c>
      <c r="M12" s="165" t="s">
        <v>13</v>
      </c>
      <c r="N12" s="165" t="s">
        <v>13</v>
      </c>
      <c r="O12" s="168" t="s">
        <v>13</v>
      </c>
      <c r="P12" s="168"/>
      <c r="Q12" s="165" t="s">
        <v>13</v>
      </c>
      <c r="R12" s="165" t="s">
        <v>13</v>
      </c>
      <c r="S12" s="165" t="s">
        <v>13</v>
      </c>
      <c r="T12" s="165" t="s">
        <v>13</v>
      </c>
      <c r="U12" s="165" t="s">
        <v>13</v>
      </c>
      <c r="V12" s="168"/>
      <c r="W12" s="168" t="s">
        <v>13</v>
      </c>
      <c r="X12" s="165" t="s">
        <v>13</v>
      </c>
      <c r="Y12" s="165" t="s">
        <v>13</v>
      </c>
      <c r="Z12" s="165" t="s">
        <v>13</v>
      </c>
      <c r="AA12" s="165" t="s">
        <v>13</v>
      </c>
      <c r="AB12" s="165" t="s">
        <v>13</v>
      </c>
      <c r="AC12" s="168" t="s">
        <v>13</v>
      </c>
      <c r="AD12" s="168" t="s">
        <v>13</v>
      </c>
      <c r="AE12" s="165" t="s">
        <v>13</v>
      </c>
      <c r="AF12" s="165" t="s">
        <v>13</v>
      </c>
      <c r="AG12" s="165" t="s">
        <v>13</v>
      </c>
      <c r="AH12" s="168" t="s">
        <v>13</v>
      </c>
      <c r="AI12" s="165" t="s">
        <v>13</v>
      </c>
      <c r="AJ12" s="111">
        <v>126</v>
      </c>
      <c r="AK12" s="112">
        <f>AJ12+AL12</f>
        <v>168</v>
      </c>
      <c r="AL12" s="113">
        <v>42</v>
      </c>
    </row>
    <row r="13" spans="1:38" ht="15">
      <c r="A13" s="152" t="s">
        <v>143</v>
      </c>
      <c r="B13" s="59" t="s">
        <v>147</v>
      </c>
      <c r="C13" s="116"/>
      <c r="D13" s="117"/>
      <c r="E13" s="168"/>
      <c r="F13" s="165"/>
      <c r="G13" s="165"/>
      <c r="H13" s="168" t="s">
        <v>14</v>
      </c>
      <c r="I13" s="168" t="s">
        <v>14</v>
      </c>
      <c r="J13" s="165"/>
      <c r="K13" s="165"/>
      <c r="L13" s="165"/>
      <c r="M13" s="165"/>
      <c r="N13" s="165"/>
      <c r="O13" s="168"/>
      <c r="P13" s="168" t="s">
        <v>14</v>
      </c>
      <c r="Q13" s="165"/>
      <c r="R13" s="165"/>
      <c r="S13" s="165"/>
      <c r="T13" s="165"/>
      <c r="U13" s="165"/>
      <c r="V13" s="168" t="s">
        <v>14</v>
      </c>
      <c r="W13" s="168"/>
      <c r="X13" s="165"/>
      <c r="Y13" s="165"/>
      <c r="Z13" s="167"/>
      <c r="AA13" s="167"/>
      <c r="AB13" s="167"/>
      <c r="AC13" s="169"/>
      <c r="AD13" s="169"/>
      <c r="AE13" s="167"/>
      <c r="AF13" s="167"/>
      <c r="AG13" s="167"/>
      <c r="AH13" s="169"/>
      <c r="AI13" s="167"/>
      <c r="AJ13" s="111">
        <v>0</v>
      </c>
      <c r="AK13" s="112">
        <v>24</v>
      </c>
      <c r="AL13" s="113">
        <v>24</v>
      </c>
    </row>
    <row r="14" spans="1:38" ht="15">
      <c r="A14" s="152"/>
      <c r="B14" s="59"/>
      <c r="C14" s="109"/>
      <c r="D14" s="110"/>
      <c r="E14" s="168"/>
      <c r="F14" s="165"/>
      <c r="G14" s="165"/>
      <c r="H14" s="168"/>
      <c r="I14" s="168"/>
      <c r="J14" s="165"/>
      <c r="K14" s="165"/>
      <c r="L14" s="165"/>
      <c r="M14" s="165"/>
      <c r="N14" s="165"/>
      <c r="O14" s="168"/>
      <c r="P14" s="168"/>
      <c r="Q14" s="165"/>
      <c r="R14" s="165"/>
      <c r="S14" s="165"/>
      <c r="T14" s="165"/>
      <c r="U14" s="165"/>
      <c r="V14" s="168"/>
      <c r="W14" s="168"/>
      <c r="X14" s="165"/>
      <c r="Y14" s="165"/>
      <c r="Z14" s="167"/>
      <c r="AA14" s="167"/>
      <c r="AB14" s="167"/>
      <c r="AC14" s="169"/>
      <c r="AD14" s="169"/>
      <c r="AE14" s="167"/>
      <c r="AF14" s="167"/>
      <c r="AG14" s="167"/>
      <c r="AH14" s="169"/>
      <c r="AI14" s="167"/>
      <c r="AJ14" s="111"/>
      <c r="AK14" s="112"/>
      <c r="AL14" s="113"/>
    </row>
    <row r="15" spans="1:38" ht="15">
      <c r="A15" s="197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98"/>
    </row>
    <row r="16" spans="1:38" ht="15">
      <c r="A16" s="197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98"/>
    </row>
    <row r="17" spans="1:38" ht="15">
      <c r="A17" s="197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98"/>
    </row>
    <row r="18" spans="1:38" ht="15">
      <c r="A18" s="199"/>
      <c r="B18" s="119"/>
      <c r="C18" s="120"/>
      <c r="D18" s="121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3"/>
      <c r="AG18" s="122"/>
      <c r="AH18" s="122"/>
      <c r="AI18" s="122"/>
      <c r="AJ18" s="118"/>
      <c r="AK18" s="118"/>
      <c r="AL18" s="198"/>
    </row>
    <row r="19" spans="1:38" ht="15">
      <c r="A19" s="124"/>
      <c r="B19" s="118"/>
      <c r="C19" s="229" t="s">
        <v>180</v>
      </c>
      <c r="D19" s="230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3"/>
      <c r="AG19" s="122"/>
      <c r="AH19" s="122"/>
      <c r="AI19" s="122"/>
      <c r="AJ19" s="118"/>
      <c r="AK19" s="118"/>
      <c r="AL19" s="198"/>
    </row>
    <row r="20" spans="1:38" ht="15">
      <c r="A20" s="125"/>
      <c r="B20" s="118"/>
      <c r="C20" s="191" t="s">
        <v>88</v>
      </c>
      <c r="D20" s="192" t="s">
        <v>146</v>
      </c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18"/>
      <c r="AK20" s="118"/>
      <c r="AL20" s="198"/>
    </row>
    <row r="21" spans="1:38" ht="15">
      <c r="A21" s="125"/>
      <c r="B21" s="118"/>
      <c r="C21" s="191" t="s">
        <v>14</v>
      </c>
      <c r="D21" s="192" t="s">
        <v>148</v>
      </c>
      <c r="E21" s="126"/>
      <c r="F21" s="126"/>
      <c r="G21" s="126"/>
      <c r="H21" s="129"/>
      <c r="I21" s="129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18"/>
      <c r="AK21" s="118"/>
      <c r="AL21" s="198"/>
    </row>
    <row r="22" spans="1:38" ht="15">
      <c r="A22" s="128"/>
      <c r="B22" s="118"/>
      <c r="C22" s="193" t="s">
        <v>89</v>
      </c>
      <c r="D22" s="194" t="s">
        <v>149</v>
      </c>
      <c r="E22" s="126"/>
      <c r="F22" s="126"/>
      <c r="G22" s="126"/>
      <c r="H22" s="129"/>
      <c r="I22" s="129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18"/>
      <c r="AK22" s="118"/>
      <c r="AL22" s="198"/>
    </row>
    <row r="23" spans="1:38" ht="15">
      <c r="A23" s="130"/>
      <c r="B23" s="118"/>
      <c r="C23" s="195" t="s">
        <v>132</v>
      </c>
      <c r="D23" s="194" t="s">
        <v>150</v>
      </c>
      <c r="E23" s="126"/>
      <c r="F23" s="126"/>
      <c r="G23" s="126"/>
      <c r="H23" s="129"/>
      <c r="I23" s="129"/>
      <c r="J23" s="126"/>
      <c r="K23" s="126"/>
      <c r="L23" s="131"/>
      <c r="M23" s="131"/>
      <c r="N23" s="126"/>
      <c r="O23" s="126"/>
      <c r="P23" s="126"/>
      <c r="Q23" s="126"/>
      <c r="R23" s="126"/>
      <c r="S23" s="126"/>
      <c r="T23" s="126"/>
      <c r="U23" s="126"/>
      <c r="V23" s="126"/>
      <c r="W23" s="132"/>
      <c r="X23" s="132"/>
      <c r="Y23" s="216" t="s">
        <v>72</v>
      </c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118"/>
      <c r="AK23" s="118"/>
      <c r="AL23" s="198"/>
    </row>
    <row r="24" spans="1:38" ht="15">
      <c r="A24" s="128"/>
      <c r="B24" s="118"/>
      <c r="C24" s="193" t="s">
        <v>133</v>
      </c>
      <c r="D24" s="193" t="s">
        <v>151</v>
      </c>
      <c r="E24" s="133"/>
      <c r="F24" s="133"/>
      <c r="G24" s="133"/>
      <c r="H24" s="134"/>
      <c r="I24" s="134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2"/>
      <c r="X24" s="132"/>
      <c r="Y24" s="220" t="s">
        <v>128</v>
      </c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118"/>
      <c r="AK24" s="118"/>
      <c r="AL24" s="198"/>
    </row>
    <row r="25" spans="1:38" ht="15">
      <c r="A25" s="130"/>
      <c r="B25" s="118"/>
      <c r="C25" s="196" t="s">
        <v>152</v>
      </c>
      <c r="D25" s="194" t="s">
        <v>153</v>
      </c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2"/>
      <c r="X25" s="132"/>
      <c r="Y25" s="216" t="s">
        <v>154</v>
      </c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118"/>
      <c r="AK25" s="118"/>
      <c r="AL25" s="198"/>
    </row>
    <row r="26" spans="1:38" ht="15">
      <c r="A26" s="135"/>
      <c r="B26" s="136"/>
      <c r="C26" s="137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2"/>
      <c r="X26" s="132"/>
      <c r="Y26" s="216" t="s">
        <v>155</v>
      </c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118"/>
      <c r="AK26" s="118"/>
      <c r="AL26" s="198"/>
    </row>
    <row r="27" spans="1:38" ht="15">
      <c r="A27" s="138"/>
      <c r="B27" s="139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132"/>
      <c r="AF27" s="44"/>
      <c r="AG27" s="44"/>
      <c r="AH27" s="44"/>
      <c r="AI27" s="44"/>
      <c r="AJ27" s="118"/>
      <c r="AK27" s="118"/>
      <c r="AL27" s="198"/>
    </row>
    <row r="28" spans="1:38" ht="15.75" thickBot="1">
      <c r="A28" s="96"/>
      <c r="B28" s="140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200"/>
      <c r="AK28" s="200"/>
      <c r="AL28" s="201"/>
    </row>
  </sheetData>
  <sheetProtection/>
  <mergeCells count="18">
    <mergeCell ref="AK7:AK8"/>
    <mergeCell ref="AL7:AL8"/>
    <mergeCell ref="AL10:AL11"/>
    <mergeCell ref="Y23:AI23"/>
    <mergeCell ref="Y24:AI24"/>
    <mergeCell ref="A1:AI3"/>
    <mergeCell ref="D4:D5"/>
    <mergeCell ref="AJ4:AJ5"/>
    <mergeCell ref="AK4:AK5"/>
    <mergeCell ref="AL4:AL5"/>
    <mergeCell ref="D7:D8"/>
    <mergeCell ref="AJ7:AJ8"/>
    <mergeCell ref="C19:D19"/>
    <mergeCell ref="Y25:AI25"/>
    <mergeCell ref="Y26:AI26"/>
    <mergeCell ref="D10:D11"/>
    <mergeCell ref="AJ10:AJ11"/>
    <mergeCell ref="AK10:AK11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H33"/>
  <sheetViews>
    <sheetView zoomScale="75" zoomScaleNormal="75" zoomScalePageLayoutView="0" workbookViewId="0" topLeftCell="B1">
      <selection activeCell="B2" sqref="B2:AH2"/>
    </sheetView>
  </sheetViews>
  <sheetFormatPr defaultColWidth="11.57421875" defaultRowHeight="15"/>
  <cols>
    <col min="1" max="1" width="16.28125" style="316" customWidth="1"/>
    <col min="2" max="2" width="56.28125" style="316" customWidth="1"/>
    <col min="3" max="3" width="12.00390625" style="317" customWidth="1"/>
    <col min="4" max="26" width="8.28125" style="316" customWidth="1"/>
    <col min="27" max="27" width="8.00390625" style="316" customWidth="1"/>
    <col min="28" max="34" width="8.28125" style="316" customWidth="1"/>
    <col min="35" max="213" width="9.140625" style="316" customWidth="1"/>
  </cols>
  <sheetData>
    <row r="1" spans="1:36" s="280" customFormat="1" ht="21.75" customHeight="1">
      <c r="A1" s="419" t="s">
        <v>346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  <c r="Z1" s="420"/>
      <c r="AA1" s="420"/>
      <c r="AB1" s="420"/>
      <c r="AC1" s="420"/>
      <c r="AD1" s="420"/>
      <c r="AE1" s="420"/>
      <c r="AF1" s="420"/>
      <c r="AG1" s="420"/>
      <c r="AH1" s="420"/>
      <c r="AI1" s="306"/>
      <c r="AJ1" s="279"/>
    </row>
    <row r="2" spans="1:62" s="280" customFormat="1" ht="21.75" customHeight="1">
      <c r="A2" s="421"/>
      <c r="B2" s="429" t="s">
        <v>347</v>
      </c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429"/>
      <c r="W2" s="429"/>
      <c r="X2" s="429"/>
      <c r="Y2" s="429"/>
      <c r="Z2" s="429"/>
      <c r="AA2" s="429"/>
      <c r="AB2" s="429"/>
      <c r="AC2" s="429"/>
      <c r="AD2" s="429"/>
      <c r="AE2" s="429"/>
      <c r="AF2" s="429"/>
      <c r="AG2" s="429"/>
      <c r="AH2" s="429"/>
      <c r="AI2" s="307"/>
      <c r="AJ2" s="281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s="282" customFormat="1" ht="50.25" customHeight="1">
      <c r="A3" s="422"/>
      <c r="B3" s="305" t="s">
        <v>348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8"/>
      <c r="AJ3" s="281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s="311" customFormat="1" ht="26.25" customHeight="1">
      <c r="A4" s="283" t="s">
        <v>0</v>
      </c>
      <c r="B4" s="284" t="s">
        <v>1</v>
      </c>
      <c r="C4" s="300" t="s">
        <v>3</v>
      </c>
      <c r="D4" s="285">
        <v>1</v>
      </c>
      <c r="E4" s="285">
        <v>2</v>
      </c>
      <c r="F4" s="285">
        <v>3</v>
      </c>
      <c r="G4" s="285">
        <v>4</v>
      </c>
      <c r="H4" s="285">
        <v>5</v>
      </c>
      <c r="I4" s="285">
        <v>6</v>
      </c>
      <c r="J4" s="285">
        <v>7</v>
      </c>
      <c r="K4" s="285">
        <v>8</v>
      </c>
      <c r="L4" s="285">
        <v>9</v>
      </c>
      <c r="M4" s="286">
        <v>10</v>
      </c>
      <c r="N4" s="285">
        <v>11</v>
      </c>
      <c r="O4" s="285">
        <v>12</v>
      </c>
      <c r="P4" s="285">
        <v>13</v>
      </c>
      <c r="Q4" s="285">
        <v>14</v>
      </c>
      <c r="R4" s="285">
        <v>15</v>
      </c>
      <c r="S4" s="285">
        <v>16</v>
      </c>
      <c r="T4" s="285">
        <v>17</v>
      </c>
      <c r="U4" s="285">
        <v>18</v>
      </c>
      <c r="V4" s="285">
        <v>19</v>
      </c>
      <c r="W4" s="285">
        <v>20</v>
      </c>
      <c r="X4" s="285">
        <v>21</v>
      </c>
      <c r="Y4" s="285">
        <v>22</v>
      </c>
      <c r="Z4" s="285">
        <v>23</v>
      </c>
      <c r="AA4" s="285">
        <v>24</v>
      </c>
      <c r="AB4" s="285">
        <v>25</v>
      </c>
      <c r="AC4" s="285">
        <v>26</v>
      </c>
      <c r="AD4" s="285">
        <v>27</v>
      </c>
      <c r="AE4" s="285">
        <v>28</v>
      </c>
      <c r="AF4" s="285">
        <v>29</v>
      </c>
      <c r="AG4" s="285">
        <v>30</v>
      </c>
      <c r="AH4" s="285">
        <v>31</v>
      </c>
      <c r="AI4" s="288" t="s">
        <v>4</v>
      </c>
      <c r="AJ4" s="287" t="s">
        <v>5</v>
      </c>
      <c r="AK4" s="287" t="s">
        <v>6</v>
      </c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s="311" customFormat="1" ht="26.25" customHeight="1">
      <c r="A5" s="283"/>
      <c r="B5" s="284" t="s">
        <v>188</v>
      </c>
      <c r="C5" s="301"/>
      <c r="D5" s="285" t="s">
        <v>83</v>
      </c>
      <c r="E5" s="289" t="s">
        <v>84</v>
      </c>
      <c r="F5" s="285" t="s">
        <v>85</v>
      </c>
      <c r="G5" s="286" t="s">
        <v>156</v>
      </c>
      <c r="H5" s="285" t="s">
        <v>87</v>
      </c>
      <c r="I5" s="285" t="s">
        <v>81</v>
      </c>
      <c r="J5" s="285" t="s">
        <v>82</v>
      </c>
      <c r="K5" s="285" t="s">
        <v>83</v>
      </c>
      <c r="L5" s="289" t="s">
        <v>84</v>
      </c>
      <c r="M5" s="285" t="s">
        <v>85</v>
      </c>
      <c r="N5" s="286" t="s">
        <v>156</v>
      </c>
      <c r="O5" s="285" t="s">
        <v>87</v>
      </c>
      <c r="P5" s="285" t="s">
        <v>81</v>
      </c>
      <c r="Q5" s="285" t="s">
        <v>82</v>
      </c>
      <c r="R5" s="285" t="s">
        <v>83</v>
      </c>
      <c r="S5" s="289" t="s">
        <v>84</v>
      </c>
      <c r="T5" s="285" t="s">
        <v>85</v>
      </c>
      <c r="U5" s="286" t="s">
        <v>156</v>
      </c>
      <c r="V5" s="285" t="s">
        <v>87</v>
      </c>
      <c r="W5" s="285" t="s">
        <v>81</v>
      </c>
      <c r="X5" s="285" t="s">
        <v>82</v>
      </c>
      <c r="Y5" s="285" t="s">
        <v>83</v>
      </c>
      <c r="Z5" s="289" t="s">
        <v>84</v>
      </c>
      <c r="AA5" s="285" t="s">
        <v>85</v>
      </c>
      <c r="AB5" s="286" t="s">
        <v>156</v>
      </c>
      <c r="AC5" s="285" t="s">
        <v>87</v>
      </c>
      <c r="AD5" s="285" t="s">
        <v>81</v>
      </c>
      <c r="AE5" s="285" t="s">
        <v>82</v>
      </c>
      <c r="AF5" s="285" t="s">
        <v>83</v>
      </c>
      <c r="AG5" s="289" t="s">
        <v>84</v>
      </c>
      <c r="AH5" s="285" t="s">
        <v>85</v>
      </c>
      <c r="AI5" s="290"/>
      <c r="AJ5" s="287"/>
      <c r="AK5" s="287"/>
      <c r="AM5" s="1" t="s">
        <v>4</v>
      </c>
      <c r="AN5" s="1" t="s">
        <v>6</v>
      </c>
      <c r="AO5" s="2"/>
      <c r="AP5" s="312" t="s">
        <v>13</v>
      </c>
      <c r="AQ5" s="312" t="s">
        <v>14</v>
      </c>
      <c r="AR5" s="312" t="s">
        <v>229</v>
      </c>
      <c r="AS5" s="312" t="s">
        <v>15</v>
      </c>
      <c r="AT5" s="312" t="s">
        <v>17</v>
      </c>
      <c r="AU5" s="312" t="s">
        <v>18</v>
      </c>
      <c r="AV5" s="312" t="s">
        <v>19</v>
      </c>
      <c r="AW5" s="312" t="s">
        <v>20</v>
      </c>
      <c r="AX5" s="312" t="s">
        <v>16</v>
      </c>
      <c r="AY5" s="312" t="s">
        <v>230</v>
      </c>
      <c r="AZ5" s="312" t="s">
        <v>231</v>
      </c>
      <c r="BA5" s="312" t="s">
        <v>232</v>
      </c>
      <c r="BB5" s="312" t="s">
        <v>233</v>
      </c>
      <c r="BC5" s="312" t="s">
        <v>234</v>
      </c>
      <c r="BD5" s="1" t="s">
        <v>8</v>
      </c>
      <c r="BE5" s="1" t="s">
        <v>9</v>
      </c>
      <c r="BF5" s="1" t="s">
        <v>10</v>
      </c>
      <c r="BG5" s="1" t="s">
        <v>11</v>
      </c>
      <c r="BH5" s="1" t="s">
        <v>12</v>
      </c>
      <c r="BI5" s="313" t="s">
        <v>29</v>
      </c>
      <c r="BJ5" s="313" t="s">
        <v>30</v>
      </c>
    </row>
    <row r="6" spans="1:62" s="311" customFormat="1" ht="24.75" customHeight="1">
      <c r="A6" s="291">
        <v>135569</v>
      </c>
      <c r="B6" s="292" t="s">
        <v>349</v>
      </c>
      <c r="C6" s="423" t="s">
        <v>350</v>
      </c>
      <c r="D6" s="294" t="s">
        <v>351</v>
      </c>
      <c r="E6" s="295" t="s">
        <v>97</v>
      </c>
      <c r="F6" s="295"/>
      <c r="G6" s="294"/>
      <c r="H6" s="294" t="s">
        <v>97</v>
      </c>
      <c r="I6" s="295" t="s">
        <v>351</v>
      </c>
      <c r="J6" s="295" t="s">
        <v>97</v>
      </c>
      <c r="K6" s="295" t="s">
        <v>97</v>
      </c>
      <c r="L6" s="295" t="s">
        <v>97</v>
      </c>
      <c r="M6" s="295"/>
      <c r="N6" s="294" t="s">
        <v>97</v>
      </c>
      <c r="O6" s="294"/>
      <c r="P6" s="295" t="s">
        <v>97</v>
      </c>
      <c r="Q6" s="295" t="s">
        <v>351</v>
      </c>
      <c r="R6" s="295" t="s">
        <v>97</v>
      </c>
      <c r="S6" s="295" t="s">
        <v>97</v>
      </c>
      <c r="T6" s="295" t="s">
        <v>97</v>
      </c>
      <c r="U6" s="294"/>
      <c r="V6" s="294"/>
      <c r="W6" s="295" t="s">
        <v>97</v>
      </c>
      <c r="X6" s="295" t="s">
        <v>351</v>
      </c>
      <c r="Y6" s="295" t="s">
        <v>97</v>
      </c>
      <c r="Z6" s="295" t="s">
        <v>97</v>
      </c>
      <c r="AA6" s="295" t="s">
        <v>97</v>
      </c>
      <c r="AB6" s="294"/>
      <c r="AC6" s="294" t="s">
        <v>97</v>
      </c>
      <c r="AD6" s="295" t="s">
        <v>97</v>
      </c>
      <c r="AE6" s="295" t="s">
        <v>97</v>
      </c>
      <c r="AF6" s="295" t="s">
        <v>351</v>
      </c>
      <c r="AG6" s="294"/>
      <c r="AH6" s="295" t="s">
        <v>351</v>
      </c>
      <c r="AI6" s="296">
        <f>AM6</f>
        <v>0</v>
      </c>
      <c r="AJ6" s="296">
        <f>AI6+AK6</f>
        <v>102</v>
      </c>
      <c r="AK6" s="296">
        <f>AN6</f>
        <v>102</v>
      </c>
      <c r="AM6" s="12">
        <f>$AM$2-BI6</f>
        <v>0</v>
      </c>
      <c r="AN6" s="12">
        <f>(BJ6-AM6)</f>
        <v>102</v>
      </c>
      <c r="AO6" s="2"/>
      <c r="AP6" s="312">
        <f>COUNTIF(D6:AH6,"M")</f>
        <v>0</v>
      </c>
      <c r="AQ6" s="312">
        <f>COUNTIF(D6:AH6,"T")</f>
        <v>0</v>
      </c>
      <c r="AR6" s="312">
        <f>COUNTIF(D6:AH6,"D")</f>
        <v>0</v>
      </c>
      <c r="AS6" s="312">
        <f>COUNTIF(D6:AH6,"P")</f>
        <v>0</v>
      </c>
      <c r="AT6" s="312">
        <f>COUNTIF(D6:AH6,"M/T")</f>
        <v>0</v>
      </c>
      <c r="AU6" s="312">
        <f>COUNTIF(D6:AH6,"I/I")</f>
        <v>0</v>
      </c>
      <c r="AV6" s="312">
        <f>COUNTIF(D6:AH6,"I")</f>
        <v>17</v>
      </c>
      <c r="AW6" s="312">
        <f>COUNTIF(D6:AH6,"I²")</f>
        <v>0</v>
      </c>
      <c r="AX6" s="312">
        <f>COUNTIF(D6:AH6,"SN")</f>
        <v>0</v>
      </c>
      <c r="AY6" s="312">
        <f>COUNTIF(D6:AH6,"Ma")</f>
        <v>0</v>
      </c>
      <c r="AZ6" s="312">
        <f>COUNTIF(D6:AH6,"Ta")</f>
        <v>0</v>
      </c>
      <c r="BA6" s="312">
        <f>COUNTIF(D6:AH6,"Da")</f>
        <v>0</v>
      </c>
      <c r="BB6" s="312">
        <f>COUNTIF(D6:AH6,"Pa")</f>
        <v>0</v>
      </c>
      <c r="BC6" s="312">
        <f>COUNTIF(D6:AH6,"MTa")</f>
        <v>0</v>
      </c>
      <c r="BD6" s="1"/>
      <c r="BE6" s="1"/>
      <c r="BF6" s="1"/>
      <c r="BG6" s="1"/>
      <c r="BH6" s="1"/>
      <c r="BI6" s="312">
        <f>((BE6*6)+(BF6*6)+(BG6*6)+(BH6)+(BD6*6))</f>
        <v>0</v>
      </c>
      <c r="BJ6" s="314">
        <f>(AP6*6)+(AQ6*6)+(AR6*8)+(AS6*12)+(AT6*12)+(AU6*11.5)+(AV6*6)+(AW6*6)+(AX6*12)+(AY6*6)+(AZ6*6)+(BA6*8)+(BB6*12)+(BC6*11.5)</f>
        <v>102</v>
      </c>
    </row>
    <row r="7" spans="1:61" s="311" customFormat="1" ht="26.25" customHeight="1">
      <c r="A7" s="293">
        <v>134074</v>
      </c>
      <c r="B7" s="292" t="s">
        <v>352</v>
      </c>
      <c r="C7" s="423" t="s">
        <v>353</v>
      </c>
      <c r="D7" s="294"/>
      <c r="E7" s="295" t="s">
        <v>15</v>
      </c>
      <c r="F7" s="295" t="s">
        <v>15</v>
      </c>
      <c r="G7" s="294"/>
      <c r="H7" s="294"/>
      <c r="I7" s="295" t="s">
        <v>15</v>
      </c>
      <c r="J7" s="295"/>
      <c r="K7" s="295" t="s">
        <v>206</v>
      </c>
      <c r="L7" s="295" t="s">
        <v>15</v>
      </c>
      <c r="M7" s="295"/>
      <c r="N7" s="294"/>
      <c r="O7" s="294" t="s">
        <v>15</v>
      </c>
      <c r="P7" s="295"/>
      <c r="Q7" s="295"/>
      <c r="R7" s="295" t="s">
        <v>206</v>
      </c>
      <c r="S7" s="295"/>
      <c r="T7" s="295" t="s">
        <v>354</v>
      </c>
      <c r="U7" s="294" t="s">
        <v>15</v>
      </c>
      <c r="V7" s="294"/>
      <c r="W7" s="295"/>
      <c r="X7" s="295" t="s">
        <v>15</v>
      </c>
      <c r="Y7" s="295"/>
      <c r="Z7" s="295" t="s">
        <v>354</v>
      </c>
      <c r="AA7" s="295" t="s">
        <v>15</v>
      </c>
      <c r="AB7" s="294"/>
      <c r="AC7" s="294"/>
      <c r="AD7" s="295" t="s">
        <v>206</v>
      </c>
      <c r="AE7" s="295"/>
      <c r="AF7" s="295" t="s">
        <v>354</v>
      </c>
      <c r="AG7" s="294" t="s">
        <v>15</v>
      </c>
      <c r="AH7" s="295"/>
      <c r="AI7" s="296" t="e">
        <f>#REF!+AJ7</f>
        <v>#REF!</v>
      </c>
      <c r="AJ7" s="296">
        <f>AM7</f>
        <v>108</v>
      </c>
      <c r="AK7" s="296">
        <f>AN7</f>
        <v>0</v>
      </c>
      <c r="AL7" s="12">
        <f>$AL$2-BH7</f>
        <v>0</v>
      </c>
      <c r="AM7" s="12">
        <f>(BI7-AL7)</f>
        <v>108</v>
      </c>
      <c r="AN7" s="2"/>
      <c r="AO7" s="312">
        <f>COUNTIF(D7:AH7,"M")</f>
        <v>0</v>
      </c>
      <c r="AP7" s="312">
        <f>COUNTIF(D7:AH7,"T")</f>
        <v>0</v>
      </c>
      <c r="AQ7" s="312">
        <f>COUNTIF(D7:AH7,"D")</f>
        <v>0</v>
      </c>
      <c r="AR7" s="312">
        <f>COUNTIF(D7:AH7,"P")</f>
        <v>9</v>
      </c>
      <c r="AS7" s="312">
        <f>COUNTIF(D7:AH7,"M/T")</f>
        <v>0</v>
      </c>
      <c r="AT7" s="312">
        <f>COUNTIF(D7:AH7,"I/I")</f>
        <v>0</v>
      </c>
      <c r="AU7" s="312">
        <f>COUNTIF(D7:AH7,"I")</f>
        <v>0</v>
      </c>
      <c r="AV7" s="312">
        <f>COUNTIF(D7:AH7,"I²")</f>
        <v>0</v>
      </c>
      <c r="AW7" s="312">
        <f>COUNTIF(D7:AH7,"SN")</f>
        <v>0</v>
      </c>
      <c r="AX7" s="312">
        <f>COUNTIF(D7:AH7,"Ma")</f>
        <v>0</v>
      </c>
      <c r="AY7" s="312">
        <f>COUNTIF(D7:AH7,"Ta")</f>
        <v>0</v>
      </c>
      <c r="AZ7" s="312">
        <f>COUNTIF(D7:AH7,"Da")</f>
        <v>0</v>
      </c>
      <c r="BA7" s="312">
        <f>COUNTIF(D7:AH7,"ti")</f>
        <v>0</v>
      </c>
      <c r="BB7" s="312">
        <f>COUNTIF(D7:AH7,"MTa")</f>
        <v>0</v>
      </c>
      <c r="BC7" s="1"/>
      <c r="BD7" s="1"/>
      <c r="BE7" s="1"/>
      <c r="BF7" s="1"/>
      <c r="BG7" s="1"/>
      <c r="BH7" s="312">
        <f>((BD7*6)+(BE7*6)+(BF7*6)+(BG7)+(BC7*6))</f>
        <v>0</v>
      </c>
      <c r="BI7" s="314">
        <f>(AO7*6)+(AP7*6)+(AQ7*8)+(AR7*12)+(AS7*12)+(AT7*11.5)+(AU7*6)+(AV7*6)+(AW7*12)+(AX7*6)+(AY7*6)+(AZ7*8)+(BA7*12)+(BB7*11.5)</f>
        <v>108</v>
      </c>
    </row>
    <row r="8" spans="1:61" s="311" customFormat="1" ht="26.25" customHeight="1">
      <c r="A8" s="293">
        <v>134104</v>
      </c>
      <c r="B8" s="292" t="s">
        <v>355</v>
      </c>
      <c r="C8" s="423" t="s">
        <v>353</v>
      </c>
      <c r="D8" s="294" t="s">
        <v>15</v>
      </c>
      <c r="E8" s="295"/>
      <c r="F8" s="295" t="s">
        <v>206</v>
      </c>
      <c r="G8" s="294"/>
      <c r="H8" s="294"/>
      <c r="I8" s="298" t="s">
        <v>192</v>
      </c>
      <c r="J8" s="299"/>
      <c r="K8" s="299"/>
      <c r="L8" s="299"/>
      <c r="M8" s="299"/>
      <c r="N8" s="299"/>
      <c r="O8" s="299"/>
      <c r="P8" s="299"/>
      <c r="Q8" s="299"/>
      <c r="R8" s="309"/>
      <c r="S8" s="309"/>
      <c r="T8" s="309"/>
      <c r="U8" s="309"/>
      <c r="V8" s="309"/>
      <c r="W8" s="309"/>
      <c r="X8" s="309"/>
      <c r="Y8" s="309"/>
      <c r="Z8" s="309"/>
      <c r="AA8" s="309"/>
      <c r="AB8" s="310"/>
      <c r="AC8" s="294"/>
      <c r="AD8" s="295"/>
      <c r="AE8" s="295" t="s">
        <v>206</v>
      </c>
      <c r="AF8" s="295"/>
      <c r="AG8" s="294"/>
      <c r="AH8" s="295" t="s">
        <v>15</v>
      </c>
      <c r="AI8" s="296"/>
      <c r="AJ8" s="296"/>
      <c r="AK8" s="296"/>
      <c r="AL8" s="12"/>
      <c r="AM8" s="12"/>
      <c r="AN8" s="2"/>
      <c r="AO8" s="312"/>
      <c r="AP8" s="312"/>
      <c r="AQ8" s="312"/>
      <c r="AR8" s="312"/>
      <c r="AS8" s="312"/>
      <c r="AT8" s="312"/>
      <c r="AU8" s="312"/>
      <c r="AV8" s="312"/>
      <c r="AW8" s="312"/>
      <c r="AX8" s="312"/>
      <c r="AY8" s="312"/>
      <c r="AZ8" s="312"/>
      <c r="BA8" s="312"/>
      <c r="BB8" s="312"/>
      <c r="BC8" s="1"/>
      <c r="BD8" s="1"/>
      <c r="BE8" s="1"/>
      <c r="BF8" s="1"/>
      <c r="BG8" s="1"/>
      <c r="BH8" s="312"/>
      <c r="BI8" s="314"/>
    </row>
    <row r="9" spans="1:61" s="311" customFormat="1" ht="26.25" customHeight="1">
      <c r="A9" s="293">
        <v>134422</v>
      </c>
      <c r="B9" s="292" t="s">
        <v>356</v>
      </c>
      <c r="C9" s="423" t="s">
        <v>357</v>
      </c>
      <c r="D9" s="294"/>
      <c r="E9" s="295" t="s">
        <v>358</v>
      </c>
      <c r="F9" s="295"/>
      <c r="G9" s="294"/>
      <c r="H9" s="294"/>
      <c r="I9" s="295"/>
      <c r="J9" s="295" t="s">
        <v>359</v>
      </c>
      <c r="K9" s="295" t="s">
        <v>360</v>
      </c>
      <c r="L9" s="295" t="s">
        <v>14</v>
      </c>
      <c r="M9" s="295" t="s">
        <v>358</v>
      </c>
      <c r="N9" s="294" t="s">
        <v>15</v>
      </c>
      <c r="O9" s="294"/>
      <c r="P9" s="295" t="s">
        <v>358</v>
      </c>
      <c r="Q9" s="295" t="s">
        <v>359</v>
      </c>
      <c r="R9" s="295" t="s">
        <v>360</v>
      </c>
      <c r="S9" s="295" t="s">
        <v>358</v>
      </c>
      <c r="T9" s="295" t="s">
        <v>360</v>
      </c>
      <c r="U9" s="294"/>
      <c r="V9" s="294"/>
      <c r="W9" s="295" t="s">
        <v>358</v>
      </c>
      <c r="X9" s="295" t="s">
        <v>360</v>
      </c>
      <c r="Y9" s="295" t="s">
        <v>360</v>
      </c>
      <c r="Z9" s="295" t="s">
        <v>358</v>
      </c>
      <c r="AA9" s="295" t="s">
        <v>360</v>
      </c>
      <c r="AB9" s="294"/>
      <c r="AC9" s="294" t="s">
        <v>15</v>
      </c>
      <c r="AD9" s="295" t="s">
        <v>358</v>
      </c>
      <c r="AE9" s="295" t="s">
        <v>360</v>
      </c>
      <c r="AF9" s="295" t="s">
        <v>360</v>
      </c>
      <c r="AG9" s="294"/>
      <c r="AH9" s="295" t="s">
        <v>361</v>
      </c>
      <c r="AI9" s="296"/>
      <c r="AJ9" s="296"/>
      <c r="AK9" s="296"/>
      <c r="AL9" s="12"/>
      <c r="AM9" s="12"/>
      <c r="AN9" s="2"/>
      <c r="AO9" s="312"/>
      <c r="AP9" s="312"/>
      <c r="AQ9" s="312"/>
      <c r="AR9" s="312"/>
      <c r="AS9" s="312"/>
      <c r="AT9" s="312"/>
      <c r="AU9" s="312"/>
      <c r="AV9" s="312"/>
      <c r="AW9" s="312"/>
      <c r="AX9" s="312"/>
      <c r="AY9" s="312"/>
      <c r="AZ9" s="312"/>
      <c r="BA9" s="312"/>
      <c r="BB9" s="312"/>
      <c r="BC9" s="1"/>
      <c r="BD9" s="1"/>
      <c r="BE9" s="1"/>
      <c r="BF9" s="1"/>
      <c r="BG9" s="1"/>
      <c r="BH9" s="312"/>
      <c r="BI9" s="314"/>
    </row>
    <row r="10" spans="1:61" s="311" customFormat="1" ht="26.25" customHeight="1">
      <c r="A10" s="293">
        <v>135615</v>
      </c>
      <c r="B10" s="292" t="s">
        <v>362</v>
      </c>
      <c r="C10" s="423" t="s">
        <v>357</v>
      </c>
      <c r="D10" s="294"/>
      <c r="E10" s="295" t="s">
        <v>360</v>
      </c>
      <c r="F10" s="295" t="s">
        <v>359</v>
      </c>
      <c r="G10" s="294"/>
      <c r="H10" s="294"/>
      <c r="I10" s="295" t="s">
        <v>360</v>
      </c>
      <c r="J10" s="295" t="s">
        <v>360</v>
      </c>
      <c r="K10" s="295" t="s">
        <v>359</v>
      </c>
      <c r="L10" s="295" t="s">
        <v>360</v>
      </c>
      <c r="M10" s="295" t="s">
        <v>360</v>
      </c>
      <c r="N10" s="294"/>
      <c r="O10" s="294"/>
      <c r="P10" s="295" t="s">
        <v>360</v>
      </c>
      <c r="Q10" s="295" t="s">
        <v>360</v>
      </c>
      <c r="R10" s="295" t="s">
        <v>360</v>
      </c>
      <c r="S10" s="295" t="s">
        <v>360</v>
      </c>
      <c r="T10" s="295" t="s">
        <v>360</v>
      </c>
      <c r="U10" s="294"/>
      <c r="V10" s="294"/>
      <c r="W10" s="295" t="s">
        <v>360</v>
      </c>
      <c r="X10" s="295" t="s">
        <v>360</v>
      </c>
      <c r="Y10" s="295" t="s">
        <v>360</v>
      </c>
      <c r="Z10" s="295" t="s">
        <v>360</v>
      </c>
      <c r="AA10" s="295" t="s">
        <v>360</v>
      </c>
      <c r="AB10" s="294"/>
      <c r="AC10" s="294"/>
      <c r="AD10" s="295" t="s">
        <v>360</v>
      </c>
      <c r="AE10" s="295" t="s">
        <v>359</v>
      </c>
      <c r="AF10" s="295" t="s">
        <v>360</v>
      </c>
      <c r="AG10" s="294" t="s">
        <v>359</v>
      </c>
      <c r="AH10" s="295" t="s">
        <v>360</v>
      </c>
      <c r="AI10" s="296"/>
      <c r="AJ10" s="296"/>
      <c r="AK10" s="296"/>
      <c r="AL10" s="12"/>
      <c r="AM10" s="12"/>
      <c r="AN10" s="2"/>
      <c r="AO10" s="312"/>
      <c r="AP10" s="312"/>
      <c r="AQ10" s="312"/>
      <c r="AR10" s="312"/>
      <c r="AS10" s="312"/>
      <c r="AT10" s="312"/>
      <c r="AU10" s="312"/>
      <c r="AV10" s="312"/>
      <c r="AW10" s="312"/>
      <c r="AX10" s="312"/>
      <c r="AY10" s="312"/>
      <c r="AZ10" s="312"/>
      <c r="BA10" s="312"/>
      <c r="BB10" s="312"/>
      <c r="BC10" s="1"/>
      <c r="BD10" s="1"/>
      <c r="BE10" s="1"/>
      <c r="BF10" s="1"/>
      <c r="BG10" s="1"/>
      <c r="BH10" s="312"/>
      <c r="BI10" s="314"/>
    </row>
    <row r="11" spans="1:61" s="311" customFormat="1" ht="26.25" customHeight="1">
      <c r="A11" s="293">
        <v>146609</v>
      </c>
      <c r="B11" s="292" t="s">
        <v>363</v>
      </c>
      <c r="C11" s="424" t="s">
        <v>65</v>
      </c>
      <c r="D11" s="294"/>
      <c r="E11" s="295"/>
      <c r="F11" s="295" t="s">
        <v>97</v>
      </c>
      <c r="G11" s="294" t="s">
        <v>97</v>
      </c>
      <c r="H11" s="294"/>
      <c r="I11" s="295"/>
      <c r="J11" s="295"/>
      <c r="K11" s="295"/>
      <c r="L11" s="295"/>
      <c r="M11" s="295" t="s">
        <v>97</v>
      </c>
      <c r="N11" s="294"/>
      <c r="O11" s="294" t="s">
        <v>97</v>
      </c>
      <c r="P11" s="295"/>
      <c r="Q11" s="295"/>
      <c r="R11" s="295"/>
      <c r="S11" s="295"/>
      <c r="T11" s="295"/>
      <c r="U11" s="294" t="s">
        <v>97</v>
      </c>
      <c r="V11" s="294" t="s">
        <v>97</v>
      </c>
      <c r="W11" s="295"/>
      <c r="X11" s="295"/>
      <c r="Y11" s="295"/>
      <c r="Z11" s="295"/>
      <c r="AA11" s="295"/>
      <c r="AB11" s="294" t="s">
        <v>97</v>
      </c>
      <c r="AC11" s="294"/>
      <c r="AD11" s="295"/>
      <c r="AE11" s="295"/>
      <c r="AF11" s="295"/>
      <c r="AG11" s="294" t="s">
        <v>97</v>
      </c>
      <c r="AH11" s="295"/>
      <c r="AI11" s="296"/>
      <c r="AJ11" s="296"/>
      <c r="AK11" s="296"/>
      <c r="AL11" s="12"/>
      <c r="AM11" s="12"/>
      <c r="AN11" s="2"/>
      <c r="AO11" s="312"/>
      <c r="AP11" s="312"/>
      <c r="AQ11" s="312"/>
      <c r="AR11" s="312"/>
      <c r="AS11" s="312"/>
      <c r="AT11" s="312"/>
      <c r="AU11" s="312"/>
      <c r="AV11" s="312"/>
      <c r="AW11" s="312"/>
      <c r="AX11" s="312"/>
      <c r="AY11" s="312"/>
      <c r="AZ11" s="312"/>
      <c r="BA11" s="312"/>
      <c r="BB11" s="312"/>
      <c r="BC11" s="1"/>
      <c r="BD11" s="1"/>
      <c r="BE11" s="1"/>
      <c r="BF11" s="1"/>
      <c r="BG11" s="1"/>
      <c r="BH11" s="312"/>
      <c r="BI11" s="314"/>
    </row>
    <row r="12" spans="1:61" s="311" customFormat="1" ht="26.25" customHeight="1">
      <c r="A12" s="293">
        <v>147354</v>
      </c>
      <c r="B12" s="292" t="s">
        <v>364</v>
      </c>
      <c r="C12" s="424" t="s">
        <v>65</v>
      </c>
      <c r="D12" s="294"/>
      <c r="E12" s="295"/>
      <c r="F12" s="295"/>
      <c r="G12" s="294"/>
      <c r="H12" s="294"/>
      <c r="I12" s="295" t="s">
        <v>97</v>
      </c>
      <c r="J12" s="295" t="s">
        <v>97</v>
      </c>
      <c r="K12" s="295" t="s">
        <v>97</v>
      </c>
      <c r="L12" s="295" t="s">
        <v>97</v>
      </c>
      <c r="M12" s="295"/>
      <c r="N12" s="294"/>
      <c r="O12" s="294"/>
      <c r="P12" s="295"/>
      <c r="Q12" s="295"/>
      <c r="R12" s="295"/>
      <c r="S12" s="295"/>
      <c r="T12" s="295"/>
      <c r="U12" s="294"/>
      <c r="V12" s="294"/>
      <c r="W12" s="295"/>
      <c r="X12" s="295"/>
      <c r="Y12" s="295"/>
      <c r="Z12" s="295"/>
      <c r="AA12" s="295"/>
      <c r="AB12" s="294"/>
      <c r="AC12" s="294"/>
      <c r="AD12" s="295"/>
      <c r="AE12" s="295"/>
      <c r="AF12" s="295"/>
      <c r="AG12" s="294"/>
      <c r="AH12" s="295"/>
      <c r="AI12" s="296"/>
      <c r="AJ12" s="296"/>
      <c r="AK12" s="296"/>
      <c r="AL12" s="12"/>
      <c r="AM12" s="12"/>
      <c r="AN12" s="2"/>
      <c r="AO12" s="312"/>
      <c r="AP12" s="312"/>
      <c r="AQ12" s="312"/>
      <c r="AR12" s="312"/>
      <c r="AS12" s="312"/>
      <c r="AT12" s="312"/>
      <c r="AU12" s="312"/>
      <c r="AV12" s="312"/>
      <c r="AW12" s="312"/>
      <c r="AX12" s="312"/>
      <c r="AY12" s="312"/>
      <c r="AZ12" s="312"/>
      <c r="BA12" s="312"/>
      <c r="BB12" s="312"/>
      <c r="BC12" s="1"/>
      <c r="BD12" s="1"/>
      <c r="BE12" s="1"/>
      <c r="BF12" s="1"/>
      <c r="BG12" s="1"/>
      <c r="BH12" s="312"/>
      <c r="BI12" s="314"/>
    </row>
    <row r="13" spans="1:61" s="311" customFormat="1" ht="26.25" customHeight="1">
      <c r="A13" s="293">
        <v>148466</v>
      </c>
      <c r="B13" s="292" t="s">
        <v>365</v>
      </c>
      <c r="C13" s="424" t="s">
        <v>366</v>
      </c>
      <c r="D13" s="294"/>
      <c r="E13" s="295" t="s">
        <v>97</v>
      </c>
      <c r="F13" s="295"/>
      <c r="G13" s="294"/>
      <c r="H13" s="294"/>
      <c r="I13" s="295"/>
      <c r="J13" s="295"/>
      <c r="K13" s="295"/>
      <c r="L13" s="295"/>
      <c r="M13" s="295"/>
      <c r="N13" s="294"/>
      <c r="O13" s="294"/>
      <c r="P13" s="295"/>
      <c r="Q13" s="295"/>
      <c r="R13" s="295"/>
      <c r="S13" s="295"/>
      <c r="T13" s="295"/>
      <c r="U13" s="294"/>
      <c r="V13" s="294"/>
      <c r="W13" s="295"/>
      <c r="X13" s="295"/>
      <c r="Y13" s="295"/>
      <c r="Z13" s="295"/>
      <c r="AA13" s="295"/>
      <c r="AB13" s="294"/>
      <c r="AC13" s="294"/>
      <c r="AD13" s="295"/>
      <c r="AE13" s="295"/>
      <c r="AF13" s="295"/>
      <c r="AG13" s="294"/>
      <c r="AH13" s="295"/>
      <c r="AI13" s="296"/>
      <c r="AJ13" s="296"/>
      <c r="AK13" s="296"/>
      <c r="AL13" s="12"/>
      <c r="AM13" s="12"/>
      <c r="AN13" s="2"/>
      <c r="AO13" s="312"/>
      <c r="AP13" s="312"/>
      <c r="AQ13" s="312"/>
      <c r="AR13" s="312"/>
      <c r="AS13" s="312"/>
      <c r="AT13" s="312"/>
      <c r="AU13" s="312"/>
      <c r="AV13" s="312"/>
      <c r="AW13" s="312"/>
      <c r="AX13" s="312"/>
      <c r="AY13" s="312"/>
      <c r="AZ13" s="312"/>
      <c r="BA13" s="312"/>
      <c r="BB13" s="312"/>
      <c r="BC13" s="1"/>
      <c r="BD13" s="1"/>
      <c r="BE13" s="1"/>
      <c r="BF13" s="1"/>
      <c r="BG13" s="1"/>
      <c r="BH13" s="312"/>
      <c r="BI13" s="314"/>
    </row>
    <row r="14" spans="1:61" s="311" customFormat="1" ht="26.25" customHeight="1">
      <c r="A14" s="293">
        <v>148652</v>
      </c>
      <c r="B14" s="292" t="s">
        <v>367</v>
      </c>
      <c r="C14" s="424"/>
      <c r="D14" s="294"/>
      <c r="E14" s="295"/>
      <c r="F14" s="295"/>
      <c r="G14" s="294"/>
      <c r="H14" s="294"/>
      <c r="I14" s="295"/>
      <c r="J14" s="295"/>
      <c r="K14" s="295"/>
      <c r="L14" s="295"/>
      <c r="M14" s="295"/>
      <c r="N14" s="294"/>
      <c r="O14" s="294"/>
      <c r="P14" s="295"/>
      <c r="Q14" s="295"/>
      <c r="R14" s="295"/>
      <c r="S14" s="295"/>
      <c r="T14" s="295"/>
      <c r="U14" s="294"/>
      <c r="V14" s="294"/>
      <c r="W14" s="295"/>
      <c r="X14" s="295"/>
      <c r="Y14" s="295"/>
      <c r="Z14" s="295"/>
      <c r="AA14" s="295"/>
      <c r="AB14" s="294"/>
      <c r="AC14" s="294"/>
      <c r="AD14" s="295"/>
      <c r="AE14" s="295"/>
      <c r="AF14" s="295"/>
      <c r="AG14" s="294"/>
      <c r="AH14" s="295"/>
      <c r="AI14" s="296"/>
      <c r="AJ14" s="296"/>
      <c r="AK14" s="296"/>
      <c r="AL14" s="12"/>
      <c r="AM14" s="12"/>
      <c r="AN14" s="2"/>
      <c r="AO14" s="312"/>
      <c r="AP14" s="312"/>
      <c r="AQ14" s="312"/>
      <c r="AR14" s="312"/>
      <c r="AS14" s="312"/>
      <c r="AT14" s="312"/>
      <c r="AU14" s="312"/>
      <c r="AV14" s="312"/>
      <c r="AW14" s="312"/>
      <c r="AX14" s="312"/>
      <c r="AY14" s="312"/>
      <c r="AZ14" s="312"/>
      <c r="BA14" s="312"/>
      <c r="BB14" s="312"/>
      <c r="BC14" s="1"/>
      <c r="BD14" s="1"/>
      <c r="BE14" s="1"/>
      <c r="BF14" s="1"/>
      <c r="BG14" s="1"/>
      <c r="BH14" s="312"/>
      <c r="BI14" s="314"/>
    </row>
    <row r="15" spans="1:61" s="311" customFormat="1" ht="26.25" customHeight="1">
      <c r="A15" s="293"/>
      <c r="B15" s="292" t="s">
        <v>363</v>
      </c>
      <c r="C15" s="424"/>
      <c r="D15" s="294" t="s">
        <v>15</v>
      </c>
      <c r="E15" s="295"/>
      <c r="F15" s="295"/>
      <c r="G15" s="294" t="s">
        <v>15</v>
      </c>
      <c r="H15" s="294"/>
      <c r="I15" s="295"/>
      <c r="J15" s="295"/>
      <c r="K15" s="295"/>
      <c r="L15" s="295"/>
      <c r="M15" s="295"/>
      <c r="N15" s="294"/>
      <c r="O15" s="294"/>
      <c r="P15" s="295"/>
      <c r="Q15" s="295"/>
      <c r="R15" s="295"/>
      <c r="S15" s="295"/>
      <c r="T15" s="295"/>
      <c r="U15" s="294"/>
      <c r="V15" s="294"/>
      <c r="W15" s="295"/>
      <c r="X15" s="295"/>
      <c r="Y15" s="295"/>
      <c r="Z15" s="295"/>
      <c r="AA15" s="295"/>
      <c r="AB15" s="294"/>
      <c r="AC15" s="294"/>
      <c r="AD15" s="295"/>
      <c r="AE15" s="295"/>
      <c r="AF15" s="295"/>
      <c r="AG15" s="294"/>
      <c r="AH15" s="295"/>
      <c r="AI15" s="296"/>
      <c r="AJ15" s="296"/>
      <c r="AK15" s="296"/>
      <c r="AL15" s="12"/>
      <c r="AM15" s="12"/>
      <c r="AN15" s="2"/>
      <c r="AO15" s="312"/>
      <c r="AP15" s="312"/>
      <c r="AQ15" s="312"/>
      <c r="AR15" s="312"/>
      <c r="AS15" s="312"/>
      <c r="AT15" s="312"/>
      <c r="AU15" s="312"/>
      <c r="AV15" s="312"/>
      <c r="AW15" s="312"/>
      <c r="AX15" s="312"/>
      <c r="AY15" s="312"/>
      <c r="AZ15" s="312"/>
      <c r="BA15" s="312"/>
      <c r="BB15" s="312"/>
      <c r="BC15" s="1"/>
      <c r="BD15" s="1"/>
      <c r="BE15" s="1"/>
      <c r="BF15" s="1"/>
      <c r="BG15" s="1"/>
      <c r="BH15" s="312"/>
      <c r="BI15" s="314"/>
    </row>
    <row r="16" spans="1:61" s="311" customFormat="1" ht="26.25" customHeight="1">
      <c r="A16" s="293"/>
      <c r="B16" s="292" t="s">
        <v>368</v>
      </c>
      <c r="C16" s="424"/>
      <c r="D16" s="294"/>
      <c r="E16" s="295"/>
      <c r="F16" s="295"/>
      <c r="G16" s="294"/>
      <c r="H16" s="294" t="s">
        <v>15</v>
      </c>
      <c r="I16" s="295"/>
      <c r="J16" s="295"/>
      <c r="K16" s="295"/>
      <c r="L16" s="295"/>
      <c r="M16" s="295"/>
      <c r="N16" s="294"/>
      <c r="O16" s="294"/>
      <c r="P16" s="295"/>
      <c r="Q16" s="295"/>
      <c r="R16" s="295"/>
      <c r="S16" s="295"/>
      <c r="T16" s="295"/>
      <c r="U16" s="294"/>
      <c r="V16" s="294"/>
      <c r="W16" s="295"/>
      <c r="X16" s="295"/>
      <c r="Y16" s="295"/>
      <c r="Z16" s="295"/>
      <c r="AA16" s="295"/>
      <c r="AB16" s="294"/>
      <c r="AC16" s="294"/>
      <c r="AD16" s="295"/>
      <c r="AE16" s="295"/>
      <c r="AF16" s="295"/>
      <c r="AG16" s="294"/>
      <c r="AH16" s="295"/>
      <c r="AI16" s="296"/>
      <c r="AJ16" s="296"/>
      <c r="AK16" s="296"/>
      <c r="AL16" s="12"/>
      <c r="AM16" s="12"/>
      <c r="AN16" s="2"/>
      <c r="AO16" s="312"/>
      <c r="AP16" s="312"/>
      <c r="AQ16" s="312"/>
      <c r="AR16" s="312"/>
      <c r="AS16" s="312"/>
      <c r="AT16" s="312"/>
      <c r="AU16" s="312"/>
      <c r="AV16" s="312"/>
      <c r="AW16" s="312"/>
      <c r="AX16" s="312"/>
      <c r="AY16" s="312"/>
      <c r="AZ16" s="312"/>
      <c r="BA16" s="312"/>
      <c r="BB16" s="312"/>
      <c r="BC16" s="1"/>
      <c r="BD16" s="1"/>
      <c r="BE16" s="1"/>
      <c r="BF16" s="1"/>
      <c r="BG16" s="1"/>
      <c r="BH16" s="312"/>
      <c r="BI16" s="314"/>
    </row>
    <row r="17" spans="1:61" s="311" customFormat="1" ht="26.25" customHeight="1">
      <c r="A17" s="293"/>
      <c r="B17" s="292" t="s">
        <v>369</v>
      </c>
      <c r="C17" s="424" t="s">
        <v>366</v>
      </c>
      <c r="D17" s="294"/>
      <c r="E17" s="295"/>
      <c r="F17" s="295" t="s">
        <v>97</v>
      </c>
      <c r="G17" s="294"/>
      <c r="H17" s="294"/>
      <c r="I17" s="295"/>
      <c r="J17" s="295"/>
      <c r="K17" s="295"/>
      <c r="L17" s="295"/>
      <c r="M17" s="295" t="s">
        <v>97</v>
      </c>
      <c r="N17" s="294"/>
      <c r="O17" s="294"/>
      <c r="P17" s="295"/>
      <c r="Q17" s="295" t="s">
        <v>370</v>
      </c>
      <c r="R17" s="295"/>
      <c r="S17" s="295"/>
      <c r="T17" s="295"/>
      <c r="U17" s="294"/>
      <c r="V17" s="294"/>
      <c r="W17" s="295"/>
      <c r="X17" s="295"/>
      <c r="Y17" s="295"/>
      <c r="Z17" s="295"/>
      <c r="AA17" s="295"/>
      <c r="AB17" s="294"/>
      <c r="AC17" s="294"/>
      <c r="AD17" s="295"/>
      <c r="AE17" s="295"/>
      <c r="AF17" s="295"/>
      <c r="AG17" s="294"/>
      <c r="AH17" s="295"/>
      <c r="AI17" s="296"/>
      <c r="AJ17" s="296"/>
      <c r="AK17" s="296"/>
      <c r="AL17" s="12"/>
      <c r="AM17" s="12"/>
      <c r="AN17" s="2"/>
      <c r="AO17" s="312"/>
      <c r="AP17" s="312"/>
      <c r="AQ17" s="312"/>
      <c r="AR17" s="312"/>
      <c r="AS17" s="312"/>
      <c r="AT17" s="312"/>
      <c r="AU17" s="312"/>
      <c r="AV17" s="312"/>
      <c r="AW17" s="312"/>
      <c r="AX17" s="312"/>
      <c r="AY17" s="312"/>
      <c r="AZ17" s="312"/>
      <c r="BA17" s="312"/>
      <c r="BB17" s="312"/>
      <c r="BC17" s="1"/>
      <c r="BD17" s="1"/>
      <c r="BE17" s="1"/>
      <c r="BF17" s="1"/>
      <c r="BG17" s="1"/>
      <c r="BH17" s="312"/>
      <c r="BI17" s="314"/>
    </row>
    <row r="18" spans="1:216" s="316" customFormat="1" ht="21" customHeight="1">
      <c r="A18" s="315"/>
      <c r="B18" s="425" t="s">
        <v>371</v>
      </c>
      <c r="C18" s="426"/>
      <c r="D18" s="426"/>
      <c r="E18" s="426"/>
      <c r="F18" s="426"/>
      <c r="G18" s="427"/>
      <c r="H18" s="427"/>
      <c r="I18" s="427"/>
      <c r="J18" s="427"/>
      <c r="HF18"/>
      <c r="HG18"/>
      <c r="HH18"/>
    </row>
    <row r="19" spans="1:216" s="316" customFormat="1" ht="19.5" customHeight="1">
      <c r="A19" s="315"/>
      <c r="B19" s="425" t="s">
        <v>372</v>
      </c>
      <c r="C19" s="426"/>
      <c r="D19" s="426"/>
      <c r="E19" s="426"/>
      <c r="F19" s="426"/>
      <c r="G19" s="427"/>
      <c r="H19" s="427"/>
      <c r="I19" s="427"/>
      <c r="J19" s="427"/>
      <c r="HF19"/>
      <c r="HG19"/>
      <c r="HH19"/>
    </row>
    <row r="20" spans="1:216" s="316" customFormat="1" ht="21" customHeight="1">
      <c r="A20" s="315"/>
      <c r="B20" s="425" t="s">
        <v>373</v>
      </c>
      <c r="C20" s="426"/>
      <c r="D20" s="426"/>
      <c r="E20" s="426"/>
      <c r="F20" s="426"/>
      <c r="G20" s="427"/>
      <c r="H20" s="427"/>
      <c r="I20" s="427"/>
      <c r="J20" s="427"/>
      <c r="HF20"/>
      <c r="HG20"/>
      <c r="HH20"/>
    </row>
    <row r="21" spans="1:216" s="316" customFormat="1" ht="21" customHeight="1">
      <c r="A21" s="315"/>
      <c r="B21" s="425" t="s">
        <v>374</v>
      </c>
      <c r="C21" s="426"/>
      <c r="D21" s="426"/>
      <c r="E21" s="426"/>
      <c r="F21" s="426"/>
      <c r="G21" s="427"/>
      <c r="H21" s="427"/>
      <c r="I21" s="427"/>
      <c r="J21" s="427"/>
      <c r="HF21"/>
      <c r="HG21"/>
      <c r="HH21"/>
    </row>
    <row r="22" spans="1:6" s="316" customFormat="1" ht="21.75" customHeight="1">
      <c r="A22" s="315"/>
      <c r="B22" s="428" t="s">
        <v>375</v>
      </c>
      <c r="C22" s="428"/>
      <c r="D22" s="428"/>
      <c r="E22" s="428"/>
      <c r="F22" s="428"/>
    </row>
    <row r="23" spans="1:8" s="316" customFormat="1" ht="21.75" customHeight="1">
      <c r="A23" s="315"/>
      <c r="B23" s="425" t="s">
        <v>376</v>
      </c>
      <c r="C23" s="426"/>
      <c r="D23" s="426"/>
      <c r="E23" s="426"/>
      <c r="F23" s="426"/>
      <c r="G23" s="427"/>
      <c r="H23" s="427"/>
    </row>
    <row r="24" spans="1:8" s="316" customFormat="1" ht="21.75" customHeight="1">
      <c r="A24" s="315"/>
      <c r="B24" s="425" t="s">
        <v>377</v>
      </c>
      <c r="C24" s="426"/>
      <c r="D24" s="426"/>
      <c r="E24" s="426"/>
      <c r="F24" s="426"/>
      <c r="G24" s="427"/>
      <c r="H24" s="427"/>
    </row>
    <row r="25" spans="1:8" s="316" customFormat="1" ht="21.75" customHeight="1">
      <c r="A25" s="315"/>
      <c r="B25" s="425" t="s">
        <v>378</v>
      </c>
      <c r="C25" s="426"/>
      <c r="D25" s="426"/>
      <c r="E25" s="426"/>
      <c r="F25" s="426"/>
      <c r="G25" s="427"/>
      <c r="H25" s="427"/>
    </row>
    <row r="26" spans="1:6" s="316" customFormat="1" ht="20.25" customHeight="1">
      <c r="A26" s="315"/>
      <c r="B26" s="425" t="s">
        <v>379</v>
      </c>
      <c r="C26" s="425"/>
      <c r="D26" s="425"/>
      <c r="E26" s="425"/>
      <c r="F26" s="425"/>
    </row>
    <row r="27" spans="1:6" s="316" customFormat="1" ht="20.25">
      <c r="A27" s="315"/>
      <c r="B27" s="425" t="s">
        <v>380</v>
      </c>
      <c r="C27" s="425"/>
      <c r="D27" s="425"/>
      <c r="E27" s="425"/>
      <c r="F27" s="425"/>
    </row>
    <row r="28" spans="1:6" s="316" customFormat="1" ht="20.25">
      <c r="A28" s="315"/>
      <c r="B28" s="425" t="s">
        <v>381</v>
      </c>
      <c r="C28" s="425"/>
      <c r="D28" s="425"/>
      <c r="E28" s="425"/>
      <c r="F28" s="425"/>
    </row>
    <row r="29" spans="1:12" s="316" customFormat="1" ht="20.25">
      <c r="A29" s="315"/>
      <c r="B29" s="425" t="s">
        <v>382</v>
      </c>
      <c r="C29" s="425"/>
      <c r="D29" s="425"/>
      <c r="E29" s="425"/>
      <c r="F29" s="425"/>
      <c r="L29" s="316" t="s">
        <v>383</v>
      </c>
    </row>
    <row r="30" ht="21.75" customHeight="1">
      <c r="B30" s="425" t="s">
        <v>384</v>
      </c>
    </row>
    <row r="31" spans="2:6" ht="20.25">
      <c r="B31" s="425" t="s">
        <v>385</v>
      </c>
      <c r="C31" s="425"/>
      <c r="D31" s="425"/>
      <c r="E31" s="425"/>
      <c r="F31" s="425"/>
    </row>
    <row r="33" spans="3:216" s="316" customFormat="1" ht="17.25" customHeight="1">
      <c r="C33" s="317"/>
      <c r="HF33"/>
      <c r="HG33"/>
      <c r="HH33"/>
    </row>
  </sheetData>
  <sheetProtection/>
  <mergeCells count="7">
    <mergeCell ref="I8:Q8"/>
    <mergeCell ref="B2:AH2"/>
    <mergeCell ref="B3:AH3"/>
    <mergeCell ref="C4:C5"/>
    <mergeCell ref="AI4:AI5"/>
    <mergeCell ref="AJ4:AJ5"/>
    <mergeCell ref="AK4:AK5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Amante Feronha Santini -  mat 151602</dc:creator>
  <cp:keywords/>
  <dc:description/>
  <cp:lastModifiedBy>Carolina Amante Feronha Santini -  mat 151602</cp:lastModifiedBy>
  <cp:lastPrinted>2024-04-25T15:26:58Z</cp:lastPrinted>
  <dcterms:created xsi:type="dcterms:W3CDTF">2024-04-04T12:38:48Z</dcterms:created>
  <dcterms:modified xsi:type="dcterms:W3CDTF">2024-04-29T19:27:00Z</dcterms:modified>
  <cp:category/>
  <cp:version/>
  <cp:contentType/>
  <cp:contentStatus/>
</cp:coreProperties>
</file>