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240" windowWidth="20730" windowHeight="10680" activeTab="7"/>
  </bookViews>
  <sheets>
    <sheet name="COORDENAÇÃO" sheetId="4" r:id="rId1"/>
    <sheet name="TGP" sheetId="1" r:id="rId2"/>
    <sheet name="RAIO X" sheetId="2" r:id="rId3"/>
    <sheet name="DEMAIS FUNÇÕES " sheetId="12" r:id="rId4"/>
    <sheet name="ENFERMEIROS" sheetId="13" r:id="rId5"/>
    <sheet name="TEC. ENF. DIA" sheetId="14" r:id="rId6"/>
    <sheet name="TEC. ENF. NOITE" sheetId="15" r:id="rId7"/>
    <sheet name="ACE" sheetId="16" r:id="rId8"/>
  </sheet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10" i="16" l="1"/>
  <c r="BG10" i="16"/>
  <c r="BF10" i="16"/>
  <c r="BE10" i="16"/>
  <c r="BD10" i="16"/>
  <c r="BC10" i="16"/>
  <c r="BB10" i="16"/>
  <c r="BA10" i="16"/>
  <c r="AZ10" i="16"/>
  <c r="AY10" i="16"/>
  <c r="AX10" i="16"/>
  <c r="AW10" i="16"/>
  <c r="AV10" i="16"/>
  <c r="AU10" i="16"/>
  <c r="AT10" i="16"/>
  <c r="AS10" i="16"/>
  <c r="AR10" i="16"/>
  <c r="AQ10" i="16"/>
  <c r="BN10" i="16" s="1"/>
  <c r="AO10" i="16" s="1"/>
  <c r="AL10" i="16" s="1"/>
  <c r="BM9" i="16"/>
  <c r="BG9" i="16"/>
  <c r="BF9" i="16"/>
  <c r="BE9" i="16"/>
  <c r="BD9" i="16"/>
  <c r="BC9" i="16"/>
  <c r="BB9" i="16"/>
  <c r="BA9" i="16"/>
  <c r="AZ9" i="16"/>
  <c r="AY9" i="16"/>
  <c r="AX9" i="16"/>
  <c r="AW9" i="16"/>
  <c r="AV9" i="16"/>
  <c r="AU9" i="16"/>
  <c r="AT9" i="16"/>
  <c r="AS9" i="16"/>
  <c r="AR9" i="16"/>
  <c r="AQ9" i="16"/>
  <c r="BN9" i="16" s="1"/>
  <c r="BM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S8" i="16"/>
  <c r="AR8" i="16"/>
  <c r="AQ8" i="16"/>
  <c r="BN8" i="16" s="1"/>
  <c r="BM7" i="16"/>
  <c r="BG7" i="16"/>
  <c r="BF7" i="16"/>
  <c r="BE7" i="16"/>
  <c r="BD7" i="16"/>
  <c r="BC7" i="16"/>
  <c r="BB7" i="16"/>
  <c r="BA7" i="16"/>
  <c r="AZ7" i="16"/>
  <c r="AY7" i="16"/>
  <c r="AX7" i="16"/>
  <c r="AW7" i="16"/>
  <c r="AV7" i="16"/>
  <c r="AU7" i="16"/>
  <c r="AT7" i="16"/>
  <c r="AS7" i="16"/>
  <c r="AR7" i="16"/>
  <c r="AQ7" i="16"/>
  <c r="BN7" i="16" s="1"/>
  <c r="BM6" i="16"/>
  <c r="BG6" i="16"/>
  <c r="BF6" i="16"/>
  <c r="BE6" i="16"/>
  <c r="BD6" i="16"/>
  <c r="BC6" i="16"/>
  <c r="BB6" i="16"/>
  <c r="BA6" i="16"/>
  <c r="AZ6" i="16"/>
  <c r="AY6" i="16"/>
  <c r="AX6" i="16"/>
  <c r="AW6" i="16"/>
  <c r="AV6" i="16"/>
  <c r="AU6" i="16"/>
  <c r="AT6" i="16"/>
  <c r="AS6" i="16"/>
  <c r="AR6" i="16"/>
  <c r="AQ6" i="16"/>
  <c r="BN6" i="16" s="1"/>
  <c r="AN2" i="16"/>
  <c r="AN10" i="16" s="1"/>
  <c r="AJ10" i="16" s="1"/>
  <c r="AK10" i="16" l="1"/>
  <c r="AO6" i="16"/>
  <c r="AL6" i="16" s="1"/>
  <c r="AN6" i="16"/>
  <c r="AJ6" i="16" s="1"/>
  <c r="AN7" i="16"/>
  <c r="AJ7" i="16" s="1"/>
  <c r="AN8" i="16"/>
  <c r="AJ8" i="16" s="1"/>
  <c r="AN9" i="16"/>
  <c r="AJ9" i="16" s="1"/>
  <c r="AK6" i="16" l="1"/>
  <c r="AO7" i="16"/>
  <c r="AL7" i="16" s="1"/>
  <c r="AK7" i="16" s="1"/>
  <c r="AO8" i="16"/>
  <c r="AL8" i="16" s="1"/>
  <c r="AK8" i="16" s="1"/>
  <c r="AO9" i="16"/>
  <c r="AL9" i="16" s="1"/>
  <c r="AK9" i="16" s="1"/>
  <c r="BS48" i="15" l="1"/>
  <c r="BR48" i="15"/>
  <c r="BQ48" i="15"/>
  <c r="BP48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BT48" i="15" s="1"/>
  <c r="BS47" i="15"/>
  <c r="BR47" i="15"/>
  <c r="BQ47" i="15"/>
  <c r="BP47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BT47" i="15" s="1"/>
  <c r="BR46" i="15"/>
  <c r="BQ46" i="15"/>
  <c r="BP46" i="15"/>
  <c r="BO46" i="15"/>
  <c r="BN46" i="15"/>
  <c r="BM46" i="15"/>
  <c r="BL46" i="15"/>
  <c r="BK46" i="15"/>
  <c r="BJ46" i="15"/>
  <c r="BI46" i="15"/>
  <c r="BH46" i="15"/>
  <c r="BG46" i="15"/>
  <c r="BF46" i="15"/>
  <c r="BE46" i="15"/>
  <c r="BD46" i="15"/>
  <c r="BC46" i="15"/>
  <c r="BB46" i="15"/>
  <c r="BA46" i="15"/>
  <c r="AZ46" i="15"/>
  <c r="AY46" i="15"/>
  <c r="AX46" i="15"/>
  <c r="AW46" i="15"/>
  <c r="AV46" i="15"/>
  <c r="BL45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BT44" i="15" s="1"/>
  <c r="BS43" i="15"/>
  <c r="BR43" i="15"/>
  <c r="BQ43" i="15"/>
  <c r="BP43" i="15"/>
  <c r="BO43" i="15"/>
  <c r="BN43" i="15"/>
  <c r="BM43" i="15"/>
  <c r="BL43" i="15"/>
  <c r="BK43" i="15"/>
  <c r="BJ43" i="15"/>
  <c r="BI43" i="15"/>
  <c r="BH43" i="15"/>
  <c r="BG43" i="15"/>
  <c r="BF43" i="15"/>
  <c r="BE43" i="15"/>
  <c r="BD43" i="15"/>
  <c r="BC43" i="15"/>
  <c r="BB43" i="15"/>
  <c r="BA43" i="15"/>
  <c r="AZ43" i="15"/>
  <c r="AY43" i="15"/>
  <c r="AX43" i="15"/>
  <c r="AW43" i="15"/>
  <c r="AV43" i="15"/>
  <c r="BT43" i="15" s="1"/>
  <c r="BS42" i="15"/>
  <c r="BR42" i="15"/>
  <c r="BQ42" i="15"/>
  <c r="BP42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BT42" i="15" s="1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BT41" i="15" s="1"/>
  <c r="BS40" i="15"/>
  <c r="BR40" i="15"/>
  <c r="BQ40" i="15"/>
  <c r="BP40" i="15"/>
  <c r="BO40" i="15"/>
  <c r="BN40" i="15"/>
  <c r="BM40" i="15"/>
  <c r="BL40" i="15"/>
  <c r="BK40" i="15"/>
  <c r="BJ40" i="15"/>
  <c r="BI40" i="15"/>
  <c r="BH40" i="15"/>
  <c r="BG40" i="15"/>
  <c r="BF40" i="15"/>
  <c r="BE40" i="15"/>
  <c r="BD40" i="15"/>
  <c r="BC40" i="15"/>
  <c r="BB40" i="15"/>
  <c r="BA40" i="15"/>
  <c r="AZ40" i="15"/>
  <c r="AY40" i="15"/>
  <c r="AX40" i="15"/>
  <c r="AW40" i="15"/>
  <c r="AV40" i="15"/>
  <c r="BT40" i="15" s="1"/>
  <c r="BS39" i="15"/>
  <c r="BR39" i="15"/>
  <c r="BQ39" i="15"/>
  <c r="BP39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BT39" i="15" s="1"/>
  <c r="BS38" i="15"/>
  <c r="BR38" i="15"/>
  <c r="BQ38" i="15"/>
  <c r="BP38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BT38" i="15" s="1"/>
  <c r="BS37" i="15"/>
  <c r="BR37" i="15"/>
  <c r="BQ37" i="15"/>
  <c r="BP37" i="15"/>
  <c r="BO37" i="15"/>
  <c r="BN37" i="15"/>
  <c r="BM37" i="15"/>
  <c r="BL37" i="15"/>
  <c r="BK37" i="15"/>
  <c r="BJ37" i="15"/>
  <c r="BI37" i="15"/>
  <c r="BH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BT37" i="15" s="1"/>
  <c r="BS36" i="15"/>
  <c r="BR36" i="15"/>
  <c r="BQ36" i="15"/>
  <c r="BP36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BT36" i="15" s="1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BT35" i="15" s="1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BT34" i="15" s="1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BT31" i="15" s="1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BT30" i="15" s="1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BT29" i="15" s="1"/>
  <c r="BS28" i="15"/>
  <c r="BR28" i="15"/>
  <c r="BQ28" i="15"/>
  <c r="BP28" i="15"/>
  <c r="BO28" i="15"/>
  <c r="BN28" i="15"/>
  <c r="BM28" i="15"/>
  <c r="BL28" i="15"/>
  <c r="BK28" i="15"/>
  <c r="BJ28" i="15"/>
  <c r="BI28" i="15"/>
  <c r="BH28" i="15"/>
  <c r="BG28" i="15"/>
  <c r="BF28" i="15"/>
  <c r="BE28" i="15"/>
  <c r="BD28" i="15"/>
  <c r="BC28" i="15"/>
  <c r="BB28" i="15"/>
  <c r="BA28" i="15"/>
  <c r="AZ28" i="15"/>
  <c r="AY28" i="15"/>
  <c r="AX28" i="15"/>
  <c r="AW28" i="15"/>
  <c r="AV28" i="15"/>
  <c r="BT28" i="15" s="1"/>
  <c r="BS27" i="15"/>
  <c r="BR27" i="15"/>
  <c r="BQ27" i="15"/>
  <c r="BP27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BT27" i="15" s="1"/>
  <c r="BS26" i="15"/>
  <c r="BR26" i="15"/>
  <c r="BQ26" i="15"/>
  <c r="BP26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BT26" i="15" s="1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BT25" i="15" s="1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BT24" i="15" s="1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BT23" i="15" s="1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BT22" i="15" s="1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BT21" i="15" s="1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BT20" i="15" s="1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BT19" i="15" s="1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BT16" i="15" s="1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BT15" i="15" s="1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BT14" i="15" s="1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BT13" i="15" s="1"/>
  <c r="AO13" i="15" s="1"/>
  <c r="AL13" i="15" s="1"/>
  <c r="AN13" i="15"/>
  <c r="AJ13" i="15"/>
  <c r="AK13" i="15" s="1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BT12" i="15" s="1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BT11" i="15" s="1"/>
  <c r="AO11" i="15" s="1"/>
  <c r="AL11" i="15" s="1"/>
  <c r="AN11" i="15"/>
  <c r="AJ11" i="15" s="1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BT10" i="15" s="1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BT9" i="15" s="1"/>
  <c r="AO9" i="15" s="1"/>
  <c r="AL9" i="15" s="1"/>
  <c r="AN9" i="15"/>
  <c r="AJ9" i="15" s="1"/>
  <c r="AK9" i="15" s="1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BT8" i="15" s="1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BT7" i="15" s="1"/>
  <c r="AO7" i="15" s="1"/>
  <c r="AL7" i="15" s="1"/>
  <c r="AN7" i="15"/>
  <c r="AJ7" i="15" s="1"/>
  <c r="AK7" i="15" s="1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BT6" i="15" s="1"/>
  <c r="AN2" i="15"/>
  <c r="AN47" i="15" s="1"/>
  <c r="AJ47" i="15" s="1"/>
  <c r="AO47" i="15" l="1"/>
  <c r="AL47" i="15" s="1"/>
  <c r="AK47" i="15"/>
  <c r="AO21" i="15"/>
  <c r="AL21" i="15" s="1"/>
  <c r="AK11" i="15"/>
  <c r="AN19" i="15"/>
  <c r="AJ19" i="15" s="1"/>
  <c r="AN21" i="15"/>
  <c r="AJ21" i="15" s="1"/>
  <c r="AN23" i="15"/>
  <c r="AJ23" i="15" s="1"/>
  <c r="AN25" i="15"/>
  <c r="AJ25" i="15" s="1"/>
  <c r="AN27" i="15"/>
  <c r="AJ27" i="15" s="1"/>
  <c r="AN29" i="15"/>
  <c r="AJ29" i="15" s="1"/>
  <c r="AN31" i="15"/>
  <c r="AJ31" i="15" s="1"/>
  <c r="AN15" i="15"/>
  <c r="AJ15" i="15" s="1"/>
  <c r="AN34" i="15"/>
  <c r="AJ34" i="15" s="1"/>
  <c r="AN36" i="15"/>
  <c r="AJ36" i="15" s="1"/>
  <c r="AN38" i="15"/>
  <c r="AJ38" i="15" s="1"/>
  <c r="AN40" i="15"/>
  <c r="AJ40" i="15" s="1"/>
  <c r="AN42" i="15"/>
  <c r="AJ42" i="15" s="1"/>
  <c r="AN44" i="15"/>
  <c r="AJ44" i="15" s="1"/>
  <c r="AN48" i="15"/>
  <c r="AJ48" i="15" s="1"/>
  <c r="AN20" i="15"/>
  <c r="AJ20" i="15" s="1"/>
  <c r="AN22" i="15"/>
  <c r="AJ22" i="15" s="1"/>
  <c r="AN24" i="15"/>
  <c r="AJ24" i="15" s="1"/>
  <c r="AN26" i="15"/>
  <c r="AJ26" i="15" s="1"/>
  <c r="AN28" i="15"/>
  <c r="AJ28" i="15" s="1"/>
  <c r="AN30" i="15"/>
  <c r="AJ30" i="15" s="1"/>
  <c r="AN6" i="15"/>
  <c r="AJ6" i="15" s="1"/>
  <c r="AN8" i="15"/>
  <c r="AJ8" i="15" s="1"/>
  <c r="AN10" i="15"/>
  <c r="AJ10" i="15" s="1"/>
  <c r="AN12" i="15"/>
  <c r="AJ12" i="15" s="1"/>
  <c r="AN14" i="15"/>
  <c r="AJ14" i="15" s="1"/>
  <c r="AN16" i="15"/>
  <c r="AJ16" i="15" s="1"/>
  <c r="AN35" i="15"/>
  <c r="AJ35" i="15" s="1"/>
  <c r="AN37" i="15"/>
  <c r="AJ37" i="15" s="1"/>
  <c r="AN39" i="15"/>
  <c r="AJ39" i="15" s="1"/>
  <c r="AN41" i="15"/>
  <c r="AJ41" i="15" s="1"/>
  <c r="AN43" i="15"/>
  <c r="AJ43" i="15" s="1"/>
  <c r="AO25" i="15" l="1"/>
  <c r="AL25" i="15" s="1"/>
  <c r="AO12" i="15"/>
  <c r="AL12" i="15" s="1"/>
  <c r="AK12" i="15" s="1"/>
  <c r="AO23" i="15"/>
  <c r="AL23" i="15" s="1"/>
  <c r="AO30" i="15"/>
  <c r="AL30" i="15" s="1"/>
  <c r="AK30" i="15" s="1"/>
  <c r="AO26" i="15"/>
  <c r="AL26" i="15" s="1"/>
  <c r="AO43" i="15"/>
  <c r="AL43" i="15" s="1"/>
  <c r="AO39" i="15"/>
  <c r="AL39" i="15" s="1"/>
  <c r="AK25" i="15"/>
  <c r="AO22" i="15"/>
  <c r="AL22" i="15" s="1"/>
  <c r="AK22" i="15" s="1"/>
  <c r="AO16" i="15"/>
  <c r="AL16" i="15" s="1"/>
  <c r="AO29" i="15"/>
  <c r="AL29" i="15" s="1"/>
  <c r="AO24" i="15"/>
  <c r="AL24" i="15" s="1"/>
  <c r="AO48" i="15"/>
  <c r="AL48" i="15" s="1"/>
  <c r="AO42" i="15"/>
  <c r="AL42" i="15" s="1"/>
  <c r="AK42" i="15" s="1"/>
  <c r="AO38" i="15"/>
  <c r="AL38" i="15" s="1"/>
  <c r="AK16" i="15"/>
  <c r="AK26" i="15"/>
  <c r="AK48" i="15"/>
  <c r="AK38" i="15"/>
  <c r="AK23" i="15"/>
  <c r="AO10" i="15"/>
  <c r="AL10" i="15" s="1"/>
  <c r="AK10" i="15" s="1"/>
  <c r="AO19" i="15"/>
  <c r="AL19" i="15" s="1"/>
  <c r="AK19" i="15" s="1"/>
  <c r="AO15" i="15"/>
  <c r="AL15" i="15" s="1"/>
  <c r="AK15" i="15" s="1"/>
  <c r="AO6" i="15"/>
  <c r="AL6" i="15" s="1"/>
  <c r="AK6" i="15" s="1"/>
  <c r="AO28" i="15"/>
  <c r="AL28" i="15" s="1"/>
  <c r="AK28" i="15" s="1"/>
  <c r="AO20" i="15"/>
  <c r="AL20" i="15" s="1"/>
  <c r="AO41" i="15"/>
  <c r="AL41" i="15" s="1"/>
  <c r="AO37" i="15"/>
  <c r="AL37" i="15" s="1"/>
  <c r="AK37" i="15" s="1"/>
  <c r="AK43" i="15"/>
  <c r="AK20" i="15"/>
  <c r="AK41" i="15"/>
  <c r="AK39" i="15"/>
  <c r="AK24" i="15"/>
  <c r="AK44" i="15"/>
  <c r="AK29" i="15"/>
  <c r="AK21" i="15"/>
  <c r="AO8" i="15"/>
  <c r="AL8" i="15" s="1"/>
  <c r="AK8" i="15" s="1"/>
  <c r="AO35" i="15"/>
  <c r="AL35" i="15" s="1"/>
  <c r="AK35" i="15" s="1"/>
  <c r="AO14" i="15"/>
  <c r="AL14" i="15" s="1"/>
  <c r="AK14" i="15" s="1"/>
  <c r="AO31" i="15"/>
  <c r="AL31" i="15" s="1"/>
  <c r="AK31" i="15" s="1"/>
  <c r="AO27" i="15"/>
  <c r="AL27" i="15" s="1"/>
  <c r="AK27" i="15" s="1"/>
  <c r="AO34" i="15"/>
  <c r="AL34" i="15" s="1"/>
  <c r="AK34" i="15" s="1"/>
  <c r="AO44" i="15"/>
  <c r="AL44" i="15" s="1"/>
  <c r="AO40" i="15"/>
  <c r="AL40" i="15" s="1"/>
  <c r="AK40" i="15" s="1"/>
  <c r="AO36" i="15"/>
  <c r="AL36" i="15" s="1"/>
  <c r="AK36" i="15" s="1"/>
  <c r="BS44" i="14" l="1"/>
  <c r="BM44" i="14"/>
  <c r="BL44" i="14"/>
  <c r="BK44" i="14"/>
  <c r="BJ44" i="14"/>
  <c r="BI44" i="14"/>
  <c r="BH44" i="14"/>
  <c r="BG44" i="14"/>
  <c r="BF44" i="14"/>
  <c r="BE44" i="14"/>
  <c r="BD44" i="14"/>
  <c r="BC44" i="14"/>
  <c r="BB44" i="14"/>
  <c r="BA44" i="14"/>
  <c r="AZ44" i="14"/>
  <c r="AY44" i="14"/>
  <c r="AX44" i="14"/>
  <c r="AW44" i="14"/>
  <c r="AV44" i="14"/>
  <c r="AU44" i="14"/>
  <c r="AT44" i="14"/>
  <c r="AS44" i="14"/>
  <c r="AR44" i="14"/>
  <c r="AQ44" i="14"/>
  <c r="BT44" i="14" s="1"/>
  <c r="BS43" i="14"/>
  <c r="BM43" i="14"/>
  <c r="BL43" i="14"/>
  <c r="BK43" i="14"/>
  <c r="BJ43" i="14"/>
  <c r="BI43" i="14"/>
  <c r="BH43" i="14"/>
  <c r="BG43" i="14"/>
  <c r="BF43" i="14"/>
  <c r="BE43" i="14"/>
  <c r="BD43" i="14"/>
  <c r="BC43" i="14"/>
  <c r="BB43" i="14"/>
  <c r="BA43" i="14"/>
  <c r="AZ43" i="14"/>
  <c r="AY43" i="14"/>
  <c r="AX43" i="14"/>
  <c r="AW43" i="14"/>
  <c r="AV43" i="14"/>
  <c r="AU43" i="14"/>
  <c r="AT43" i="14"/>
  <c r="AS43" i="14"/>
  <c r="AR43" i="14"/>
  <c r="AQ43" i="14"/>
  <c r="BT43" i="14" s="1"/>
  <c r="BS42" i="14"/>
  <c r="BM42" i="14"/>
  <c r="BL42" i="14"/>
  <c r="BK42" i="14"/>
  <c r="BJ42" i="14"/>
  <c r="BI42" i="14"/>
  <c r="BH42" i="14"/>
  <c r="BG42" i="14"/>
  <c r="BF42" i="14"/>
  <c r="BE42" i="14"/>
  <c r="BD42" i="14"/>
  <c r="BC42" i="14"/>
  <c r="BB42" i="14"/>
  <c r="BA42" i="14"/>
  <c r="AZ42" i="14"/>
  <c r="AY42" i="14"/>
  <c r="AX42" i="14"/>
  <c r="AW42" i="14"/>
  <c r="AV42" i="14"/>
  <c r="AU42" i="14"/>
  <c r="AT42" i="14"/>
  <c r="AS42" i="14"/>
  <c r="AR42" i="14"/>
  <c r="AQ42" i="14"/>
  <c r="BT42" i="14" s="1"/>
  <c r="BS41" i="14"/>
  <c r="BM41" i="14"/>
  <c r="BL41" i="14"/>
  <c r="BK41" i="14"/>
  <c r="BJ41" i="14"/>
  <c r="BI41" i="14"/>
  <c r="BH41" i="14"/>
  <c r="BG41" i="14"/>
  <c r="BF41" i="14"/>
  <c r="BE41" i="14"/>
  <c r="BD41" i="14"/>
  <c r="BC41" i="14"/>
  <c r="BB41" i="14"/>
  <c r="BA41" i="14"/>
  <c r="AZ41" i="14"/>
  <c r="AY41" i="14"/>
  <c r="AX41" i="14"/>
  <c r="AW41" i="14"/>
  <c r="AV41" i="14"/>
  <c r="AU41" i="14"/>
  <c r="AT41" i="14"/>
  <c r="AS41" i="14"/>
  <c r="AR41" i="14"/>
  <c r="AQ41" i="14"/>
  <c r="BT41" i="14" s="1"/>
  <c r="BS40" i="14"/>
  <c r="BM40" i="14"/>
  <c r="BL40" i="14"/>
  <c r="BK40" i="14"/>
  <c r="BJ40" i="14"/>
  <c r="BI40" i="14"/>
  <c r="BH40" i="14"/>
  <c r="BG40" i="14"/>
  <c r="BF40" i="14"/>
  <c r="BE40" i="14"/>
  <c r="BD40" i="14"/>
  <c r="BC40" i="14"/>
  <c r="BB40" i="14"/>
  <c r="BA40" i="14"/>
  <c r="AZ40" i="14"/>
  <c r="AY40" i="14"/>
  <c r="AX40" i="14"/>
  <c r="AW40" i="14"/>
  <c r="AV40" i="14"/>
  <c r="AU40" i="14"/>
  <c r="AT40" i="14"/>
  <c r="AS40" i="14"/>
  <c r="AR40" i="14"/>
  <c r="AQ40" i="14"/>
  <c r="BT40" i="14" s="1"/>
  <c r="BS39" i="14"/>
  <c r="BM39" i="14"/>
  <c r="BL39" i="14"/>
  <c r="BK39" i="14"/>
  <c r="BJ39" i="14"/>
  <c r="BI39" i="14"/>
  <c r="BH39" i="14"/>
  <c r="BG39" i="14"/>
  <c r="BF39" i="14"/>
  <c r="BE39" i="14"/>
  <c r="BD39" i="14"/>
  <c r="BC39" i="14"/>
  <c r="BB39" i="14"/>
  <c r="BA39" i="14"/>
  <c r="AZ39" i="14"/>
  <c r="AY39" i="14"/>
  <c r="AX39" i="14"/>
  <c r="AW39" i="14"/>
  <c r="AV39" i="14"/>
  <c r="AU39" i="14"/>
  <c r="AT39" i="14"/>
  <c r="AS39" i="14"/>
  <c r="AR39" i="14"/>
  <c r="AQ39" i="14"/>
  <c r="BT39" i="14" s="1"/>
  <c r="BS38" i="14"/>
  <c r="BM38" i="14"/>
  <c r="BL38" i="14"/>
  <c r="BK38" i="14"/>
  <c r="BJ38" i="14"/>
  <c r="BI38" i="14"/>
  <c r="BH38" i="14"/>
  <c r="BG38" i="14"/>
  <c r="BF38" i="14"/>
  <c r="BE38" i="14"/>
  <c r="BD38" i="14"/>
  <c r="BC38" i="14"/>
  <c r="BB38" i="14"/>
  <c r="BA38" i="14"/>
  <c r="AZ38" i="14"/>
  <c r="AY38" i="14"/>
  <c r="AX38" i="14"/>
  <c r="AW38" i="14"/>
  <c r="AV38" i="14"/>
  <c r="AU38" i="14"/>
  <c r="AT38" i="14"/>
  <c r="AS38" i="14"/>
  <c r="AR38" i="14"/>
  <c r="AQ38" i="14"/>
  <c r="BT38" i="14" s="1"/>
  <c r="BS37" i="14"/>
  <c r="BM37" i="14"/>
  <c r="BL37" i="14"/>
  <c r="BK37" i="14"/>
  <c r="BJ37" i="14"/>
  <c r="BI37" i="14"/>
  <c r="BH37" i="14"/>
  <c r="BG37" i="14"/>
  <c r="BF37" i="14"/>
  <c r="BE37" i="14"/>
  <c r="BD37" i="14"/>
  <c r="BC37" i="14"/>
  <c r="BB37" i="14"/>
  <c r="BA37" i="14"/>
  <c r="AZ37" i="14"/>
  <c r="AY37" i="14"/>
  <c r="AX37" i="14"/>
  <c r="AW37" i="14"/>
  <c r="AV37" i="14"/>
  <c r="AU37" i="14"/>
  <c r="AT37" i="14"/>
  <c r="AS37" i="14"/>
  <c r="AR37" i="14"/>
  <c r="AQ37" i="14"/>
  <c r="BT37" i="14" s="1"/>
  <c r="BS36" i="14"/>
  <c r="BM36" i="14"/>
  <c r="BL36" i="14"/>
  <c r="BK36" i="14"/>
  <c r="BJ36" i="14"/>
  <c r="BI36" i="14"/>
  <c r="BH36" i="14"/>
  <c r="BG36" i="14"/>
  <c r="BF36" i="14"/>
  <c r="BE36" i="14"/>
  <c r="BD36" i="14"/>
  <c r="BC36" i="14"/>
  <c r="BB36" i="14"/>
  <c r="BA36" i="14"/>
  <c r="AZ36" i="14"/>
  <c r="AY36" i="14"/>
  <c r="AX36" i="14"/>
  <c r="AW36" i="14"/>
  <c r="AV36" i="14"/>
  <c r="AU36" i="14"/>
  <c r="AT36" i="14"/>
  <c r="AS36" i="14"/>
  <c r="AR36" i="14"/>
  <c r="AQ36" i="14"/>
  <c r="BT36" i="14" s="1"/>
  <c r="BS35" i="14"/>
  <c r="BM35" i="14"/>
  <c r="BL35" i="14"/>
  <c r="BK35" i="14"/>
  <c r="BJ35" i="14"/>
  <c r="BI35" i="14"/>
  <c r="BH35" i="14"/>
  <c r="BG35" i="14"/>
  <c r="BF35" i="14"/>
  <c r="BE35" i="14"/>
  <c r="BD35" i="14"/>
  <c r="BC35" i="14"/>
  <c r="BB35" i="14"/>
  <c r="BA35" i="14"/>
  <c r="AZ35" i="14"/>
  <c r="AY35" i="14"/>
  <c r="AX35" i="14"/>
  <c r="AW35" i="14"/>
  <c r="AV35" i="14"/>
  <c r="AU35" i="14"/>
  <c r="AT35" i="14"/>
  <c r="AS35" i="14"/>
  <c r="AR35" i="14"/>
  <c r="AQ35" i="14"/>
  <c r="BT35" i="14" s="1"/>
  <c r="BS34" i="14"/>
  <c r="BM34" i="14"/>
  <c r="BL34" i="14"/>
  <c r="BK34" i="14"/>
  <c r="BJ34" i="14"/>
  <c r="BI34" i="14"/>
  <c r="BH34" i="14"/>
  <c r="BG34" i="14"/>
  <c r="BF34" i="14"/>
  <c r="BE34" i="14"/>
  <c r="BD34" i="14"/>
  <c r="BC34" i="14"/>
  <c r="BB34" i="14"/>
  <c r="BA34" i="14"/>
  <c r="AZ34" i="14"/>
  <c r="AY34" i="14"/>
  <c r="AX34" i="14"/>
  <c r="AW34" i="14"/>
  <c r="AV34" i="14"/>
  <c r="AU34" i="14"/>
  <c r="AT34" i="14"/>
  <c r="AS34" i="14"/>
  <c r="AR34" i="14"/>
  <c r="AQ34" i="14"/>
  <c r="BT34" i="14" s="1"/>
  <c r="BS33" i="14"/>
  <c r="BM33" i="14"/>
  <c r="BL33" i="14"/>
  <c r="BK33" i="14"/>
  <c r="BJ33" i="14"/>
  <c r="BI33" i="14"/>
  <c r="BH33" i="14"/>
  <c r="BG33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AQ33" i="14"/>
  <c r="BT33" i="14" s="1"/>
  <c r="BS30" i="14"/>
  <c r="BM30" i="14"/>
  <c r="BL30" i="14"/>
  <c r="BK30" i="14"/>
  <c r="BJ30" i="14"/>
  <c r="BI30" i="14"/>
  <c r="BH30" i="14"/>
  <c r="BG30" i="14"/>
  <c r="BF30" i="14"/>
  <c r="BE30" i="14"/>
  <c r="BD30" i="14"/>
  <c r="BC30" i="14"/>
  <c r="BB30" i="14"/>
  <c r="BA30" i="14"/>
  <c r="AZ30" i="14"/>
  <c r="AY30" i="14"/>
  <c r="AX30" i="14"/>
  <c r="AW30" i="14"/>
  <c r="AV30" i="14"/>
  <c r="AU30" i="14"/>
  <c r="AT30" i="14"/>
  <c r="AS30" i="14"/>
  <c r="AR30" i="14"/>
  <c r="AQ30" i="14"/>
  <c r="BT30" i="14" s="1"/>
  <c r="BS29" i="14"/>
  <c r="BM29" i="14"/>
  <c r="BL29" i="14"/>
  <c r="BK29" i="14"/>
  <c r="BJ29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AQ29" i="14"/>
  <c r="BT29" i="14" s="1"/>
  <c r="BS28" i="14"/>
  <c r="BM28" i="14"/>
  <c r="BL28" i="14"/>
  <c r="BK28" i="14"/>
  <c r="BJ28" i="14"/>
  <c r="BI28" i="14"/>
  <c r="BH28" i="14"/>
  <c r="BG28" i="14"/>
  <c r="BF28" i="14"/>
  <c r="BE28" i="14"/>
  <c r="BD28" i="14"/>
  <c r="BC28" i="14"/>
  <c r="BB28" i="14"/>
  <c r="BA28" i="14"/>
  <c r="AZ28" i="14"/>
  <c r="AY28" i="14"/>
  <c r="AX28" i="14"/>
  <c r="AW28" i="14"/>
  <c r="AV28" i="14"/>
  <c r="AU28" i="14"/>
  <c r="AT28" i="14"/>
  <c r="AS28" i="14"/>
  <c r="AR28" i="14"/>
  <c r="AQ28" i="14"/>
  <c r="BT28" i="14" s="1"/>
  <c r="BS27" i="14"/>
  <c r="BM27" i="14"/>
  <c r="BL27" i="14"/>
  <c r="BK27" i="14"/>
  <c r="BJ27" i="14"/>
  <c r="BI27" i="14"/>
  <c r="BH27" i="14"/>
  <c r="BG27" i="14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/>
  <c r="AS27" i="14"/>
  <c r="AR27" i="14"/>
  <c r="AQ27" i="14"/>
  <c r="BT27" i="14" s="1"/>
  <c r="BS26" i="14"/>
  <c r="BM26" i="14"/>
  <c r="BL26" i="14"/>
  <c r="BK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BT26" i="14" s="1"/>
  <c r="BS25" i="14"/>
  <c r="BM25" i="14"/>
  <c r="BL25" i="14"/>
  <c r="BK25" i="14"/>
  <c r="BJ25" i="14"/>
  <c r="BI25" i="14"/>
  <c r="BH25" i="14"/>
  <c r="BG25" i="14"/>
  <c r="BF25" i="14"/>
  <c r="BE25" i="14"/>
  <c r="BD25" i="14"/>
  <c r="BC25" i="14"/>
  <c r="BB25" i="14"/>
  <c r="BA25" i="14"/>
  <c r="AZ25" i="14"/>
  <c r="AY25" i="14"/>
  <c r="AX25" i="14"/>
  <c r="AW25" i="14"/>
  <c r="AV25" i="14"/>
  <c r="AU25" i="14"/>
  <c r="AT25" i="14"/>
  <c r="AS25" i="14"/>
  <c r="AR25" i="14"/>
  <c r="AQ25" i="14"/>
  <c r="BT25" i="14" s="1"/>
  <c r="BS24" i="14"/>
  <c r="BM24" i="14"/>
  <c r="BL24" i="14"/>
  <c r="BK24" i="14"/>
  <c r="BJ24" i="14"/>
  <c r="BI24" i="14"/>
  <c r="BH24" i="14"/>
  <c r="BG24" i="14"/>
  <c r="BF24" i="14"/>
  <c r="BE24" i="14"/>
  <c r="BD24" i="14"/>
  <c r="BC24" i="14"/>
  <c r="BB24" i="14"/>
  <c r="BA24" i="14"/>
  <c r="AZ24" i="14"/>
  <c r="AY24" i="14"/>
  <c r="AX24" i="14"/>
  <c r="AW24" i="14"/>
  <c r="AV24" i="14"/>
  <c r="AU24" i="14"/>
  <c r="AT24" i="14"/>
  <c r="AS24" i="14"/>
  <c r="AR24" i="14"/>
  <c r="AQ24" i="14"/>
  <c r="BT24" i="14" s="1"/>
  <c r="BS23" i="14"/>
  <c r="BM23" i="14"/>
  <c r="BL23" i="14"/>
  <c r="BK23" i="14"/>
  <c r="BJ23" i="14"/>
  <c r="BI23" i="14"/>
  <c r="BH23" i="14"/>
  <c r="BG23" i="14"/>
  <c r="BF23" i="14"/>
  <c r="BE23" i="14"/>
  <c r="BD23" i="14"/>
  <c r="BC23" i="14"/>
  <c r="BB23" i="14"/>
  <c r="BA23" i="14"/>
  <c r="AZ23" i="14"/>
  <c r="AY23" i="14"/>
  <c r="AX23" i="14"/>
  <c r="AW23" i="14"/>
  <c r="AV23" i="14"/>
  <c r="AU23" i="14"/>
  <c r="AT23" i="14"/>
  <c r="AS23" i="14"/>
  <c r="AR23" i="14"/>
  <c r="AQ23" i="14"/>
  <c r="BT23" i="14" s="1"/>
  <c r="BS22" i="14"/>
  <c r="BM22" i="14"/>
  <c r="BL22" i="14"/>
  <c r="BK22" i="14"/>
  <c r="BJ22" i="14"/>
  <c r="BI22" i="14"/>
  <c r="BH22" i="14"/>
  <c r="BG22" i="14"/>
  <c r="BF22" i="14"/>
  <c r="BE22" i="14"/>
  <c r="BD22" i="14"/>
  <c r="BC22" i="14"/>
  <c r="BB22" i="14"/>
  <c r="BA22" i="14"/>
  <c r="AZ22" i="14"/>
  <c r="AY22" i="14"/>
  <c r="AX22" i="14"/>
  <c r="AW22" i="14"/>
  <c r="AV22" i="14"/>
  <c r="AU22" i="14"/>
  <c r="AT22" i="14"/>
  <c r="AS22" i="14"/>
  <c r="AR22" i="14"/>
  <c r="AQ22" i="14"/>
  <c r="BT22" i="14" s="1"/>
  <c r="BS21" i="14"/>
  <c r="BM21" i="14"/>
  <c r="BL21" i="14"/>
  <c r="BK21" i="14"/>
  <c r="BJ21" i="14"/>
  <c r="BI21" i="14"/>
  <c r="BH21" i="14"/>
  <c r="BG21" i="14"/>
  <c r="BF21" i="14"/>
  <c r="BE21" i="14"/>
  <c r="BD21" i="14"/>
  <c r="BC21" i="14"/>
  <c r="BB21" i="14"/>
  <c r="BA21" i="14"/>
  <c r="AZ21" i="14"/>
  <c r="AY21" i="14"/>
  <c r="AX21" i="14"/>
  <c r="AW21" i="14"/>
  <c r="AV21" i="14"/>
  <c r="AU21" i="14"/>
  <c r="AT21" i="14"/>
  <c r="AS21" i="14"/>
  <c r="AR21" i="14"/>
  <c r="AQ21" i="14"/>
  <c r="BT21" i="14" s="1"/>
  <c r="BS20" i="14"/>
  <c r="BM20" i="14"/>
  <c r="BL20" i="14"/>
  <c r="BK20" i="14"/>
  <c r="BJ20" i="14"/>
  <c r="BI20" i="14"/>
  <c r="BH20" i="14"/>
  <c r="BG20" i="14"/>
  <c r="BF20" i="14"/>
  <c r="BE20" i="14"/>
  <c r="BD20" i="14"/>
  <c r="BC20" i="14"/>
  <c r="BB20" i="14"/>
  <c r="BA20" i="14"/>
  <c r="AZ20" i="14"/>
  <c r="AY20" i="14"/>
  <c r="AX20" i="14"/>
  <c r="AW20" i="14"/>
  <c r="AV20" i="14"/>
  <c r="AU20" i="14"/>
  <c r="AT20" i="14"/>
  <c r="AS20" i="14"/>
  <c r="AR20" i="14"/>
  <c r="AQ20" i="14"/>
  <c r="BT20" i="14" s="1"/>
  <c r="BS19" i="14"/>
  <c r="BM19" i="14"/>
  <c r="BL19" i="14"/>
  <c r="BK19" i="14"/>
  <c r="BJ19" i="14"/>
  <c r="BI19" i="14"/>
  <c r="BH19" i="14"/>
  <c r="BG19" i="14"/>
  <c r="BF19" i="14"/>
  <c r="BE19" i="14"/>
  <c r="BD19" i="14"/>
  <c r="BC19" i="14"/>
  <c r="BB19" i="14"/>
  <c r="BA19" i="14"/>
  <c r="AZ19" i="14"/>
  <c r="AY19" i="14"/>
  <c r="AX19" i="14"/>
  <c r="AW19" i="14"/>
  <c r="AV19" i="14"/>
  <c r="AU19" i="14"/>
  <c r="AT19" i="14"/>
  <c r="AS19" i="14"/>
  <c r="AR19" i="14"/>
  <c r="AQ19" i="14"/>
  <c r="BT19" i="14" s="1"/>
  <c r="BS18" i="14"/>
  <c r="BM18" i="14"/>
  <c r="BL18" i="14"/>
  <c r="BK18" i="14"/>
  <c r="BJ18" i="14"/>
  <c r="BI18" i="14"/>
  <c r="BH18" i="14"/>
  <c r="BG18" i="14"/>
  <c r="BF18" i="14"/>
  <c r="BE18" i="14"/>
  <c r="BD18" i="14"/>
  <c r="BC18" i="14"/>
  <c r="BB18" i="14"/>
  <c r="BA18" i="14"/>
  <c r="AZ18" i="14"/>
  <c r="AY18" i="14"/>
  <c r="AX18" i="14"/>
  <c r="AW18" i="14"/>
  <c r="AV18" i="14"/>
  <c r="AU18" i="14"/>
  <c r="AT18" i="14"/>
  <c r="AS18" i="14"/>
  <c r="AR18" i="14"/>
  <c r="AQ18" i="14"/>
  <c r="BT18" i="14" s="1"/>
  <c r="BS15" i="14"/>
  <c r="BM15" i="14"/>
  <c r="BL15" i="14"/>
  <c r="BK15" i="14"/>
  <c r="BJ15" i="14"/>
  <c r="BI15" i="14"/>
  <c r="BH15" i="14"/>
  <c r="BG15" i="14"/>
  <c r="BF15" i="14"/>
  <c r="BE15" i="14"/>
  <c r="BD15" i="14"/>
  <c r="BC15" i="14"/>
  <c r="BB15" i="14"/>
  <c r="BA15" i="14"/>
  <c r="AZ15" i="14"/>
  <c r="AY15" i="14"/>
  <c r="AX15" i="14"/>
  <c r="AW15" i="14"/>
  <c r="AV15" i="14"/>
  <c r="AU15" i="14"/>
  <c r="AT15" i="14"/>
  <c r="AS15" i="14"/>
  <c r="AR15" i="14"/>
  <c r="AQ15" i="14"/>
  <c r="BT15" i="14" s="1"/>
  <c r="BS14" i="14"/>
  <c r="BM14" i="14"/>
  <c r="BL14" i="14"/>
  <c r="BK14" i="14"/>
  <c r="BJ14" i="14"/>
  <c r="BI14" i="14"/>
  <c r="BH14" i="14"/>
  <c r="BG14" i="14"/>
  <c r="BF14" i="14"/>
  <c r="BE14" i="14"/>
  <c r="BD14" i="14"/>
  <c r="BC14" i="14"/>
  <c r="BB14" i="14"/>
  <c r="BA14" i="14"/>
  <c r="AZ14" i="14"/>
  <c r="AY14" i="14"/>
  <c r="AX14" i="14"/>
  <c r="AW14" i="14"/>
  <c r="AV14" i="14"/>
  <c r="AU14" i="14"/>
  <c r="AT14" i="14"/>
  <c r="AS14" i="14"/>
  <c r="AR14" i="14"/>
  <c r="AQ14" i="14"/>
  <c r="BT14" i="14" s="1"/>
  <c r="BS13" i="14"/>
  <c r="BM13" i="14"/>
  <c r="BL13" i="14"/>
  <c r="BK13" i="14"/>
  <c r="BJ13" i="14"/>
  <c r="BI13" i="14"/>
  <c r="BH13" i="14"/>
  <c r="BG13" i="14"/>
  <c r="BF13" i="14"/>
  <c r="BE13" i="14"/>
  <c r="BD13" i="14"/>
  <c r="BC13" i="14"/>
  <c r="BB13" i="14"/>
  <c r="BA13" i="14"/>
  <c r="AZ13" i="14"/>
  <c r="AY13" i="14"/>
  <c r="AX13" i="14"/>
  <c r="AW13" i="14"/>
  <c r="AV13" i="14"/>
  <c r="AU13" i="14"/>
  <c r="AT13" i="14"/>
  <c r="AS13" i="14"/>
  <c r="AR13" i="14"/>
  <c r="AQ13" i="14"/>
  <c r="BT13" i="14" s="1"/>
  <c r="BS12" i="14"/>
  <c r="BM12" i="14"/>
  <c r="BL12" i="14"/>
  <c r="BK12" i="14"/>
  <c r="BJ12" i="14"/>
  <c r="BI12" i="14"/>
  <c r="BH12" i="14"/>
  <c r="BG12" i="14"/>
  <c r="BF12" i="14"/>
  <c r="BE12" i="14"/>
  <c r="BD12" i="14"/>
  <c r="BC12" i="14"/>
  <c r="BB12" i="14"/>
  <c r="BA12" i="14"/>
  <c r="AZ12" i="14"/>
  <c r="AY12" i="14"/>
  <c r="AX12" i="14"/>
  <c r="AW12" i="14"/>
  <c r="AV12" i="14"/>
  <c r="AU12" i="14"/>
  <c r="AT12" i="14"/>
  <c r="AS12" i="14"/>
  <c r="AR12" i="14"/>
  <c r="AQ12" i="14"/>
  <c r="BT12" i="14" s="1"/>
  <c r="BS11" i="14"/>
  <c r="BM11" i="14"/>
  <c r="BL11" i="14"/>
  <c r="BK11" i="14"/>
  <c r="BJ11" i="14"/>
  <c r="BI11" i="14"/>
  <c r="BH11" i="14"/>
  <c r="BG11" i="14"/>
  <c r="BF11" i="14"/>
  <c r="BE11" i="14"/>
  <c r="BD11" i="14"/>
  <c r="BC11" i="14"/>
  <c r="BB11" i="14"/>
  <c r="BA11" i="14"/>
  <c r="AZ11" i="14"/>
  <c r="AY11" i="14"/>
  <c r="AX11" i="14"/>
  <c r="AW11" i="14"/>
  <c r="AV11" i="14"/>
  <c r="AU11" i="14"/>
  <c r="AT11" i="14"/>
  <c r="AS11" i="14"/>
  <c r="AR11" i="14"/>
  <c r="AQ11" i="14"/>
  <c r="BT11" i="14" s="1"/>
  <c r="BS10" i="14"/>
  <c r="BM10" i="14"/>
  <c r="BL10" i="14"/>
  <c r="BK10" i="14"/>
  <c r="BJ10" i="14"/>
  <c r="BI10" i="14"/>
  <c r="BH10" i="14"/>
  <c r="BG10" i="14"/>
  <c r="BF10" i="14"/>
  <c r="BE10" i="14"/>
  <c r="BD10" i="14"/>
  <c r="BC10" i="14"/>
  <c r="BB10" i="14"/>
  <c r="BA10" i="14"/>
  <c r="AZ10" i="14"/>
  <c r="AY10" i="14"/>
  <c r="AX10" i="14"/>
  <c r="AW10" i="14"/>
  <c r="AV10" i="14"/>
  <c r="AU10" i="14"/>
  <c r="AT10" i="14"/>
  <c r="AS10" i="14"/>
  <c r="AR10" i="14"/>
  <c r="AQ10" i="14"/>
  <c r="BT10" i="14" s="1"/>
  <c r="BS9" i="14"/>
  <c r="BM9" i="14"/>
  <c r="BL9" i="14"/>
  <c r="BK9" i="14"/>
  <c r="BJ9" i="14"/>
  <c r="BI9" i="14"/>
  <c r="BH9" i="14"/>
  <c r="BG9" i="14"/>
  <c r="BF9" i="14"/>
  <c r="BE9" i="14"/>
  <c r="BD9" i="14"/>
  <c r="BC9" i="14"/>
  <c r="BB9" i="14"/>
  <c r="BA9" i="14"/>
  <c r="AZ9" i="14"/>
  <c r="AY9" i="14"/>
  <c r="AX9" i="14"/>
  <c r="AW9" i="14"/>
  <c r="AV9" i="14"/>
  <c r="AU9" i="14"/>
  <c r="AT9" i="14"/>
  <c r="AS9" i="14"/>
  <c r="AR9" i="14"/>
  <c r="AQ9" i="14"/>
  <c r="BT9" i="14" s="1"/>
  <c r="BS8" i="14"/>
  <c r="BM8" i="14"/>
  <c r="BL8" i="14"/>
  <c r="BK8" i="14"/>
  <c r="BJ8" i="14"/>
  <c r="BI8" i="14"/>
  <c r="BH8" i="14"/>
  <c r="BG8" i="14"/>
  <c r="BF8" i="14"/>
  <c r="BE8" i="14"/>
  <c r="BD8" i="14"/>
  <c r="BC8" i="14"/>
  <c r="BB8" i="14"/>
  <c r="BA8" i="14"/>
  <c r="AZ8" i="14"/>
  <c r="AY8" i="14"/>
  <c r="AX8" i="14"/>
  <c r="AW8" i="14"/>
  <c r="AV8" i="14"/>
  <c r="AU8" i="14"/>
  <c r="AT8" i="14"/>
  <c r="AS8" i="14"/>
  <c r="AR8" i="14"/>
  <c r="AQ8" i="14"/>
  <c r="BT8" i="14" s="1"/>
  <c r="BS7" i="14"/>
  <c r="BM7" i="14"/>
  <c r="BL7" i="14"/>
  <c r="BK7" i="14"/>
  <c r="BJ7" i="14"/>
  <c r="BI7" i="14"/>
  <c r="BH7" i="14"/>
  <c r="BG7" i="14"/>
  <c r="BF7" i="14"/>
  <c r="BE7" i="14"/>
  <c r="BD7" i="14"/>
  <c r="BC7" i="14"/>
  <c r="BB7" i="14"/>
  <c r="BA7" i="14"/>
  <c r="AZ7" i="14"/>
  <c r="AY7" i="14"/>
  <c r="AX7" i="14"/>
  <c r="AW7" i="14"/>
  <c r="AV7" i="14"/>
  <c r="AU7" i="14"/>
  <c r="AT7" i="14"/>
  <c r="AS7" i="14"/>
  <c r="AR7" i="14"/>
  <c r="AQ7" i="14"/>
  <c r="BT7" i="14" s="1"/>
  <c r="BS6" i="14"/>
  <c r="BM6" i="14"/>
  <c r="BL6" i="14"/>
  <c r="BK6" i="14"/>
  <c r="BJ6" i="14"/>
  <c r="BI6" i="14"/>
  <c r="BH6" i="14"/>
  <c r="BG6" i="14"/>
  <c r="BF6" i="14"/>
  <c r="BE6" i="14"/>
  <c r="BD6" i="14"/>
  <c r="BC6" i="14"/>
  <c r="BB6" i="14"/>
  <c r="BA6" i="14"/>
  <c r="AZ6" i="14"/>
  <c r="AY6" i="14"/>
  <c r="AX6" i="14"/>
  <c r="AW6" i="14"/>
  <c r="AV6" i="14"/>
  <c r="AU6" i="14"/>
  <c r="AT6" i="14"/>
  <c r="AS6" i="14"/>
  <c r="AR6" i="14"/>
  <c r="AQ6" i="14"/>
  <c r="BT6" i="14" s="1"/>
  <c r="AN2" i="14"/>
  <c r="AN43" i="14" s="1"/>
  <c r="AJ43" i="14" s="1"/>
  <c r="AO43" i="14" l="1"/>
  <c r="AL43" i="14" s="1"/>
  <c r="AO20" i="14"/>
  <c r="AL20" i="14" s="1"/>
  <c r="AO38" i="14"/>
  <c r="AL38" i="14" s="1"/>
  <c r="AK43" i="14"/>
  <c r="AN10" i="14"/>
  <c r="AJ10" i="14" s="1"/>
  <c r="AN12" i="14"/>
  <c r="AJ12" i="14" s="1"/>
  <c r="AN14" i="14"/>
  <c r="AJ14" i="14" s="1"/>
  <c r="AN18" i="14"/>
  <c r="AJ18" i="14" s="1"/>
  <c r="AN20" i="14"/>
  <c r="AJ20" i="14" s="1"/>
  <c r="AN22" i="14"/>
  <c r="AJ22" i="14" s="1"/>
  <c r="AN24" i="14"/>
  <c r="AJ24" i="14" s="1"/>
  <c r="AN26" i="14"/>
  <c r="AJ26" i="14" s="1"/>
  <c r="AN28" i="14"/>
  <c r="AJ28" i="14" s="1"/>
  <c r="AN30" i="14"/>
  <c r="AJ30" i="14" s="1"/>
  <c r="AN34" i="14"/>
  <c r="AJ34" i="14" s="1"/>
  <c r="AN36" i="14"/>
  <c r="AJ36" i="14" s="1"/>
  <c r="AN38" i="14"/>
  <c r="AJ38" i="14" s="1"/>
  <c r="AN40" i="14"/>
  <c r="AJ40" i="14" s="1"/>
  <c r="AN42" i="14"/>
  <c r="AJ42" i="14" s="1"/>
  <c r="AN44" i="14"/>
  <c r="AJ44" i="14" s="1"/>
  <c r="AN6" i="14"/>
  <c r="AJ6" i="14" s="1"/>
  <c r="AN8" i="14"/>
  <c r="AJ8" i="14" s="1"/>
  <c r="AN7" i="14"/>
  <c r="AJ7" i="14" s="1"/>
  <c r="AN9" i="14"/>
  <c r="AJ9" i="14" s="1"/>
  <c r="AN11" i="14"/>
  <c r="AJ11" i="14" s="1"/>
  <c r="AN13" i="14"/>
  <c r="AJ13" i="14" s="1"/>
  <c r="AN15" i="14"/>
  <c r="AJ15" i="14" s="1"/>
  <c r="AN19" i="14"/>
  <c r="AJ19" i="14" s="1"/>
  <c r="AN21" i="14"/>
  <c r="AJ21" i="14" s="1"/>
  <c r="AN23" i="14"/>
  <c r="AJ23" i="14" s="1"/>
  <c r="AN25" i="14"/>
  <c r="AJ25" i="14" s="1"/>
  <c r="AN27" i="14"/>
  <c r="AJ27" i="14" s="1"/>
  <c r="AN29" i="14"/>
  <c r="AJ29" i="14" s="1"/>
  <c r="AN33" i="14"/>
  <c r="AJ33" i="14" s="1"/>
  <c r="AN35" i="14"/>
  <c r="AJ35" i="14" s="1"/>
  <c r="AN37" i="14"/>
  <c r="AJ37" i="14" s="1"/>
  <c r="AN39" i="14"/>
  <c r="AJ39" i="14" s="1"/>
  <c r="AN41" i="14"/>
  <c r="AJ41" i="14" s="1"/>
  <c r="AO24" i="14" l="1"/>
  <c r="AL24" i="14" s="1"/>
  <c r="AK24" i="14" s="1"/>
  <c r="AO7" i="14"/>
  <c r="AL7" i="14" s="1"/>
  <c r="AO25" i="14"/>
  <c r="AL25" i="14" s="1"/>
  <c r="AO8" i="14"/>
  <c r="AL8" i="14" s="1"/>
  <c r="AO28" i="14"/>
  <c r="AL28" i="14" s="1"/>
  <c r="AO10" i="14"/>
  <c r="AL10" i="14" s="1"/>
  <c r="AO42" i="14"/>
  <c r="AL42" i="14" s="1"/>
  <c r="AO26" i="14"/>
  <c r="AL26" i="14" s="1"/>
  <c r="AK26" i="14" s="1"/>
  <c r="AK25" i="14"/>
  <c r="AK42" i="14"/>
  <c r="AO39" i="14"/>
  <c r="AL39" i="14" s="1"/>
  <c r="AO22" i="14"/>
  <c r="AL22" i="14" s="1"/>
  <c r="AO41" i="14"/>
  <c r="AL41" i="14" s="1"/>
  <c r="AK41" i="14" s="1"/>
  <c r="AO23" i="14"/>
  <c r="AL23" i="14" s="1"/>
  <c r="AK23" i="14" s="1"/>
  <c r="AO6" i="14"/>
  <c r="AL6" i="14" s="1"/>
  <c r="AO40" i="14"/>
  <c r="AL40" i="14" s="1"/>
  <c r="AO21" i="14"/>
  <c r="AL21" i="14" s="1"/>
  <c r="AK35" i="14"/>
  <c r="AK8" i="14"/>
  <c r="AK40" i="14"/>
  <c r="AK22" i="14"/>
  <c r="AO34" i="14"/>
  <c r="AL34" i="14" s="1"/>
  <c r="AK34" i="14" s="1"/>
  <c r="AO14" i="14"/>
  <c r="AL14" i="14" s="1"/>
  <c r="AK14" i="14" s="1"/>
  <c r="AO35" i="14"/>
  <c r="AL35" i="14" s="1"/>
  <c r="AO18" i="14"/>
  <c r="AL18" i="14" s="1"/>
  <c r="AK18" i="14" s="1"/>
  <c r="AO36" i="14"/>
  <c r="AL36" i="14" s="1"/>
  <c r="AK36" i="14" s="1"/>
  <c r="AO19" i="14"/>
  <c r="AL19" i="14" s="1"/>
  <c r="AK19" i="14" s="1"/>
  <c r="AO44" i="14"/>
  <c r="AL44" i="14" s="1"/>
  <c r="AK44" i="14" s="1"/>
  <c r="AO37" i="14"/>
  <c r="AL37" i="14" s="1"/>
  <c r="AK37" i="14" s="1"/>
  <c r="AO15" i="14"/>
  <c r="AL15" i="14" s="1"/>
  <c r="AK15" i="14" s="1"/>
  <c r="AK7" i="14"/>
  <c r="AK39" i="14"/>
  <c r="AK29" i="14"/>
  <c r="AK21" i="14"/>
  <c r="AK6" i="14"/>
  <c r="AK38" i="14"/>
  <c r="AK28" i="14"/>
  <c r="AK20" i="14"/>
  <c r="AK10" i="14"/>
  <c r="AO27" i="14"/>
  <c r="AL27" i="14" s="1"/>
  <c r="AK27" i="14" s="1"/>
  <c r="AO11" i="14"/>
  <c r="AL11" i="14" s="1"/>
  <c r="AK11" i="14" s="1"/>
  <c r="AO29" i="14"/>
  <c r="AL29" i="14" s="1"/>
  <c r="AO12" i="14"/>
  <c r="AL12" i="14" s="1"/>
  <c r="AK12" i="14" s="1"/>
  <c r="AO33" i="14"/>
  <c r="AL33" i="14" s="1"/>
  <c r="AK33" i="14" s="1"/>
  <c r="AO13" i="14"/>
  <c r="AL13" i="14" s="1"/>
  <c r="AK13" i="14" s="1"/>
  <c r="AO30" i="14"/>
  <c r="AL30" i="14" s="1"/>
  <c r="AK30" i="14" s="1"/>
  <c r="AO9" i="14"/>
  <c r="AL9" i="14" s="1"/>
  <c r="AK9" i="14" s="1"/>
  <c r="BT33" i="13" l="1"/>
  <c r="BS33" i="13"/>
  <c r="BR33" i="13"/>
  <c r="BQ33" i="13"/>
  <c r="BP33" i="13"/>
  <c r="BO33" i="13"/>
  <c r="BN33" i="13"/>
  <c r="BM33" i="13"/>
  <c r="BL33" i="13"/>
  <c r="BK33" i="13"/>
  <c r="BJ33" i="13"/>
  <c r="BI33" i="13"/>
  <c r="BH33" i="13"/>
  <c r="BG33" i="13"/>
  <c r="BF33" i="13"/>
  <c r="BE33" i="13"/>
  <c r="BD33" i="13"/>
  <c r="BC33" i="13"/>
  <c r="BB33" i="13"/>
  <c r="BA33" i="13"/>
  <c r="AZ33" i="13"/>
  <c r="AY33" i="13"/>
  <c r="AX33" i="13"/>
  <c r="AW33" i="13"/>
  <c r="AV33" i="13"/>
  <c r="BU33" i="13" s="1"/>
  <c r="BT32" i="13"/>
  <c r="BS32" i="13"/>
  <c r="BR32" i="13"/>
  <c r="BQ32" i="13"/>
  <c r="BP32" i="13"/>
  <c r="BO32" i="13"/>
  <c r="BN32" i="13"/>
  <c r="BM32" i="13"/>
  <c r="BL32" i="13"/>
  <c r="BK32" i="13"/>
  <c r="BJ32" i="13"/>
  <c r="BI32" i="13"/>
  <c r="BH32" i="13"/>
  <c r="BG32" i="13"/>
  <c r="BF32" i="13"/>
  <c r="BE32" i="13"/>
  <c r="BD32" i="13"/>
  <c r="BC32" i="13"/>
  <c r="BB32" i="13"/>
  <c r="BA32" i="13"/>
  <c r="AZ32" i="13"/>
  <c r="AY32" i="13"/>
  <c r="AX32" i="13"/>
  <c r="AW32" i="13"/>
  <c r="BU32" i="13" s="1"/>
  <c r="AV32" i="13"/>
  <c r="BT29" i="13"/>
  <c r="BS29" i="13"/>
  <c r="BR29" i="13"/>
  <c r="BQ29" i="13"/>
  <c r="BP29" i="13"/>
  <c r="BO29" i="13"/>
  <c r="BN29" i="13"/>
  <c r="BM29" i="13"/>
  <c r="BL29" i="13"/>
  <c r="BK29" i="13"/>
  <c r="BJ29" i="13"/>
  <c r="BI29" i="13"/>
  <c r="BH29" i="13"/>
  <c r="BG29" i="13"/>
  <c r="BF29" i="13"/>
  <c r="BE29" i="13"/>
  <c r="BD29" i="13"/>
  <c r="BC29" i="13"/>
  <c r="BB29" i="13"/>
  <c r="BA29" i="13"/>
  <c r="AZ29" i="13"/>
  <c r="AY29" i="13"/>
  <c r="AX29" i="13"/>
  <c r="AW29" i="13"/>
  <c r="AV29" i="13"/>
  <c r="BU29" i="13" s="1"/>
  <c r="BT28" i="13"/>
  <c r="BS28" i="13"/>
  <c r="BR28" i="13"/>
  <c r="BQ28" i="13"/>
  <c r="BP28" i="13"/>
  <c r="BO28" i="13"/>
  <c r="BN28" i="13"/>
  <c r="BM28" i="13"/>
  <c r="BL28" i="13"/>
  <c r="BK28" i="13"/>
  <c r="BJ28" i="13"/>
  <c r="BI28" i="13"/>
  <c r="BH28" i="13"/>
  <c r="BG28" i="13"/>
  <c r="BF28" i="13"/>
  <c r="BE28" i="13"/>
  <c r="BD28" i="13"/>
  <c r="BC28" i="13"/>
  <c r="BB28" i="13"/>
  <c r="BA28" i="13"/>
  <c r="AZ28" i="13"/>
  <c r="AY28" i="13"/>
  <c r="AX28" i="13"/>
  <c r="AW28" i="13"/>
  <c r="AV28" i="13"/>
  <c r="BU28" i="13" s="1"/>
  <c r="BT25" i="13"/>
  <c r="BS25" i="13"/>
  <c r="BR25" i="13"/>
  <c r="BQ25" i="13"/>
  <c r="BP25" i="13"/>
  <c r="BO25" i="13"/>
  <c r="BN25" i="13"/>
  <c r="BM25" i="13"/>
  <c r="BL25" i="13"/>
  <c r="BK25" i="13"/>
  <c r="BJ25" i="13"/>
  <c r="BI25" i="13"/>
  <c r="BH25" i="13"/>
  <c r="BG25" i="13"/>
  <c r="BF25" i="13"/>
  <c r="BE25" i="13"/>
  <c r="BD25" i="13"/>
  <c r="BC25" i="13"/>
  <c r="BB25" i="13"/>
  <c r="BA25" i="13"/>
  <c r="AZ25" i="13"/>
  <c r="AY25" i="13"/>
  <c r="AX25" i="13"/>
  <c r="AW25" i="13"/>
  <c r="AV25" i="13"/>
  <c r="BU25" i="13" s="1"/>
  <c r="AO25" i="13" s="1"/>
  <c r="AL25" i="13" s="1"/>
  <c r="AN25" i="13"/>
  <c r="AJ25" i="13" s="1"/>
  <c r="BT24" i="13"/>
  <c r="BS24" i="13"/>
  <c r="BR24" i="13"/>
  <c r="BQ24" i="13"/>
  <c r="BP24" i="13"/>
  <c r="BO24" i="13"/>
  <c r="BN24" i="13"/>
  <c r="BM24" i="13"/>
  <c r="BL24" i="13"/>
  <c r="BK24" i="13"/>
  <c r="BJ24" i="13"/>
  <c r="BI24" i="13"/>
  <c r="BH24" i="13"/>
  <c r="BG24" i="13"/>
  <c r="BF24" i="13"/>
  <c r="BE24" i="13"/>
  <c r="BD24" i="13"/>
  <c r="BC24" i="13"/>
  <c r="BB24" i="13"/>
  <c r="BA24" i="13"/>
  <c r="AZ24" i="13"/>
  <c r="AY24" i="13"/>
  <c r="AX24" i="13"/>
  <c r="AW24" i="13"/>
  <c r="BU24" i="13" s="1"/>
  <c r="AV24" i="13"/>
  <c r="BT21" i="13"/>
  <c r="BS21" i="13"/>
  <c r="BR21" i="13"/>
  <c r="BQ21" i="13"/>
  <c r="BP21" i="13"/>
  <c r="BO21" i="13"/>
  <c r="BN21" i="13"/>
  <c r="BM21" i="13"/>
  <c r="BL21" i="13"/>
  <c r="BK21" i="13"/>
  <c r="BJ21" i="13"/>
  <c r="BI21" i="13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BU21" i="13" s="1"/>
  <c r="BT20" i="13"/>
  <c r="BS20" i="13"/>
  <c r="BR20" i="13"/>
  <c r="BQ20" i="13"/>
  <c r="BP20" i="13"/>
  <c r="BO20" i="13"/>
  <c r="BN20" i="13"/>
  <c r="BM20" i="13"/>
  <c r="BL20" i="13"/>
  <c r="BK20" i="13"/>
  <c r="BJ20" i="13"/>
  <c r="BI20" i="13"/>
  <c r="BH20" i="13"/>
  <c r="BG20" i="13"/>
  <c r="BF20" i="13"/>
  <c r="BE20" i="13"/>
  <c r="BD20" i="13"/>
  <c r="BC20" i="13"/>
  <c r="BB20" i="13"/>
  <c r="BA20" i="13"/>
  <c r="AZ20" i="13"/>
  <c r="AY20" i="13"/>
  <c r="AX20" i="13"/>
  <c r="AW20" i="13"/>
  <c r="AV20" i="13"/>
  <c r="BU20" i="13" s="1"/>
  <c r="BT17" i="13"/>
  <c r="BS17" i="13"/>
  <c r="BR17" i="13"/>
  <c r="BQ17" i="13"/>
  <c r="BP17" i="13"/>
  <c r="BO17" i="13"/>
  <c r="BN17" i="13"/>
  <c r="BM17" i="13"/>
  <c r="BL17" i="13"/>
  <c r="BK17" i="13"/>
  <c r="BJ17" i="13"/>
  <c r="BI17" i="13"/>
  <c r="BH17" i="13"/>
  <c r="BG17" i="13"/>
  <c r="BF17" i="13"/>
  <c r="BE17" i="13"/>
  <c r="BD17" i="13"/>
  <c r="BC17" i="13"/>
  <c r="BB17" i="13"/>
  <c r="BA17" i="13"/>
  <c r="AZ17" i="13"/>
  <c r="AY17" i="13"/>
  <c r="AX17" i="13"/>
  <c r="AW17" i="13"/>
  <c r="AV17" i="13"/>
  <c r="BU17" i="13" s="1"/>
  <c r="AO17" i="13" s="1"/>
  <c r="AL17" i="13" s="1"/>
  <c r="AN17" i="13"/>
  <c r="AJ17" i="13" s="1"/>
  <c r="BT16" i="13"/>
  <c r="BS16" i="13"/>
  <c r="BR16" i="13"/>
  <c r="BQ16" i="13"/>
  <c r="BP16" i="13"/>
  <c r="BO16" i="13"/>
  <c r="BN16" i="13"/>
  <c r="BM16" i="13"/>
  <c r="BL16" i="13"/>
  <c r="BK16" i="13"/>
  <c r="BJ16" i="13"/>
  <c r="BI16" i="13"/>
  <c r="BH16" i="13"/>
  <c r="BG16" i="13"/>
  <c r="BF16" i="13"/>
  <c r="BE16" i="13"/>
  <c r="BD16" i="13"/>
  <c r="BC16" i="13"/>
  <c r="BB16" i="13"/>
  <c r="BA16" i="13"/>
  <c r="AZ16" i="13"/>
  <c r="AY16" i="13"/>
  <c r="AX16" i="13"/>
  <c r="AW16" i="13"/>
  <c r="BU16" i="13" s="1"/>
  <c r="AV16" i="13"/>
  <c r="BT13" i="13"/>
  <c r="BS13" i="13"/>
  <c r="BR13" i="13"/>
  <c r="BQ13" i="13"/>
  <c r="BP13" i="13"/>
  <c r="BO13" i="13"/>
  <c r="BN13" i="13"/>
  <c r="BM13" i="13"/>
  <c r="BL13" i="13"/>
  <c r="BK13" i="13"/>
  <c r="BJ13" i="13"/>
  <c r="BI13" i="13"/>
  <c r="BH13" i="13"/>
  <c r="BG13" i="13"/>
  <c r="BF13" i="13"/>
  <c r="BE13" i="13"/>
  <c r="BD13" i="13"/>
  <c r="BC13" i="13"/>
  <c r="BB13" i="13"/>
  <c r="BA13" i="13"/>
  <c r="AZ13" i="13"/>
  <c r="AY13" i="13"/>
  <c r="AX13" i="13"/>
  <c r="AW13" i="13"/>
  <c r="AV13" i="13"/>
  <c r="BU13" i="13" s="1"/>
  <c r="BT10" i="13"/>
  <c r="BS10" i="13"/>
  <c r="BR10" i="13"/>
  <c r="BQ10" i="13"/>
  <c r="BP10" i="13"/>
  <c r="BO10" i="13"/>
  <c r="BN10" i="13"/>
  <c r="BM10" i="13"/>
  <c r="BL10" i="13"/>
  <c r="BK10" i="13"/>
  <c r="BJ10" i="13"/>
  <c r="BI10" i="13"/>
  <c r="BH10" i="13"/>
  <c r="BG10" i="13"/>
  <c r="BF10" i="13"/>
  <c r="BE10" i="13"/>
  <c r="BD10" i="13"/>
  <c r="BC10" i="13"/>
  <c r="BB10" i="13"/>
  <c r="BA10" i="13"/>
  <c r="AZ10" i="13"/>
  <c r="AY10" i="13"/>
  <c r="AX10" i="13"/>
  <c r="AW10" i="13"/>
  <c r="AV10" i="13"/>
  <c r="BU10" i="13" s="1"/>
  <c r="BT9" i="13"/>
  <c r="BS9" i="13"/>
  <c r="BR9" i="13"/>
  <c r="BQ9" i="13"/>
  <c r="BP9" i="13"/>
  <c r="BO9" i="13"/>
  <c r="BN9" i="13"/>
  <c r="BM9" i="13"/>
  <c r="BL9" i="13"/>
  <c r="BK9" i="13"/>
  <c r="BJ9" i="13"/>
  <c r="BI9" i="13"/>
  <c r="BH9" i="13"/>
  <c r="BG9" i="13"/>
  <c r="BF9" i="13"/>
  <c r="BE9" i="13"/>
  <c r="BD9" i="13"/>
  <c r="BC9" i="13"/>
  <c r="BB9" i="13"/>
  <c r="BA9" i="13"/>
  <c r="AZ9" i="13"/>
  <c r="AY9" i="13"/>
  <c r="AX9" i="13"/>
  <c r="AW9" i="13"/>
  <c r="AV9" i="13"/>
  <c r="BU9" i="13" s="1"/>
  <c r="AO9" i="13" s="1"/>
  <c r="AL9" i="13" s="1"/>
  <c r="AN9" i="13"/>
  <c r="AJ9" i="13" s="1"/>
  <c r="BT6" i="13"/>
  <c r="BS6" i="13"/>
  <c r="BR6" i="13"/>
  <c r="BQ6" i="13"/>
  <c r="BP6" i="13"/>
  <c r="BO6" i="13"/>
  <c r="BN6" i="13"/>
  <c r="BM6" i="13"/>
  <c r="BL6" i="13"/>
  <c r="BK6" i="13"/>
  <c r="BJ6" i="13"/>
  <c r="BI6" i="13"/>
  <c r="BH6" i="13"/>
  <c r="BG6" i="13"/>
  <c r="BF6" i="13"/>
  <c r="BE6" i="13"/>
  <c r="BD6" i="13"/>
  <c r="BC6" i="13"/>
  <c r="BB6" i="13"/>
  <c r="BA6" i="13"/>
  <c r="AZ6" i="13"/>
  <c r="AY6" i="13"/>
  <c r="AX6" i="13"/>
  <c r="AW6" i="13"/>
  <c r="BU6" i="13" s="1"/>
  <c r="AV6" i="13"/>
  <c r="AN2" i="13"/>
  <c r="AN28" i="13" s="1"/>
  <c r="AJ28" i="13" s="1"/>
  <c r="AK9" i="13" l="1"/>
  <c r="AO28" i="13"/>
  <c r="AL28" i="13" s="1"/>
  <c r="AK28" i="13" s="1"/>
  <c r="AK17" i="13"/>
  <c r="AK25" i="13"/>
  <c r="AO13" i="13"/>
  <c r="AL13" i="13" s="1"/>
  <c r="AN33" i="13"/>
  <c r="AJ33" i="13" s="1"/>
  <c r="AN16" i="13"/>
  <c r="AJ16" i="13" s="1"/>
  <c r="AN24" i="13"/>
  <c r="AJ24" i="13" s="1"/>
  <c r="AN32" i="13"/>
  <c r="AJ32" i="13" s="1"/>
  <c r="AN6" i="13"/>
  <c r="AJ6" i="13" s="1"/>
  <c r="AN13" i="13"/>
  <c r="AJ13" i="13" s="1"/>
  <c r="AN21" i="13"/>
  <c r="AJ21" i="13" s="1"/>
  <c r="AN29" i="13"/>
  <c r="AJ29" i="13" s="1"/>
  <c r="AN10" i="13"/>
  <c r="AJ10" i="13" s="1"/>
  <c r="AN20" i="13"/>
  <c r="AJ20" i="13" s="1"/>
  <c r="AK29" i="13" l="1"/>
  <c r="AO33" i="13"/>
  <c r="AL33" i="13" s="1"/>
  <c r="AK33" i="13" s="1"/>
  <c r="AO29" i="13"/>
  <c r="AL29" i="13" s="1"/>
  <c r="AO21" i="13"/>
  <c r="AL21" i="13" s="1"/>
  <c r="AK21" i="13" s="1"/>
  <c r="AO32" i="13"/>
  <c r="AL32" i="13" s="1"/>
  <c r="AK32" i="13" s="1"/>
  <c r="AO24" i="13"/>
  <c r="AL24" i="13" s="1"/>
  <c r="AK24" i="13" s="1"/>
  <c r="AK13" i="13"/>
  <c r="AO20" i="13"/>
  <c r="AL20" i="13" s="1"/>
  <c r="AK20" i="13" s="1"/>
  <c r="AO10" i="13"/>
  <c r="AL10" i="13" s="1"/>
  <c r="AK10" i="13" s="1"/>
  <c r="AO16" i="13"/>
  <c r="AL16" i="13" s="1"/>
  <c r="AK16" i="13" s="1"/>
  <c r="AO6" i="13"/>
  <c r="AL6" i="13" s="1"/>
  <c r="AK6" i="13" s="1"/>
  <c r="AI33" i="12" l="1"/>
  <c r="AM34" i="12"/>
  <c r="AH30" i="12" l="1"/>
  <c r="BO18" i="12"/>
  <c r="BN18" i="12"/>
  <c r="BM18" i="12"/>
  <c r="BL18" i="12"/>
  <c r="BK18" i="12"/>
  <c r="BJ18" i="12"/>
  <c r="BI18" i="12"/>
  <c r="BH18" i="12"/>
  <c r="BG18" i="12"/>
  <c r="BF18" i="12"/>
  <c r="BE18" i="12"/>
  <c r="BD18" i="12"/>
  <c r="BC18" i="12"/>
  <c r="BB18" i="12"/>
  <c r="BA18" i="12"/>
  <c r="AZ18" i="12"/>
  <c r="AY18" i="12"/>
  <c r="AX18" i="12"/>
  <c r="AW18" i="12"/>
  <c r="BP18" i="12" s="1"/>
  <c r="AP18" i="12" s="1"/>
  <c r="BO17" i="12"/>
  <c r="BN17" i="12"/>
  <c r="BM17" i="12"/>
  <c r="BL17" i="12"/>
  <c r="BK17" i="12"/>
  <c r="BJ17" i="12"/>
  <c r="BI17" i="12"/>
  <c r="BH17" i="12"/>
  <c r="BG17" i="12"/>
  <c r="BF17" i="12"/>
  <c r="BE17" i="12"/>
  <c r="BD17" i="12"/>
  <c r="BC17" i="12"/>
  <c r="BB17" i="12"/>
  <c r="BA17" i="12"/>
  <c r="AZ17" i="12"/>
  <c r="AY17" i="12"/>
  <c r="AX17" i="12"/>
  <c r="AW17" i="12"/>
  <c r="BO16" i="12"/>
  <c r="BN16" i="12"/>
  <c r="BM16" i="12"/>
  <c r="BL16" i="12"/>
  <c r="BK16" i="12"/>
  <c r="BJ16" i="12"/>
  <c r="BI16" i="12"/>
  <c r="BH16" i="12"/>
  <c r="BG16" i="12"/>
  <c r="BF16" i="12"/>
  <c r="BE16" i="12"/>
  <c r="BD16" i="12"/>
  <c r="BC16" i="12"/>
  <c r="BB16" i="12"/>
  <c r="BA16" i="12"/>
  <c r="AZ16" i="12"/>
  <c r="AY16" i="12"/>
  <c r="AX16" i="12"/>
  <c r="AW16" i="12"/>
  <c r="BO15" i="12"/>
  <c r="BN15" i="12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BO14" i="12"/>
  <c r="BN14" i="12"/>
  <c r="BM14" i="12"/>
  <c r="BL14" i="12"/>
  <c r="BK14" i="12"/>
  <c r="BJ14" i="12"/>
  <c r="BI14" i="12"/>
  <c r="BH14" i="12"/>
  <c r="BG14" i="12"/>
  <c r="BF14" i="12"/>
  <c r="BE14" i="12"/>
  <c r="BD14" i="12"/>
  <c r="BC14" i="12"/>
  <c r="BB14" i="12"/>
  <c r="BA14" i="12"/>
  <c r="AZ14" i="12"/>
  <c r="AY14" i="12"/>
  <c r="AX14" i="12"/>
  <c r="AW14" i="12"/>
  <c r="BO13" i="12"/>
  <c r="BN13" i="12"/>
  <c r="BM13" i="12"/>
  <c r="BL13" i="12"/>
  <c r="BK13" i="12"/>
  <c r="BJ13" i="12"/>
  <c r="BI13" i="12"/>
  <c r="BH13" i="12"/>
  <c r="BG13" i="12"/>
  <c r="BF13" i="12"/>
  <c r="BE13" i="12"/>
  <c r="BD13" i="12"/>
  <c r="BC13" i="12"/>
  <c r="BB13" i="12"/>
  <c r="BA13" i="12"/>
  <c r="AZ13" i="12"/>
  <c r="AY13" i="12"/>
  <c r="AX13" i="12"/>
  <c r="AW13" i="12"/>
  <c r="BO12" i="12"/>
  <c r="BN12" i="12"/>
  <c r="BM12" i="12"/>
  <c r="BL12" i="12"/>
  <c r="BK12" i="12"/>
  <c r="BJ12" i="12"/>
  <c r="BI12" i="12"/>
  <c r="BH12" i="12"/>
  <c r="BG12" i="12"/>
  <c r="BF12" i="12"/>
  <c r="BE12" i="12"/>
  <c r="BD12" i="12"/>
  <c r="BC12" i="12"/>
  <c r="BB12" i="12"/>
  <c r="BA12" i="12"/>
  <c r="AZ12" i="12"/>
  <c r="AY12" i="12"/>
  <c r="AX12" i="12"/>
  <c r="AW12" i="12"/>
  <c r="BP10" i="12"/>
  <c r="BA10" i="12"/>
  <c r="BO9" i="12"/>
  <c r="BN9" i="12"/>
  <c r="BM9" i="12"/>
  <c r="BL9" i="12"/>
  <c r="BK9" i="12"/>
  <c r="BJ9" i="12"/>
  <c r="BI9" i="12"/>
  <c r="BH9" i="12"/>
  <c r="BG9" i="12"/>
  <c r="BF9" i="12"/>
  <c r="BE9" i="12"/>
  <c r="BD9" i="12"/>
  <c r="BC9" i="12"/>
  <c r="BB9" i="12"/>
  <c r="BA9" i="12"/>
  <c r="AZ9" i="12"/>
  <c r="AY9" i="12"/>
  <c r="AX9" i="12"/>
  <c r="AW9" i="12"/>
  <c r="AJ9" i="12"/>
  <c r="AK9" i="12" s="1"/>
  <c r="BA7" i="12"/>
  <c r="BO6" i="12"/>
  <c r="BN6" i="12"/>
  <c r="BM6" i="12"/>
  <c r="BL6" i="12"/>
  <c r="BK6" i="12"/>
  <c r="BJ6" i="12"/>
  <c r="BI6" i="12"/>
  <c r="BH6" i="12"/>
  <c r="BG6" i="12"/>
  <c r="BF6" i="12"/>
  <c r="BE6" i="12"/>
  <c r="BD6" i="12"/>
  <c r="BC6" i="12"/>
  <c r="BB6" i="12"/>
  <c r="BA6" i="12"/>
  <c r="AZ6" i="12"/>
  <c r="AY6" i="12"/>
  <c r="AX6" i="12"/>
  <c r="AW6" i="12"/>
  <c r="BP6" i="12" s="1"/>
  <c r="AP6" i="12" s="1"/>
  <c r="AJ6" i="12"/>
  <c r="AK6" i="12" s="1"/>
  <c r="BP17" i="12" l="1"/>
  <c r="AP17" i="12" s="1"/>
  <c r="BP9" i="12"/>
  <c r="AP9" i="12" s="1"/>
  <c r="BP12" i="12"/>
  <c r="BP16" i="12"/>
  <c r="AP16" i="12" s="1"/>
  <c r="BP15" i="12"/>
  <c r="AP15" i="12" s="1"/>
  <c r="BP14" i="12"/>
  <c r="AP14" i="12" s="1"/>
  <c r="BP13" i="12"/>
  <c r="AP13" i="12" s="1"/>
  <c r="BK9" i="1" l="1"/>
  <c r="BK10" i="1"/>
  <c r="BK11" i="1"/>
  <c r="BK14" i="1"/>
  <c r="BK15" i="1"/>
  <c r="BK18" i="1"/>
  <c r="BK21" i="1"/>
  <c r="BK22" i="1"/>
  <c r="BK23" i="1"/>
  <c r="BK24" i="1"/>
  <c r="BK25" i="1"/>
  <c r="BK26" i="1"/>
  <c r="BK6" i="1"/>
  <c r="BL9" i="1"/>
  <c r="BL10" i="1"/>
  <c r="BL11" i="1"/>
  <c r="BL14" i="1"/>
  <c r="BL15" i="1"/>
  <c r="BL18" i="1"/>
  <c r="BL21" i="1"/>
  <c r="BL22" i="1"/>
  <c r="BL23" i="1"/>
  <c r="BL24" i="1"/>
  <c r="BL25" i="1"/>
  <c r="BL26" i="1"/>
  <c r="BL6" i="1"/>
  <c r="BE9" i="1"/>
  <c r="BE10" i="1"/>
  <c r="BE11" i="1"/>
  <c r="BE14" i="1"/>
  <c r="BE15" i="1"/>
  <c r="BE18" i="1"/>
  <c r="BE21" i="1"/>
  <c r="BE22" i="1"/>
  <c r="BE23" i="1"/>
  <c r="BE24" i="1"/>
  <c r="BE25" i="1"/>
  <c r="BE26" i="1"/>
  <c r="BE6" i="1"/>
  <c r="BR22" i="1" l="1"/>
  <c r="AV21" i="1"/>
  <c r="AW21" i="1"/>
  <c r="AX21" i="1"/>
  <c r="AY21" i="1"/>
  <c r="AZ21" i="1"/>
  <c r="BA21" i="1"/>
  <c r="BB21" i="1"/>
  <c r="BC21" i="1"/>
  <c r="BD21" i="1"/>
  <c r="BF21" i="1"/>
  <c r="BG21" i="1"/>
  <c r="BH21" i="1"/>
  <c r="BI21" i="1"/>
  <c r="BJ21" i="1"/>
  <c r="BM21" i="1"/>
  <c r="BN21" i="1"/>
  <c r="AV22" i="1"/>
  <c r="AW22" i="1"/>
  <c r="AX22" i="1"/>
  <c r="AY22" i="1"/>
  <c r="AZ22" i="1"/>
  <c r="BA22" i="1"/>
  <c r="BB22" i="1"/>
  <c r="BC22" i="1"/>
  <c r="BD22" i="1"/>
  <c r="BF22" i="1"/>
  <c r="BH22" i="1"/>
  <c r="BI22" i="1"/>
  <c r="BJ22" i="1"/>
  <c r="BM22" i="1"/>
  <c r="BN22" i="1"/>
  <c r="AV23" i="1"/>
  <c r="AW23" i="1"/>
  <c r="AX23" i="1"/>
  <c r="AY23" i="1"/>
  <c r="AZ23" i="1"/>
  <c r="BA23" i="1"/>
  <c r="BB23" i="1"/>
  <c r="BC23" i="1"/>
  <c r="BD23" i="1"/>
  <c r="BF23" i="1"/>
  <c r="BG23" i="1"/>
  <c r="BH23" i="1"/>
  <c r="BI23" i="1"/>
  <c r="BJ23" i="1"/>
  <c r="BM23" i="1"/>
  <c r="BN23" i="1"/>
  <c r="AV24" i="1"/>
  <c r="AW24" i="1"/>
  <c r="AX24" i="1"/>
  <c r="AY24" i="1"/>
  <c r="AZ24" i="1"/>
  <c r="BA24" i="1"/>
  <c r="BB24" i="1"/>
  <c r="BC24" i="1"/>
  <c r="BD24" i="1"/>
  <c r="BF24" i="1"/>
  <c r="BG24" i="1"/>
  <c r="BH24" i="1"/>
  <c r="BI24" i="1"/>
  <c r="BJ24" i="1"/>
  <c r="BM24" i="1"/>
  <c r="BN24" i="1"/>
  <c r="AR26" i="2"/>
  <c r="BO21" i="1" l="1"/>
  <c r="AL21" i="1" s="1"/>
  <c r="AK21" i="1" s="1"/>
  <c r="BO23" i="1"/>
  <c r="AL23" i="1" s="1"/>
  <c r="AK23" i="1" s="1"/>
  <c r="BO22" i="1"/>
  <c r="BO24" i="1"/>
  <c r="AL24" i="1" s="1"/>
  <c r="AK24" i="1" s="1"/>
  <c r="AO21" i="1" l="1"/>
  <c r="AO23" i="1"/>
  <c r="AO22" i="1"/>
  <c r="AL22" i="1"/>
  <c r="AO24" i="1"/>
  <c r="AV25" i="1" l="1"/>
  <c r="AW25" i="1"/>
  <c r="AX25" i="1"/>
  <c r="AY25" i="1"/>
  <c r="AZ25" i="1"/>
  <c r="BA25" i="1"/>
  <c r="BB25" i="1"/>
  <c r="BC25" i="1"/>
  <c r="BD25" i="1"/>
  <c r="BF25" i="1"/>
  <c r="BG25" i="1"/>
  <c r="BI25" i="1"/>
  <c r="BJ25" i="1"/>
  <c r="BM25" i="1"/>
  <c r="BN25" i="1"/>
  <c r="BO25" i="1" l="1"/>
  <c r="AO25" i="1" s="1"/>
  <c r="AL25" i="1" l="1"/>
  <c r="AK25" i="1" s="1"/>
  <c r="AO32" i="1" l="1"/>
  <c r="BN15" i="1"/>
  <c r="BM15" i="1"/>
  <c r="BJ15" i="1"/>
  <c r="BI15" i="1"/>
  <c r="BH15" i="1"/>
  <c r="BG15" i="1"/>
  <c r="BF15" i="1"/>
  <c r="BD15" i="1"/>
  <c r="BC15" i="1"/>
  <c r="BB15" i="1"/>
  <c r="BA15" i="1"/>
  <c r="AZ15" i="1"/>
  <c r="AY15" i="1"/>
  <c r="AX15" i="1"/>
  <c r="AW15" i="1"/>
  <c r="AV15" i="1"/>
  <c r="BN14" i="1"/>
  <c r="BM14" i="1"/>
  <c r="BJ14" i="1"/>
  <c r="BI14" i="1"/>
  <c r="BH14" i="1"/>
  <c r="BG14" i="1"/>
  <c r="BF14" i="1"/>
  <c r="BD14" i="1"/>
  <c r="BC14" i="1"/>
  <c r="BB14" i="1"/>
  <c r="BA14" i="1"/>
  <c r="AZ14" i="1"/>
  <c r="AY14" i="1"/>
  <c r="AX14" i="1"/>
  <c r="AW14" i="1"/>
  <c r="AV14" i="1"/>
  <c r="BO15" i="1" l="1"/>
  <c r="AL15" i="1" s="1"/>
  <c r="AK15" i="1" s="1"/>
  <c r="BO14" i="1"/>
  <c r="AO14" i="1" s="1"/>
  <c r="AL14" i="1" l="1"/>
  <c r="AK14" i="1" s="1"/>
  <c r="AO15" i="1"/>
  <c r="AO12" i="4"/>
  <c r="AO9" i="4"/>
  <c r="BN26" i="1"/>
  <c r="BM26" i="1"/>
  <c r="BJ26" i="1"/>
  <c r="BI26" i="1"/>
  <c r="BH26" i="1"/>
  <c r="BG26" i="1"/>
  <c r="BF26" i="1"/>
  <c r="BD26" i="1"/>
  <c r="BC26" i="1"/>
  <c r="BB26" i="1"/>
  <c r="BA26" i="1"/>
  <c r="AZ26" i="1"/>
  <c r="AY26" i="1"/>
  <c r="AX26" i="1"/>
  <c r="AW26" i="1"/>
  <c r="AV26" i="1"/>
  <c r="BN18" i="1"/>
  <c r="BM18" i="1"/>
  <c r="BJ18" i="1"/>
  <c r="BI18" i="1"/>
  <c r="BH18" i="1"/>
  <c r="BG18" i="1"/>
  <c r="BF18" i="1"/>
  <c r="BD18" i="1"/>
  <c r="BC18" i="1"/>
  <c r="BB18" i="1"/>
  <c r="BA18" i="1"/>
  <c r="AZ18" i="1"/>
  <c r="AY18" i="1"/>
  <c r="AX18" i="1"/>
  <c r="AW18" i="1"/>
  <c r="AV18" i="1"/>
  <c r="BN11" i="1"/>
  <c r="BM11" i="1"/>
  <c r="BJ11" i="1"/>
  <c r="BI11" i="1"/>
  <c r="BH11" i="1"/>
  <c r="BG11" i="1"/>
  <c r="BF11" i="1"/>
  <c r="BD11" i="1"/>
  <c r="BC11" i="1"/>
  <c r="BB11" i="1"/>
  <c r="BA11" i="1"/>
  <c r="AZ11" i="1"/>
  <c r="AY11" i="1"/>
  <c r="AX11" i="1"/>
  <c r="AW11" i="1"/>
  <c r="AV11" i="1"/>
  <c r="BN10" i="1"/>
  <c r="BM10" i="1"/>
  <c r="BJ10" i="1"/>
  <c r="BI10" i="1"/>
  <c r="BH10" i="1"/>
  <c r="BG10" i="1"/>
  <c r="BF10" i="1"/>
  <c r="BD10" i="1"/>
  <c r="BC10" i="1"/>
  <c r="BB10" i="1"/>
  <c r="BA10" i="1"/>
  <c r="AZ10" i="1"/>
  <c r="AY10" i="1"/>
  <c r="AX10" i="1"/>
  <c r="AW10" i="1"/>
  <c r="AV10" i="1"/>
  <c r="BN9" i="1"/>
  <c r="BM9" i="1"/>
  <c r="BJ9" i="1"/>
  <c r="BI9" i="1"/>
  <c r="BH9" i="1"/>
  <c r="BG9" i="1"/>
  <c r="BF9" i="1"/>
  <c r="BD9" i="1"/>
  <c r="BC9" i="1"/>
  <c r="BB9" i="1"/>
  <c r="AZ9" i="1"/>
  <c r="AY9" i="1"/>
  <c r="AX9" i="1"/>
  <c r="AW9" i="1"/>
  <c r="AV9" i="1"/>
  <c r="BN6" i="1"/>
  <c r="BM6" i="1"/>
  <c r="BJ6" i="1"/>
  <c r="BI6" i="1"/>
  <c r="BH6" i="1"/>
  <c r="BG6" i="1"/>
  <c r="BF6" i="1"/>
  <c r="BD6" i="1"/>
  <c r="BC6" i="1"/>
  <c r="BB6" i="1"/>
  <c r="AZ6" i="1"/>
  <c r="AY6" i="1"/>
  <c r="AX6" i="1"/>
  <c r="AW6" i="1"/>
  <c r="AV6" i="1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BK8" i="2" l="1"/>
  <c r="BN8" i="2" s="1"/>
  <c r="AO8" i="2" s="1"/>
  <c r="AN8" i="2" s="1"/>
  <c r="BK9" i="2"/>
  <c r="BN9" i="2" s="1"/>
  <c r="AO9" i="2" s="1"/>
  <c r="AN9" i="2" s="1"/>
  <c r="BK17" i="2"/>
  <c r="BN17" i="2" s="1"/>
  <c r="BK19" i="2"/>
  <c r="BN19" i="2" s="1"/>
  <c r="BK18" i="2"/>
  <c r="BN18" i="2" s="1"/>
  <c r="BK22" i="2"/>
  <c r="BN22" i="2" s="1"/>
  <c r="BK12" i="2"/>
  <c r="BN12" i="2" s="1"/>
  <c r="AO12" i="2" s="1"/>
  <c r="AN12" i="2" s="1"/>
  <c r="BK13" i="2"/>
  <c r="BN13" i="2" s="1"/>
  <c r="AO13" i="2" s="1"/>
  <c r="AN13" i="2" s="1"/>
  <c r="BK14" i="2"/>
  <c r="BN14" i="2" s="1"/>
  <c r="AO14" i="2" s="1"/>
  <c r="AN14" i="2" s="1"/>
  <c r="BO11" i="1"/>
  <c r="AL11" i="1" s="1"/>
  <c r="AK11" i="1" s="1"/>
  <c r="BO18" i="1"/>
  <c r="AL18" i="1" s="1"/>
  <c r="AK18" i="1" s="1"/>
  <c r="BO6" i="1"/>
  <c r="AL6" i="1" s="1"/>
  <c r="AK6" i="1" s="1"/>
  <c r="BO9" i="1"/>
  <c r="AO9" i="1" s="1"/>
  <c r="BK7" i="2"/>
  <c r="BN7" i="2" s="1"/>
  <c r="AO7" i="2" s="1"/>
  <c r="AN7" i="2" s="1"/>
  <c r="BO10" i="1"/>
  <c r="AL10" i="1" s="1"/>
  <c r="AK10" i="1" s="1"/>
  <c r="BO26" i="1"/>
  <c r="AO26" i="1" s="1"/>
  <c r="AO11" i="1" l="1"/>
  <c r="AO6" i="1"/>
  <c r="AO18" i="1"/>
  <c r="AL9" i="1"/>
  <c r="AK9" i="1" s="1"/>
  <c r="AO10" i="1"/>
  <c r="AL26" i="1"/>
  <c r="AK26" i="1" s="1"/>
</calcChain>
</file>

<file path=xl/sharedStrings.xml><?xml version="1.0" encoding="utf-8"?>
<sst xmlns="http://schemas.openxmlformats.org/spreadsheetml/2006/main" count="4083" uniqueCount="505">
  <si>
    <t>Matricula</t>
  </si>
  <si>
    <t>NOME</t>
  </si>
  <si>
    <t>LOCAL</t>
  </si>
  <si>
    <t>TURNO</t>
  </si>
  <si>
    <t>CH</t>
  </si>
  <si>
    <t>CT</t>
  </si>
  <si>
    <t>HE</t>
  </si>
  <si>
    <t>Coordenação</t>
  </si>
  <si>
    <t>QUA</t>
  </si>
  <si>
    <t>QUI</t>
  </si>
  <si>
    <t>SEX</t>
  </si>
  <si>
    <t>SAB</t>
  </si>
  <si>
    <t>DOM</t>
  </si>
  <si>
    <t>SEG</t>
  </si>
  <si>
    <t>TER</t>
  </si>
  <si>
    <t>F</t>
  </si>
  <si>
    <t>FE</t>
  </si>
  <si>
    <t>LP</t>
  </si>
  <si>
    <t>AT</t>
  </si>
  <si>
    <t>C</t>
  </si>
  <si>
    <t>M</t>
  </si>
  <si>
    <t>T</t>
  </si>
  <si>
    <t>P</t>
  </si>
  <si>
    <t>SN</t>
  </si>
  <si>
    <t>M/T</t>
  </si>
  <si>
    <t>I¹</t>
  </si>
  <si>
    <t>I²</t>
  </si>
  <si>
    <t>M4</t>
  </si>
  <si>
    <t>T5</t>
  </si>
  <si>
    <t>M/SN</t>
  </si>
  <si>
    <t>T/SN</t>
  </si>
  <si>
    <t>T/I</t>
  </si>
  <si>
    <t>P/I</t>
  </si>
  <si>
    <t>M/I</t>
  </si>
  <si>
    <t>M4/T</t>
  </si>
  <si>
    <t>DCH</t>
  </si>
  <si>
    <t>THT</t>
  </si>
  <si>
    <t>FLEXÍVEL</t>
  </si>
  <si>
    <t>Apoio Administrativo</t>
  </si>
  <si>
    <t>Faturamento</t>
  </si>
  <si>
    <t>07-13H</t>
  </si>
  <si>
    <t>LIA PAIVA</t>
  </si>
  <si>
    <t>TEREZINHA NUNES</t>
  </si>
  <si>
    <t>Serviços gerais</t>
  </si>
  <si>
    <t>12-18H</t>
  </si>
  <si>
    <t>RECEPÇÃO</t>
  </si>
  <si>
    <t>MARCIO LUSARDI</t>
  </si>
  <si>
    <t>MARIA CRISTINA</t>
  </si>
  <si>
    <t>13-19H</t>
  </si>
  <si>
    <t>HIGINEZ ALVES</t>
  </si>
  <si>
    <t>FÉRIAS</t>
  </si>
  <si>
    <t>19h-7h</t>
  </si>
  <si>
    <t>SILVANA BRANDÃO</t>
  </si>
  <si>
    <t>DANIELE ROBERTI</t>
  </si>
  <si>
    <t>EXTERNO</t>
  </si>
  <si>
    <t>Legenda</t>
  </si>
  <si>
    <t>Avisos:</t>
  </si>
  <si>
    <t>07:00 às 13:00</t>
  </si>
  <si>
    <t>01:00 às 07:00</t>
  </si>
  <si>
    <t>13:00 às 19:00</t>
  </si>
  <si>
    <t>19:00 às 07:07</t>
  </si>
  <si>
    <t>_________________________</t>
  </si>
  <si>
    <t>12:00 às 18:00</t>
  </si>
  <si>
    <t>07:00 às 19:00</t>
  </si>
  <si>
    <t>19:00 à 01:00</t>
  </si>
  <si>
    <t>Coord. Administrativa</t>
  </si>
  <si>
    <t>Reg. Prof.</t>
  </si>
  <si>
    <t>Tec. Rx</t>
  </si>
  <si>
    <t>M1</t>
  </si>
  <si>
    <t>T1</t>
  </si>
  <si>
    <t>T2</t>
  </si>
  <si>
    <t>T3</t>
  </si>
  <si>
    <t>T4</t>
  </si>
  <si>
    <t>D1</t>
  </si>
  <si>
    <t>D2</t>
  </si>
  <si>
    <t>D3</t>
  </si>
  <si>
    <t>D4</t>
  </si>
  <si>
    <t>I</t>
  </si>
  <si>
    <t>N</t>
  </si>
  <si>
    <t>12834-1</t>
  </si>
  <si>
    <t>Jeferson Lopes</t>
  </si>
  <si>
    <t xml:space="preserve">0719 </t>
  </si>
  <si>
    <t>7h-12h</t>
  </si>
  <si>
    <t>13586-0</t>
  </si>
  <si>
    <t>Dilcelia Arantes</t>
  </si>
  <si>
    <t>02224</t>
  </si>
  <si>
    <t>10:00 AS 15:00</t>
  </si>
  <si>
    <t>15263-3</t>
  </si>
  <si>
    <t>Áquilas Ferreira</t>
  </si>
  <si>
    <t>01269 T</t>
  </si>
  <si>
    <t>14h-19h</t>
  </si>
  <si>
    <t>13590-9</t>
  </si>
  <si>
    <t>Adilson de Almeida</t>
  </si>
  <si>
    <t>03291T</t>
  </si>
  <si>
    <t>19-7h</t>
  </si>
  <si>
    <t>13583-6</t>
  </si>
  <si>
    <t xml:space="preserve">Anderson Meireles </t>
  </si>
  <si>
    <t>3201T</t>
  </si>
  <si>
    <t>13585-2</t>
  </si>
  <si>
    <t>Gustavo Albuquerque</t>
  </si>
  <si>
    <t>00858</t>
  </si>
  <si>
    <t>EXT</t>
  </si>
  <si>
    <t>07H - 12H</t>
  </si>
  <si>
    <t>07H - 11H</t>
  </si>
  <si>
    <t>14H-19H</t>
  </si>
  <si>
    <t>11H - 15H</t>
  </si>
  <si>
    <t>_____________________________________</t>
  </si>
  <si>
    <t>07H-15H</t>
  </si>
  <si>
    <t>Jeferson Lopes de Albuquerque</t>
  </si>
  <si>
    <t>Carolina A. F. Santini</t>
  </si>
  <si>
    <t>07H-13H</t>
  </si>
  <si>
    <t>07H-19H</t>
  </si>
  <si>
    <t xml:space="preserve">        Matrícula 12834-1/ Reg. Prof. 0719</t>
  </si>
  <si>
    <t>Matrícula 109460</t>
  </si>
  <si>
    <t>13H-19H</t>
  </si>
  <si>
    <t>19H - 07H</t>
  </si>
  <si>
    <t xml:space="preserve">               Responsável Técnico</t>
  </si>
  <si>
    <t>Coord Administrativa</t>
  </si>
  <si>
    <t>Farmacêutica</t>
  </si>
  <si>
    <t>CRF PR</t>
  </si>
  <si>
    <t>M2</t>
  </si>
  <si>
    <t>M3</t>
  </si>
  <si>
    <t>Mta</t>
  </si>
  <si>
    <t>TIAGO aires</t>
  </si>
  <si>
    <t>14H30 as 20H30</t>
  </si>
  <si>
    <t>Assistente Social</t>
  </si>
  <si>
    <t>CRESS</t>
  </si>
  <si>
    <t>M5</t>
  </si>
  <si>
    <t>T6</t>
  </si>
  <si>
    <t>13765-0</t>
  </si>
  <si>
    <t>POLIANA DE PAULA AMANCIO</t>
  </si>
  <si>
    <t>6587 PR</t>
  </si>
  <si>
    <t>07h as 13h</t>
  </si>
  <si>
    <t>Rouparia</t>
  </si>
  <si>
    <t>11910-5</t>
  </si>
  <si>
    <t>JOAO VITOR DA SILVA</t>
  </si>
  <si>
    <t>não possui</t>
  </si>
  <si>
    <t>07H30 as 13H30</t>
  </si>
  <si>
    <t>Evelyne Peteira Merlini</t>
  </si>
  <si>
    <t>13h30-19h30</t>
  </si>
  <si>
    <t>Legendas:</t>
  </si>
  <si>
    <t>13H as 19H</t>
  </si>
  <si>
    <t>14:30 ÁS 20:30</t>
  </si>
  <si>
    <t>06h30 as 12h30</t>
  </si>
  <si>
    <t>08H AS 14H</t>
  </si>
  <si>
    <t>BH</t>
  </si>
  <si>
    <t>Banco de horas</t>
  </si>
  <si>
    <t>Rogerio Correia</t>
  </si>
  <si>
    <t>externo</t>
  </si>
  <si>
    <t>11451-0</t>
  </si>
  <si>
    <t>Cleusa Simões</t>
  </si>
  <si>
    <t>CAROLINA A.F. SANTINI</t>
  </si>
  <si>
    <t>DULCINEIA ANDRADE</t>
  </si>
  <si>
    <t>LEGENDA</t>
  </si>
  <si>
    <t>_____________________________</t>
  </si>
  <si>
    <t>MEDICA</t>
  </si>
  <si>
    <t>Flexível</t>
  </si>
  <si>
    <t>FL</t>
  </si>
  <si>
    <t>ENFERMAGEM</t>
  </si>
  <si>
    <t>CAROLINA A.F.SANTINI</t>
  </si>
  <si>
    <t>ADMINISTRATIVA</t>
  </si>
  <si>
    <t>FL- Flexível</t>
  </si>
  <si>
    <t>06H</t>
  </si>
  <si>
    <t>ANA FREGONESE</t>
  </si>
  <si>
    <t>Dani - Cobertura apoio administrativo</t>
  </si>
  <si>
    <t>Carolina F. Santini</t>
  </si>
  <si>
    <t>Matrícula 15160-2</t>
  </si>
  <si>
    <t>GLAUBER GEHARD</t>
  </si>
  <si>
    <t>RUI DE MELO</t>
  </si>
  <si>
    <t>GABRIEL HENRIQUE DE PAULA</t>
  </si>
  <si>
    <t>DANIEL RIBEIRO</t>
  </si>
  <si>
    <t>SOM</t>
  </si>
  <si>
    <t>10h -15h</t>
  </si>
  <si>
    <t>f</t>
  </si>
  <si>
    <t xml:space="preserve">Leandro </t>
  </si>
  <si>
    <t>ATESTADO</t>
  </si>
  <si>
    <t>Natelcia</t>
  </si>
  <si>
    <t>Gabriela</t>
  </si>
  <si>
    <t>SEM COBERTURA</t>
  </si>
  <si>
    <r>
      <rPr>
        <b/>
        <u/>
        <sz val="8"/>
        <color theme="1"/>
        <rFont val="Calibri"/>
        <family val="2"/>
      </rPr>
      <t>T</t>
    </r>
    <r>
      <rPr>
        <sz val="8"/>
        <color theme="1"/>
        <rFont val="Calibri"/>
        <family val="2"/>
      </rPr>
      <t>/SN</t>
    </r>
  </si>
  <si>
    <t>M#</t>
  </si>
  <si>
    <t>P#</t>
  </si>
  <si>
    <t>M# - FATURAMENTO</t>
  </si>
  <si>
    <t>07:00 ÀS 19:00</t>
  </si>
  <si>
    <t>M#/T</t>
  </si>
  <si>
    <r>
      <t>M</t>
    </r>
    <r>
      <rPr>
        <b/>
        <u/>
        <sz val="8"/>
        <rFont val="Calibri"/>
        <family val="2"/>
      </rPr>
      <t>/T</t>
    </r>
  </si>
  <si>
    <r>
      <rPr>
        <b/>
        <sz val="14"/>
        <color rgb="FFFF0000"/>
        <rFont val="Arial"/>
        <family val="2"/>
      </rPr>
      <t>ESCALA DE TRABALHO PREVISTA UPA SABARA  - MARÇO 2025</t>
    </r>
    <r>
      <rPr>
        <b/>
        <sz val="14"/>
        <color theme="1"/>
        <rFont val="Arial"/>
        <family val="2"/>
        <charset val="1"/>
      </rPr>
      <t xml:space="preserve">
CARGA HORÁRIA – 19 DIAS ÚTEIS 91,2 HS
 Técnico de Radiologia</t>
    </r>
  </si>
  <si>
    <r>
      <t xml:space="preserve">ESCALA DE TRABALHO UPA SABARA – PREVISTA MARÇO -  2025
</t>
    </r>
    <r>
      <rPr>
        <b/>
        <sz val="12"/>
        <rFont val="Arial"/>
        <family val="2"/>
      </rPr>
      <t>CARGA HORÁRIA – 20 DIAS ÚTEIS - 114 HS
 DEMAIS FUNÇÕES</t>
    </r>
  </si>
  <si>
    <t>CARLOS ALBERTO DE SOUZA MARQUES</t>
  </si>
  <si>
    <r>
      <t xml:space="preserve">
ESCALA DE TRABALHO PREVISTA - UPA Sabará  
COORDENAÇÃO – MARÇO</t>
    </r>
    <r>
      <rPr>
        <b/>
        <sz val="10"/>
        <color indexed="10"/>
        <rFont val="Arial"/>
        <family val="2"/>
      </rPr>
      <t xml:space="preserve"> –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10"/>
        <rFont val="Arial"/>
        <family val="2"/>
      </rPr>
      <t>2025</t>
    </r>
    <r>
      <rPr>
        <b/>
        <sz val="10"/>
        <rFont val="Arial"/>
        <family val="2"/>
        <charset val="1"/>
      </rPr>
      <t xml:space="preserve"> 
CARGA HORÁRIA –  DIAS 19 ÚTEIS - 114 HS
</t>
    </r>
  </si>
  <si>
    <t>FL1</t>
  </si>
  <si>
    <t>FL1- Flexível</t>
  </si>
  <si>
    <r>
      <t xml:space="preserve">
</t>
    </r>
    <r>
      <rPr>
        <b/>
        <sz val="10"/>
        <color rgb="FFFF0000"/>
        <rFont val="Arial"/>
        <family val="2"/>
      </rPr>
      <t xml:space="preserve">ESCALA DE TRABALHO REALIZADA  - UPA SABARÁ  
</t>
    </r>
    <r>
      <rPr>
        <b/>
        <sz val="10"/>
        <color theme="1"/>
        <rFont val="Arial"/>
        <family val="2"/>
      </rPr>
      <t xml:space="preserve">ADMINISTRATIVOS –  MARÇO  – 2025 
CARGA HORÁRIA – 19 DIAS ÚTEIS -114  HS
Técnicos de Gestão Pública </t>
    </r>
  </si>
  <si>
    <t>Marcos Rogério Dias</t>
  </si>
  <si>
    <t>ext</t>
  </si>
  <si>
    <t>Paula Maria dos Santos</t>
  </si>
  <si>
    <t>D2/N</t>
  </si>
  <si>
    <t xml:space="preserve"> </t>
  </si>
  <si>
    <t>At</t>
  </si>
  <si>
    <t xml:space="preserve">SN </t>
  </si>
  <si>
    <t>OK</t>
  </si>
  <si>
    <r>
      <rPr>
        <b/>
        <sz val="18"/>
        <color rgb="FFFF0000"/>
        <rFont val="Arial"/>
        <family val="2"/>
      </rPr>
      <t xml:space="preserve">ESCALA REALIZADA DA UPA SABARÁ - MARÇO - 2025
</t>
    </r>
    <r>
      <rPr>
        <b/>
        <sz val="18"/>
        <rFont val="Arial"/>
        <family val="2"/>
      </rPr>
      <t>CARGA HORÁRIA -  20 DIAS ÚTEIS 120 HS</t>
    </r>
    <r>
      <rPr>
        <sz val="18"/>
        <rFont val="Arial"/>
        <family val="2"/>
        <charset val="1"/>
      </rPr>
      <t xml:space="preserve">
</t>
    </r>
    <r>
      <rPr>
        <b/>
        <sz val="18"/>
        <rFont val="Arial"/>
        <family val="2"/>
      </rPr>
      <t>ESCALA DE PLANTÃO - ENFERMEIROS</t>
    </r>
  </si>
  <si>
    <t xml:space="preserve">Reg. Prof. </t>
  </si>
  <si>
    <t>Enfermeiro</t>
  </si>
  <si>
    <t>COREN</t>
  </si>
  <si>
    <t>SÁB</t>
  </si>
  <si>
    <t>I/I</t>
  </si>
  <si>
    <t>FLEX</t>
  </si>
  <si>
    <t>M/N</t>
  </si>
  <si>
    <r>
      <t>I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  <charset val="1"/>
      </rPr>
      <t>/SN</t>
    </r>
  </si>
  <si>
    <t>M6</t>
  </si>
  <si>
    <t>FLUXO</t>
  </si>
  <si>
    <r>
      <t>I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  <charset val="1"/>
      </rPr>
      <t>/N</t>
    </r>
  </si>
  <si>
    <t>N/M</t>
  </si>
  <si>
    <t>I/M</t>
  </si>
  <si>
    <t>T/N</t>
  </si>
  <si>
    <t>T1/N</t>
  </si>
  <si>
    <t>P1/N</t>
  </si>
  <si>
    <t>15339-7</t>
  </si>
  <si>
    <t>ANA PAULA F PAGLEARINE</t>
  </si>
  <si>
    <t>,</t>
  </si>
  <si>
    <t>43289-0</t>
  </si>
  <si>
    <t>CESAR AUGUSTO DE OLIVEIRA</t>
  </si>
  <si>
    <t>07-19H</t>
  </si>
  <si>
    <t>43490-6</t>
  </si>
  <si>
    <t>VANIA GOMES SANTOS FERREIRA</t>
  </si>
  <si>
    <r>
      <t>M/</t>
    </r>
    <r>
      <rPr>
        <b/>
        <u/>
        <sz val="10"/>
        <rFont val="Arial"/>
        <family val="2"/>
      </rPr>
      <t>T</t>
    </r>
  </si>
  <si>
    <t>13815-0</t>
  </si>
  <si>
    <t>LUCIANA PINHEIRO</t>
  </si>
  <si>
    <t>43495-7</t>
  </si>
  <si>
    <t>CARLOS HENRIQUE ANTONIO</t>
  </si>
  <si>
    <t>42814-0</t>
  </si>
  <si>
    <t>43489-2</t>
  </si>
  <si>
    <t>DANIELLE C.M.A. DE SANTANA</t>
  </si>
  <si>
    <t>11443-7</t>
  </si>
  <si>
    <t>FLEXIVEL</t>
  </si>
  <si>
    <r>
      <rPr>
        <b/>
        <u/>
        <sz val="10"/>
        <rFont val="Arial"/>
        <family val="2"/>
      </rPr>
      <t>M</t>
    </r>
    <r>
      <rPr>
        <sz val="10"/>
        <rFont val="Arial"/>
        <family val="2"/>
      </rPr>
      <t>/T</t>
    </r>
  </si>
  <si>
    <t>13944-0</t>
  </si>
  <si>
    <t>MANOEL CARLOS ARANTES</t>
  </si>
  <si>
    <t>43491-4</t>
  </si>
  <si>
    <t>VIVIAN SAYURI N. EBURNIO</t>
  </si>
  <si>
    <r>
      <t>I/</t>
    </r>
    <r>
      <rPr>
        <b/>
        <u/>
        <sz val="10"/>
        <rFont val="Arial"/>
        <family val="2"/>
      </rPr>
      <t>I</t>
    </r>
  </si>
  <si>
    <t>13612-3</t>
  </si>
  <si>
    <r>
      <rPr>
        <b/>
        <u/>
        <sz val="10"/>
        <rFont val="Arial"/>
        <family val="2"/>
      </rPr>
      <t>T</t>
    </r>
    <r>
      <rPr>
        <sz val="10"/>
        <rFont val="Arial"/>
        <family val="2"/>
      </rPr>
      <t>/N</t>
    </r>
  </si>
  <si>
    <r>
      <rPr>
        <b/>
        <u/>
        <sz val="10"/>
        <rFont val="Arial"/>
        <family val="2"/>
      </rPr>
      <t>M/</t>
    </r>
    <r>
      <rPr>
        <sz val="10"/>
        <rFont val="Arial"/>
        <family val="2"/>
      </rPr>
      <t>N</t>
    </r>
  </si>
  <si>
    <r>
      <rPr>
        <b/>
        <u/>
        <sz val="10"/>
        <rFont val="Arial"/>
        <family val="2"/>
      </rPr>
      <t>M</t>
    </r>
    <r>
      <rPr>
        <sz val="10"/>
        <rFont val="Arial"/>
        <family val="2"/>
      </rPr>
      <t>/N</t>
    </r>
  </si>
  <si>
    <t>13615-8</t>
  </si>
  <si>
    <t>NEIVA MEIRA T. CARMO</t>
  </si>
  <si>
    <t>43358-6</t>
  </si>
  <si>
    <t>ANADIR ALMEIDA FERREIRA</t>
  </si>
  <si>
    <t>43477-9</t>
  </si>
  <si>
    <t>MARCELO FERNANDES</t>
  </si>
  <si>
    <t>13614-0</t>
  </si>
  <si>
    <t>TANIA V. P. R. T. SANTOS</t>
  </si>
  <si>
    <t>COBERTURA</t>
  </si>
  <si>
    <t>43467-1</t>
  </si>
  <si>
    <t>DEBORA CRISTINA Y.I. MORITA</t>
  </si>
  <si>
    <t>?</t>
  </si>
  <si>
    <t>F - FRENTE (ACOLHIMENTO, POS E HIDRATAÇÃO)</t>
  </si>
  <si>
    <t>P- PLANTÃO DIURNO 07 - 19HS</t>
  </si>
  <si>
    <t>E- FUNDOS (ENFERMARIA E EMERGENCIA)</t>
  </si>
  <si>
    <t>T- TARDE - 13 - 19HS</t>
  </si>
  <si>
    <t>EH - EMERGENCIA E HIDRATAÇÃO</t>
  </si>
  <si>
    <t>TI - TARDE E INTERMEDIÁRIO - 13 - 01H</t>
  </si>
  <si>
    <t xml:space="preserve">ENF - ENFERMARIA </t>
  </si>
  <si>
    <t>SN - SERVIÇO NOTURNO - 19 - 07HS</t>
  </si>
  <si>
    <t>P2 - MANHA E NOITE - 10 - 22H</t>
  </si>
  <si>
    <r>
      <t>N</t>
    </r>
    <r>
      <rPr>
        <u/>
        <vertAlign val="superscript"/>
        <sz val="10"/>
        <rFont val="Arial"/>
        <family val="2"/>
      </rPr>
      <t xml:space="preserve">1 </t>
    </r>
    <r>
      <rPr>
        <u/>
        <sz val="10"/>
        <rFont val="Arial"/>
        <family val="2"/>
      </rPr>
      <t>= NOITE - 19 - 21H</t>
    </r>
  </si>
  <si>
    <t>M5 - MANHA - 7 -14:00H</t>
  </si>
  <si>
    <t>M5/N - MANHA/NOITE - 7 - 12H E 19 - 22H</t>
  </si>
  <si>
    <t>M5/I - MANHA E NOITE - 7 - 01H</t>
  </si>
  <si>
    <t>T5 - TARDE - 16:00 - 22:00H</t>
  </si>
  <si>
    <t>T5/N - TARDE  NOITE - 16:00 - 07:00H</t>
  </si>
  <si>
    <t>M6 - MANHA E TARDE - 10:00 - 16:00H</t>
  </si>
  <si>
    <t>M4 MANHA 7:00 - 12:30H</t>
  </si>
  <si>
    <t>T6 TARDE - 13:30 - 19:00H</t>
  </si>
  <si>
    <t xml:space="preserve">15:00 - 19:00 </t>
  </si>
  <si>
    <t>ESCALA REALIZADA DA UPA SABARÁ - MARÇO -  2025</t>
  </si>
  <si>
    <t>CARGA HORÁRIA - 19 DIAS ÚTEIS - 114 HS</t>
  </si>
  <si>
    <t>ESCALA DE PLANTÃO TÉCNICOS DE ENFERMAGEM DIURNO</t>
  </si>
  <si>
    <t>TÉCNICO ENFERMAGEM</t>
  </si>
  <si>
    <t>M4/N</t>
  </si>
  <si>
    <t>I2/M</t>
  </si>
  <si>
    <t>P2</t>
  </si>
  <si>
    <t>T5/N</t>
  </si>
  <si>
    <t>M5/I</t>
  </si>
  <si>
    <t>M/AT</t>
  </si>
  <si>
    <t>13649-2</t>
  </si>
  <si>
    <t>AP MARCIA SPINASSI</t>
  </si>
  <si>
    <t>235203</t>
  </si>
  <si>
    <t>7h00 às 19h00</t>
  </si>
  <si>
    <t>14190-9</t>
  </si>
  <si>
    <t>CLÓVIS E .DA COSTA</t>
  </si>
  <si>
    <t>492325</t>
  </si>
  <si>
    <t>14098-8</t>
  </si>
  <si>
    <t>JAQUELINE SOUZA DE ALMEIDA</t>
  </si>
  <si>
    <r>
      <rPr>
        <b/>
        <u/>
        <sz val="11"/>
        <rFont val="Arial"/>
        <family val="2"/>
      </rPr>
      <t>M</t>
    </r>
    <r>
      <rPr>
        <sz val="11"/>
        <rFont val="Arial"/>
        <family val="2"/>
      </rPr>
      <t>/T</t>
    </r>
  </si>
  <si>
    <t>13715-4</t>
  </si>
  <si>
    <t>ELISÂNGELA S.S.S.PEREIRA</t>
  </si>
  <si>
    <t>263106</t>
  </si>
  <si>
    <t xml:space="preserve">M.NILZA  BORGES </t>
  </si>
  <si>
    <t>15086-0</t>
  </si>
  <si>
    <t>MARTA REGINA M. OLIVEIRA</t>
  </si>
  <si>
    <t>13164-4</t>
  </si>
  <si>
    <t xml:space="preserve">MARTA LUISA ROSA DA SILVA </t>
  </si>
  <si>
    <t>13026-5</t>
  </si>
  <si>
    <t>SUELY B DE O RODRIGUES</t>
  </si>
  <si>
    <t>13740-5</t>
  </si>
  <si>
    <t>VERA LUCIA GLOOR</t>
  </si>
  <si>
    <t>492782</t>
  </si>
  <si>
    <r>
      <t>M/</t>
    </r>
    <r>
      <rPr>
        <b/>
        <u/>
        <sz val="11"/>
        <color theme="1"/>
        <rFont val="Arial"/>
        <family val="2"/>
      </rPr>
      <t>T</t>
    </r>
  </si>
  <si>
    <t>43299-7</t>
  </si>
  <si>
    <t>MAYARA PAIXÃO FERREIRA</t>
  </si>
  <si>
    <r>
      <t>M/</t>
    </r>
    <r>
      <rPr>
        <b/>
        <u/>
        <sz val="11"/>
        <rFont val="Arial"/>
        <family val="2"/>
      </rPr>
      <t>T</t>
    </r>
  </si>
  <si>
    <t>13705-7</t>
  </si>
  <si>
    <t>ANA CAROLINA DA C. RAMOS</t>
  </si>
  <si>
    <t>665004</t>
  </si>
  <si>
    <t>13689-1</t>
  </si>
  <si>
    <t>ADRIANA BORBA ALVES</t>
  </si>
  <si>
    <t>15120-3</t>
  </si>
  <si>
    <t>BIANCO ZAMPARO</t>
  </si>
  <si>
    <t>710920</t>
  </si>
  <si>
    <t>15115-7</t>
  </si>
  <si>
    <t>CLAUDIA DAIANE R. DA NEVE</t>
  </si>
  <si>
    <t>932606</t>
  </si>
  <si>
    <t>15329-0</t>
  </si>
  <si>
    <t>J WALDECI FREITAS</t>
  </si>
  <si>
    <t>43236-9</t>
  </si>
  <si>
    <t>MARIA ROSA DA SILVA</t>
  </si>
  <si>
    <t>11435-9</t>
  </si>
  <si>
    <t>ROSELAINE YANES PALMIERI</t>
  </si>
  <si>
    <r>
      <t>P/</t>
    </r>
    <r>
      <rPr>
        <b/>
        <u/>
        <sz val="11"/>
        <rFont val="Arial"/>
        <family val="2"/>
      </rPr>
      <t>I</t>
    </r>
  </si>
  <si>
    <t>15085-1</t>
  </si>
  <si>
    <t>VERA LÚCIA SANTOS</t>
  </si>
  <si>
    <t>1034610</t>
  </si>
  <si>
    <r>
      <rPr>
        <b/>
        <u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>/T</t>
    </r>
  </si>
  <si>
    <t>12565-2</t>
  </si>
  <si>
    <t>SUZAMAR TREVISAN RODRIGUES</t>
  </si>
  <si>
    <t>43456-6</t>
  </si>
  <si>
    <t>JOSIANE CAMILO DOS S. SILVA</t>
  </si>
  <si>
    <t>43449-3</t>
  </si>
  <si>
    <t>GIOVANNI FRANCESCO NEGRI</t>
  </si>
  <si>
    <t>43416-7</t>
  </si>
  <si>
    <t>GHEYSA PATRICIA DE LIMA</t>
  </si>
  <si>
    <t>12471-0</t>
  </si>
  <si>
    <t>WALDENIR GOMES BRITO</t>
  </si>
  <si>
    <t>13747-2</t>
  </si>
  <si>
    <t>AP FÁTIMA DE JESUS</t>
  </si>
  <si>
    <t>13729-4</t>
  </si>
  <si>
    <t>BENTO (ANDRE LUIS)</t>
  </si>
  <si>
    <t>541438</t>
  </si>
  <si>
    <t>7h00 às 13h00</t>
  </si>
  <si>
    <t>81507-1</t>
  </si>
  <si>
    <t>BRUNO DE ARAGÃO R0DRIGUES</t>
  </si>
  <si>
    <t>13h00 às 19h00</t>
  </si>
  <si>
    <t>14279-4</t>
  </si>
  <si>
    <t>CRISTIANE DE CASSIA P.PADILHA</t>
  </si>
  <si>
    <t>12946-1</t>
  </si>
  <si>
    <t>KARINA CARVALHO</t>
  </si>
  <si>
    <t>AF</t>
  </si>
  <si>
    <t>13865-7</t>
  </si>
  <si>
    <t>FATIMA CORDEIRO TORRES</t>
  </si>
  <si>
    <t>13859-2</t>
  </si>
  <si>
    <t>MARIA FERNANDA GALVÃO</t>
  </si>
  <si>
    <t>15105-0</t>
  </si>
  <si>
    <t>ANGELA CELESTE TELES BELTRAN</t>
  </si>
  <si>
    <t>14091-0</t>
  </si>
  <si>
    <t>REGINA L M. RABELO</t>
  </si>
  <si>
    <t>731494</t>
  </si>
  <si>
    <t>43442-6</t>
  </si>
  <si>
    <t>JULIET CRISTINA DA SILVA</t>
  </si>
  <si>
    <t>43297-0</t>
  </si>
  <si>
    <t>ELISANGELA DE SOUZA FERREIRA</t>
  </si>
  <si>
    <t>12147-9</t>
  </si>
  <si>
    <t>D2 - DAS 07 AS 19HS - COM 1 HORA DE INTERVALO REGISTRADO NO PONTO</t>
  </si>
  <si>
    <t>M - DAS 07 AS 13HS</t>
  </si>
  <si>
    <t>T - DAS 13 AS 19HS</t>
  </si>
  <si>
    <t>D1 - DAS 12 AS 19HS</t>
  </si>
  <si>
    <t>I3 - DAS 18 AS 01H</t>
  </si>
  <si>
    <t>D3 -DAS 13 AS 1H-  COM 1 HORA DE INTERVALO REGISTRADO NO PONTO</t>
  </si>
  <si>
    <t>ESCALA DE PLANTÃO TÉCNICOS DE ENFERMAGEM NOTURNO</t>
  </si>
  <si>
    <t>MATRÍCULA</t>
  </si>
  <si>
    <t>I2/N</t>
  </si>
  <si>
    <t>T2/N</t>
  </si>
  <si>
    <t>P/N</t>
  </si>
  <si>
    <t>13222-5</t>
  </si>
  <si>
    <t>ANGELITA VENANCIO TRUCOLO</t>
  </si>
  <si>
    <r>
      <t>I/</t>
    </r>
    <r>
      <rPr>
        <b/>
        <u/>
        <sz val="11"/>
        <rFont val="Arial"/>
        <family val="2"/>
      </rPr>
      <t>I</t>
    </r>
  </si>
  <si>
    <t>14261-1</t>
  </si>
  <si>
    <t>IZABEL LUIZA SOARES</t>
  </si>
  <si>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>/N</t>
    </r>
  </si>
  <si>
    <r>
      <rPr>
        <b/>
        <u/>
        <sz val="11"/>
        <rFont val="Arial"/>
        <family val="2"/>
      </rPr>
      <t>M</t>
    </r>
    <r>
      <rPr>
        <sz val="11"/>
        <rFont val="Arial"/>
        <family val="2"/>
      </rPr>
      <t>/N</t>
    </r>
  </si>
  <si>
    <t>11829-0</t>
  </si>
  <si>
    <t>JOSEFA IVANEIDE DA SILVA</t>
  </si>
  <si>
    <r>
      <rPr>
        <b/>
        <u/>
        <sz val="11"/>
        <rFont val="Arial"/>
        <family val="2"/>
      </rPr>
      <t>T/</t>
    </r>
    <r>
      <rPr>
        <sz val="11"/>
        <rFont val="Arial"/>
        <family val="2"/>
      </rPr>
      <t>N</t>
    </r>
  </si>
  <si>
    <r>
      <rPr>
        <b/>
        <u/>
        <sz val="11"/>
        <rFont val="Arial"/>
        <family val="2"/>
      </rPr>
      <t>I</t>
    </r>
    <r>
      <rPr>
        <sz val="11"/>
        <rFont val="Arial"/>
        <family val="2"/>
      </rPr>
      <t>/I</t>
    </r>
  </si>
  <si>
    <t>15492-0</t>
  </si>
  <si>
    <t>LILIAN SOARES DOS SANTOS PONCE</t>
  </si>
  <si>
    <t>12219-0</t>
  </si>
  <si>
    <t>MARCELO FABIANI SILVA</t>
  </si>
  <si>
    <t>19H - 01H</t>
  </si>
  <si>
    <t>13887-8</t>
  </si>
  <si>
    <t>MARIA APARECIDA DA SILVA</t>
  </si>
  <si>
    <t>388029</t>
  </si>
  <si>
    <t>13680-0</t>
  </si>
  <si>
    <t>MARIA REGINA RODRIGUES SILVA</t>
  </si>
  <si>
    <t>13725-1</t>
  </si>
  <si>
    <t>ROSANGELA AP. REIS CASAGRANDE</t>
  </si>
  <si>
    <t>LUTO</t>
  </si>
  <si>
    <t>43551-1</t>
  </si>
  <si>
    <t xml:space="preserve">DANILO DE CAMPOS </t>
  </si>
  <si>
    <t>T.RE</t>
  </si>
  <si>
    <t>43415-9</t>
  </si>
  <si>
    <t>EDVANA CRISTINA BARBOSA</t>
  </si>
  <si>
    <t>43384-5</t>
  </si>
  <si>
    <t>ALINE LAMÁRIO DA ROSA COSTA</t>
  </si>
  <si>
    <t>13180-6</t>
  </si>
  <si>
    <t>DENISE BOAVENTURA</t>
  </si>
  <si>
    <t>12389-7</t>
  </si>
  <si>
    <t>ELIANIA DA SILVA</t>
  </si>
  <si>
    <t>12172-0</t>
  </si>
  <si>
    <t>JOÃO BATISTA DE OLIVEIRA FILHO</t>
  </si>
  <si>
    <t>12926-7</t>
  </si>
  <si>
    <t>LUCILENE A SILVA MENDES</t>
  </si>
  <si>
    <t>n</t>
  </si>
  <si>
    <t>12420-6</t>
  </si>
  <si>
    <t>MARCIO LEANDRO DE OLIVEIRA</t>
  </si>
  <si>
    <t>15491-1</t>
  </si>
  <si>
    <t xml:space="preserve">NILZA MOREIRA PINHO </t>
  </si>
  <si>
    <t>10628-3</t>
  </si>
  <si>
    <t>SILVANA TEIXEIRA</t>
  </si>
  <si>
    <t>13268-3</t>
  </si>
  <si>
    <t>SILVIA LOPES DA SILVA</t>
  </si>
  <si>
    <t>13679-4</t>
  </si>
  <si>
    <t>THIAGO GONÇALVES MEDEIROS</t>
  </si>
  <si>
    <r>
      <t>M/</t>
    </r>
    <r>
      <rPr>
        <b/>
        <u/>
        <sz val="11"/>
        <rFont val="Arial"/>
        <family val="2"/>
      </rPr>
      <t>N</t>
    </r>
  </si>
  <si>
    <t>43553-8</t>
  </si>
  <si>
    <t>ANDRESSA ESTEVES DE SOUZA</t>
  </si>
  <si>
    <t>43294-6</t>
  </si>
  <si>
    <t>ANDRESSA DA ROCHA BARBOSA</t>
  </si>
  <si>
    <t>14262-0</t>
  </si>
  <si>
    <t>VANESSA LUIZ HONORATO FRANDINI</t>
  </si>
  <si>
    <t>11128-7</t>
  </si>
  <si>
    <t>VANDERLUCIA CALDEIRA DA SILVA</t>
  </si>
  <si>
    <t>43314-4</t>
  </si>
  <si>
    <t>THAIS VIDAL DOS SANTOS SOUZA</t>
  </si>
  <si>
    <t>10722-0</t>
  </si>
  <si>
    <t>EDNA REGINA DA SILVA</t>
  </si>
  <si>
    <t>12851-1</t>
  </si>
  <si>
    <t>ISMAR DA CRUZ REIS JUNIOR</t>
  </si>
  <si>
    <t>14169-0</t>
  </si>
  <si>
    <t>JOSE M. BARBOSA JUNIOR</t>
  </si>
  <si>
    <t>13712-0</t>
  </si>
  <si>
    <t>LISANIA PINTO</t>
  </si>
  <si>
    <t>741333</t>
  </si>
  <si>
    <t>12464-8</t>
  </si>
  <si>
    <t>NERCI APDA DE CASTRO DESTACIO</t>
  </si>
  <si>
    <t>13694-8</t>
  </si>
  <si>
    <t>SIMONE PEREIRA DA SILVA</t>
  </si>
  <si>
    <t>43318-7</t>
  </si>
  <si>
    <t>LEILA APARECIDA DA SILVA</t>
  </si>
  <si>
    <t>43530-9</t>
  </si>
  <si>
    <t>GABRIEL RIBEIRO</t>
  </si>
  <si>
    <t>FT</t>
  </si>
  <si>
    <t>43231-8</t>
  </si>
  <si>
    <t>DANIELE PEREIRA DO CARMO</t>
  </si>
  <si>
    <t>CLAUDIA MARIA VIANA DE MORAES</t>
  </si>
  <si>
    <t>43315-2</t>
  </si>
  <si>
    <t>EDILAINE CRISTINA SARTORI</t>
  </si>
  <si>
    <r>
      <rPr>
        <b/>
        <u/>
        <sz val="11"/>
        <rFont val="Arial"/>
        <family val="2"/>
      </rPr>
      <t>P</t>
    </r>
    <r>
      <rPr>
        <sz val="11"/>
        <rFont val="Arial"/>
        <family val="2"/>
      </rPr>
      <t>/I</t>
    </r>
  </si>
  <si>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>/I</t>
    </r>
  </si>
  <si>
    <r>
      <rPr>
        <b/>
        <u/>
        <sz val="11"/>
        <rFont val="Arial"/>
        <family val="2"/>
      </rPr>
      <t>M</t>
    </r>
    <r>
      <rPr>
        <sz val="11"/>
        <rFont val="Arial"/>
        <family val="2"/>
      </rPr>
      <t>/I</t>
    </r>
  </si>
  <si>
    <t>12422-2</t>
  </si>
  <si>
    <t>MARIA APARECIDA DA  SILVA</t>
  </si>
  <si>
    <t>ESCALA REALIZADA DA UPA SABARÁ - MARÇO - 2024
CARGA HORÁRIA -  19 DIAS ÚTEIS 152 HS
ESCALA DE PLANTÃO - ACE</t>
  </si>
  <si>
    <t>P1</t>
  </si>
  <si>
    <t>P3</t>
  </si>
  <si>
    <t>TI</t>
  </si>
  <si>
    <t>TI1</t>
  </si>
  <si>
    <t>TI2</t>
  </si>
  <si>
    <t>TIF</t>
  </si>
  <si>
    <t>I2</t>
  </si>
  <si>
    <t>I1</t>
  </si>
  <si>
    <t>P4</t>
  </si>
  <si>
    <t>SIRLENE CARRETI</t>
  </si>
  <si>
    <t>EDNA APARECIDA DA SILVA</t>
  </si>
  <si>
    <t>FRANCESCA A WILLY AMARAL</t>
  </si>
  <si>
    <t>EDIMARA DOS SANTOS PEREIRA</t>
  </si>
  <si>
    <t xml:space="preserve">MARCIA TOMOKO HORITA  </t>
  </si>
  <si>
    <t>T- DAS 13 ÀS 19HS</t>
  </si>
  <si>
    <t>I - DAS 19 À 01H</t>
  </si>
  <si>
    <t>T1 - DAS 12 AS 19HS</t>
  </si>
  <si>
    <t>TI - DAS 13 A 01H COM 1H INTERVALO REGISTRADA NO PONTO</t>
  </si>
  <si>
    <t>TI1- DAS 12 A 00H COM 1H INTERVALO REGISTRADA NO PONTO</t>
  </si>
  <si>
    <t>TI2 - DAS 12 A 01H COM 1H INTERVALO REGISTRADA NO PONTO</t>
  </si>
  <si>
    <t>I2 - DAS 15 A 01H COM 1H DE INTERVALO REGISTRADO NO  PONTO</t>
  </si>
  <si>
    <t>I1 - DAS 18 A 01H</t>
  </si>
  <si>
    <t>P1 - DAS 07 AS 16HS COM 1 H INTERVALO REGISTRADA NO PONTO</t>
  </si>
  <si>
    <t>M1 - DAS 07 AS 12HS</t>
  </si>
  <si>
    <t>M2 - DAS 07 AS 17HS COM 1 H INTERVALO REGISTRADA NO PONTO</t>
  </si>
  <si>
    <t>P - DAS 07 AS 19H COM 1 H INTERVALO REGISTRADA NO PONTO</t>
  </si>
  <si>
    <t>P2 - DAS 07 AS 20HS COM 1 HORA DE INTERVALO REGISTRADO NO PONTO</t>
  </si>
  <si>
    <t>P4 - DAS 10 ÀS 19HS COM 1 H INTERVALO REGISTRADA NO PONTO</t>
  </si>
  <si>
    <t>P3 - DAS 09 AS 19HS COM 1 H INTERVALO REGISTRADA NO PONTO</t>
  </si>
  <si>
    <t>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</si>
</sst>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9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8"/>
      <name val="Calibri"/>
      <family val="2"/>
      <charset val="1"/>
    </font>
    <font>
      <b/>
      <sz val="6.5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 Narrow"/>
      <family val="2"/>
      <charset val="1"/>
    </font>
    <font>
      <b/>
      <sz val="6"/>
      <name val="Arial"/>
      <family val="2"/>
    </font>
    <font>
      <b/>
      <sz val="8"/>
      <name val="Arial"/>
      <family val="2"/>
      <charset val="1"/>
    </font>
    <font>
      <sz val="10"/>
      <name val="Verdana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sz val="9"/>
      <name val="Arial Narrow"/>
      <family val="2"/>
      <charset val="1"/>
    </font>
    <font>
      <sz val="8"/>
      <name val="Arial"/>
      <family val="2"/>
      <charset val="1"/>
    </font>
    <font>
      <sz val="5"/>
      <name val="Calibri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b/>
      <u/>
      <sz val="12"/>
      <name val="Arial"/>
      <family val="2"/>
      <charset val="1"/>
    </font>
    <font>
      <sz val="11"/>
      <color indexed="8"/>
      <name val="Calibri"/>
      <family val="2"/>
    </font>
    <font>
      <sz val="12"/>
      <name val="Arial"/>
      <family val="2"/>
    </font>
    <font>
      <b/>
      <sz val="9"/>
      <name val="Calibri"/>
      <family val="2"/>
      <charset val="1"/>
    </font>
    <font>
      <b/>
      <sz val="8.5"/>
      <name val="Arial"/>
      <family val="2"/>
      <charset val="1"/>
    </font>
    <font>
      <sz val="9"/>
      <name val="Arial"/>
      <family val="2"/>
      <charset val="1"/>
    </font>
    <font>
      <sz val="9"/>
      <name val="Calibri"/>
      <family val="2"/>
      <charset val="1"/>
    </font>
    <font>
      <sz val="10"/>
      <name val="Arial"/>
      <family val="2"/>
    </font>
    <font>
      <b/>
      <u/>
      <sz val="8"/>
      <name val="Calibri"/>
      <family val="2"/>
    </font>
    <font>
      <b/>
      <sz val="10"/>
      <color indexed="10"/>
      <name val="Arial"/>
      <family val="2"/>
    </font>
    <font>
      <b/>
      <sz val="7"/>
      <name val="Arial"/>
      <family val="2"/>
    </font>
    <font>
      <b/>
      <sz val="11"/>
      <color theme="1"/>
      <name val="Calibri"/>
      <family val="2"/>
      <scheme val="minor"/>
    </font>
    <font>
      <sz val="7"/>
      <color rgb="FF000000"/>
      <name val="Arial Narrow"/>
      <family val="2"/>
      <charset val="1"/>
    </font>
    <font>
      <b/>
      <sz val="8"/>
      <color rgb="FF000000"/>
      <name val="Calibri"/>
      <family val="2"/>
      <charset val="1"/>
    </font>
    <font>
      <sz val="5"/>
      <color rgb="FF000000"/>
      <name val="Arial Narrow"/>
      <family val="2"/>
      <charset val="1"/>
    </font>
    <font>
      <sz val="7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Albertus MT"/>
      <family val="2"/>
      <charset val="1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Albertus MT"/>
      <family val="2"/>
      <charset val="1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color theme="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"/>
    </font>
    <font>
      <b/>
      <sz val="6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Arial Narrow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7"/>
      <color rgb="FF000000"/>
      <name val="Arial Narrow"/>
      <family val="2"/>
      <charset val="1"/>
    </font>
    <font>
      <b/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0000"/>
      <name val="Arial Narrow"/>
      <family val="2"/>
    </font>
    <font>
      <b/>
      <sz val="7"/>
      <color rgb="FF000000"/>
      <name val="Calibri"/>
      <family val="2"/>
      <charset val="1"/>
    </font>
    <font>
      <sz val="8"/>
      <color theme="1"/>
      <name val="Calibri"/>
      <family val="2"/>
      <charset val="1"/>
    </font>
    <font>
      <b/>
      <sz val="8"/>
      <color rgb="FFFF0000"/>
      <name val="Calibri"/>
      <family val="2"/>
    </font>
    <font>
      <b/>
      <u/>
      <sz val="8"/>
      <color rgb="FFFF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rgb="FFFF0000"/>
      <name val="Arial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  <charset val="1"/>
    </font>
    <font>
      <b/>
      <sz val="16"/>
      <name val="Calibri"/>
      <family val="2"/>
      <charset val="1"/>
    </font>
    <font>
      <b/>
      <sz val="16"/>
      <name val="Arial Narrow"/>
      <family val="2"/>
      <charset val="1"/>
    </font>
    <font>
      <b/>
      <sz val="16"/>
      <name val="Arial"/>
      <family val="2"/>
      <charset val="1"/>
    </font>
    <font>
      <b/>
      <sz val="16"/>
      <name val="Arial"/>
      <family val="2"/>
    </font>
    <font>
      <sz val="16"/>
      <name val="Arial"/>
      <family val="2"/>
      <charset val="1"/>
    </font>
    <font>
      <sz val="16"/>
      <color rgb="FF000000"/>
      <name val="Arial"/>
      <family val="2"/>
      <charset val="1"/>
    </font>
    <font>
      <sz val="16"/>
      <name val="Arial Narrow"/>
      <family val="2"/>
      <charset val="1"/>
    </font>
    <font>
      <sz val="16"/>
      <color rgb="FF000000"/>
      <name val="Calibri"/>
      <family val="2"/>
      <charset val="1"/>
    </font>
    <font>
      <sz val="16"/>
      <color rgb="FFFFFFFF"/>
      <name val="Arial"/>
      <family val="2"/>
      <charset val="1"/>
    </font>
    <font>
      <b/>
      <sz val="16"/>
      <color theme="0"/>
      <name val="Arial"/>
      <family val="2"/>
    </font>
    <font>
      <b/>
      <sz val="14"/>
      <color theme="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Arial Narrow"/>
      <family val="2"/>
      <charset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00000"/>
      <name val="Arial Narrow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b/>
      <sz val="9"/>
      <color theme="0"/>
      <name val="Arial Black"/>
      <family val="2"/>
    </font>
    <font>
      <b/>
      <sz val="12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u/>
      <sz val="8"/>
      <name val="Calibri"/>
      <family val="2"/>
    </font>
    <font>
      <sz val="18"/>
      <color rgb="FFFF0000"/>
      <name val="Arial"/>
      <family val="2"/>
    </font>
    <font>
      <b/>
      <sz val="18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  <charset val="1"/>
    </font>
    <font>
      <sz val="18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name val="Arial"/>
      <family val="2"/>
    </font>
    <font>
      <sz val="10"/>
      <color rgb="FFFF0000"/>
      <name val="Arial"/>
      <family val="2"/>
      <charset val="1"/>
    </font>
    <font>
      <b/>
      <sz val="14"/>
      <name val="Arial"/>
      <family val="2"/>
      <charset val="1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b/>
      <sz val="18"/>
      <name val="Arial"/>
      <family val="2"/>
      <charset val="1"/>
    </font>
    <font>
      <u/>
      <sz val="10"/>
      <name val="Arial"/>
      <family val="2"/>
      <charset val="1"/>
    </font>
    <font>
      <b/>
      <u/>
      <sz val="10"/>
      <name val="Arial"/>
      <family val="2"/>
      <charset val="1"/>
    </font>
    <font>
      <u/>
      <vertAlign val="superscript"/>
      <sz val="10"/>
      <name val="Arial"/>
      <family val="2"/>
    </font>
    <font>
      <u/>
      <sz val="10"/>
      <name val="Arial"/>
      <family val="2"/>
    </font>
    <font>
      <u/>
      <sz val="11"/>
      <color rgb="FF000000"/>
      <name val="Calibri"/>
      <family val="2"/>
      <charset val="1"/>
    </font>
    <font>
      <b/>
      <sz val="13"/>
      <name val="Arial"/>
      <family val="2"/>
      <charset val="1"/>
    </font>
    <font>
      <sz val="13"/>
      <name val="Arial"/>
      <family val="2"/>
      <charset val="1"/>
    </font>
    <font>
      <sz val="13"/>
      <color rgb="FF000000"/>
      <name val="Arial"/>
      <family val="2"/>
      <charset val="1"/>
    </font>
    <font>
      <b/>
      <sz val="13"/>
      <color rgb="FF000000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1"/>
      <name val="Arial"/>
      <family val="2"/>
      <charset val="1"/>
    </font>
    <font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</font>
    <font>
      <sz val="14"/>
      <name val="Arial Narrow"/>
      <family val="2"/>
    </font>
    <font>
      <sz val="12"/>
      <name val="Arial Narrow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1"/>
    </font>
    <font>
      <sz val="14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  <charset val="1"/>
    </font>
    <font>
      <sz val="12"/>
      <color theme="1"/>
      <name val="Arial"/>
      <family val="2"/>
    </font>
    <font>
      <sz val="12"/>
      <color rgb="FF000000"/>
      <name val="Arial"/>
      <family val="2"/>
      <charset val="1"/>
    </font>
    <font>
      <sz val="13"/>
      <color rgb="FF000000"/>
      <name val="Calibri"/>
      <family val="2"/>
      <charset val="1"/>
    </font>
    <font>
      <b/>
      <sz val="12"/>
      <color theme="1"/>
      <name val="Arial"/>
      <family val="2"/>
    </font>
    <font>
      <b/>
      <sz val="13"/>
      <name val="Arial"/>
      <family val="2"/>
    </font>
    <font>
      <sz val="7.5"/>
      <color rgb="FFFF0000"/>
      <name val="Arial"/>
      <family val="2"/>
      <charset val="1"/>
    </font>
    <font>
      <sz val="7.5"/>
      <name val="Arial"/>
      <family val="2"/>
      <charset val="1"/>
    </font>
    <font>
      <sz val="6.5"/>
      <color rgb="FFFF0000"/>
      <name val="Arial"/>
      <family val="2"/>
      <charset val="1"/>
    </font>
    <font>
      <sz val="11"/>
      <name val="Calibri"/>
      <family val="2"/>
    </font>
    <font>
      <sz val="6.5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0"/>
      <name val="Calibri"/>
      <family val="2"/>
      <scheme val="minor"/>
    </font>
    <font>
      <b/>
      <sz val="10"/>
      <name val="Arial Narrow"/>
      <family val="2"/>
      <charset val="1"/>
    </font>
    <font>
      <sz val="8"/>
      <color rgb="FFFF0000"/>
      <name val="Arial"/>
      <family val="2"/>
      <charset val="1"/>
    </font>
    <font>
      <b/>
      <sz val="12"/>
      <name val="Arial Narrow"/>
      <family val="2"/>
    </font>
    <font>
      <sz val="10.9"/>
      <name val="Arial"/>
      <family val="2"/>
    </font>
    <font>
      <sz val="10"/>
      <name val="Arial Narrow"/>
      <family val="2"/>
      <charset val="1"/>
    </font>
    <font>
      <sz val="10.9"/>
      <color theme="1"/>
      <name val="Arial"/>
      <family val="2"/>
    </font>
    <font>
      <sz val="10"/>
      <name val="Arial Narrow"/>
      <family val="2"/>
    </font>
    <font>
      <sz val="12"/>
      <color rgb="FFFF0000"/>
      <name val="Arial"/>
      <family val="2"/>
      <charset val="1"/>
    </font>
    <font>
      <sz val="10.9"/>
      <name val="Arial "/>
    </font>
    <font>
      <sz val="11"/>
      <name val="Arial Narrow"/>
      <family val="2"/>
    </font>
    <font>
      <sz val="11"/>
      <name val="Arial "/>
    </font>
    <font>
      <sz val="11"/>
      <color rgb="FFFF0000"/>
      <name val="Calibri"/>
      <family val="2"/>
      <charset val="1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b/>
      <sz val="12"/>
      <color theme="1"/>
      <name val="Arial"/>
      <family val="2"/>
      <charset val="1"/>
    </font>
    <font>
      <sz val="12"/>
      <color theme="1"/>
      <name val="Arial Narrow"/>
      <family val="2"/>
    </font>
    <font>
      <sz val="10"/>
      <name val="Arial  "/>
    </font>
    <font>
      <sz val="10"/>
      <color theme="1"/>
      <name val="Arial  "/>
    </font>
    <font>
      <sz val="16"/>
      <name val="Arial"/>
      <family val="2"/>
    </font>
    <font>
      <b/>
      <u/>
      <sz val="12"/>
      <name val="Arial Narrow"/>
      <family val="2"/>
    </font>
    <font>
      <sz val="7.5"/>
      <name val="Arial"/>
      <family val="2"/>
    </font>
    <font>
      <sz val="12"/>
      <color theme="1"/>
      <name val="Arial"/>
      <family val="2"/>
      <charset val="1"/>
    </font>
  </fonts>
  <fills count="4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CCFFFF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9" tint="0.39997558519241921"/>
        <bgColor rgb="FFF7D1D5"/>
      </patternFill>
    </fill>
    <fill>
      <patternFill patternType="solid">
        <fgColor rgb="FFBFBFBF"/>
        <bgColor rgb="FFE6B9B8"/>
      </patternFill>
    </fill>
    <fill>
      <patternFill patternType="solid">
        <fgColor rgb="FFFCD5B5"/>
        <bgColor rgb="FFF7D1D5"/>
      </patternFill>
    </fill>
    <fill>
      <patternFill patternType="solid">
        <fgColor rgb="FFFFFFFF"/>
        <bgColor rgb="FFFDEADA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9" tint="0.39997558519241921"/>
        <bgColor rgb="FFFAC090"/>
      </patternFill>
    </fill>
    <fill>
      <patternFill patternType="solid">
        <fgColor rgb="FFBFBFBF"/>
        <bgColor rgb="FFB2B2B2"/>
      </patternFill>
    </fill>
    <fill>
      <patternFill patternType="solid">
        <fgColor rgb="FFFFB66C"/>
        <bgColor rgb="FFFAC09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indexed="22"/>
      </patternFill>
    </fill>
    <fill>
      <patternFill patternType="solid">
        <fgColor rgb="FFFAC090"/>
        <bgColor rgb="FFFCD5B5"/>
      </patternFill>
    </fill>
    <fill>
      <patternFill patternType="solid">
        <fgColor theme="9" tint="0.39997558519241921"/>
        <bgColor rgb="FF993300"/>
      </patternFill>
    </fill>
    <fill>
      <patternFill patternType="solid">
        <fgColor theme="0"/>
        <bgColor rgb="FF993300"/>
      </patternFill>
    </fill>
    <fill>
      <patternFill patternType="solid">
        <fgColor theme="9" tint="0.39997558519241921"/>
        <bgColor rgb="FFFFA6A6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rgb="FFFCD5B5"/>
      </patternFill>
    </fill>
    <fill>
      <patternFill patternType="solid">
        <fgColor theme="1"/>
        <bgColor rgb="FF993300"/>
      </patternFill>
    </fill>
    <fill>
      <patternFill patternType="solid">
        <fgColor theme="0" tint="-0.249977111117893"/>
        <bgColor rgb="FF993300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rgb="FF993300"/>
      </patternFill>
    </fill>
    <fill>
      <patternFill patternType="solid">
        <fgColor theme="1"/>
        <bgColor rgb="FFBFBFBF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7D1D5"/>
      </patternFill>
    </fill>
    <fill>
      <patternFill patternType="solid">
        <fgColor theme="0"/>
        <bgColor rgb="FFE6B9B8"/>
      </patternFill>
    </fill>
    <fill>
      <patternFill patternType="solid">
        <fgColor theme="0"/>
        <bgColor rgb="FFFAC090"/>
      </patternFill>
    </fill>
    <fill>
      <patternFill patternType="solid">
        <fgColor rgb="FFFAC090"/>
        <bgColor rgb="FFD9D9D9"/>
      </patternFill>
    </fill>
    <fill>
      <patternFill patternType="solid">
        <fgColor rgb="FFBFBFBF"/>
        <bgColor rgb="FFA6A6A6"/>
      </patternFill>
    </fill>
    <fill>
      <patternFill patternType="solid">
        <fgColor rgb="FFD9D9D9"/>
        <bgColor rgb="FFBFBFBF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4" fillId="0" borderId="0"/>
    <xf numFmtId="0" fontId="103" fillId="0" borderId="0"/>
    <xf numFmtId="0" fontId="103" fillId="0" borderId="0"/>
  </cellStyleXfs>
  <cellXfs count="790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8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 applyProtection="1">
      <alignment horizontal="center" vertical="center" readingOrder="1"/>
      <protection locked="0"/>
    </xf>
    <xf numFmtId="0" fontId="2" fillId="4" borderId="1" xfId="0" applyFont="1" applyFill="1" applyBorder="1" applyAlignment="1">
      <alignment horizontal="center" vertical="center"/>
    </xf>
    <xf numFmtId="17" fontId="2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readingOrder="1"/>
    </xf>
    <xf numFmtId="0" fontId="12" fillId="3" borderId="1" xfId="0" applyFont="1" applyFill="1" applyBorder="1" applyAlignment="1">
      <alignment horizontal="right" vertical="center" readingOrder="1"/>
    </xf>
    <xf numFmtId="0" fontId="7" fillId="0" borderId="2" xfId="0" applyFont="1" applyBorder="1" applyAlignment="1">
      <alignment vertical="center" readingOrder="1"/>
    </xf>
    <xf numFmtId="0" fontId="7" fillId="0" borderId="2" xfId="0" applyFont="1" applyBorder="1" applyAlignment="1" applyProtection="1">
      <alignment horizontal="center" vertical="center" readingOrder="1"/>
      <protection locked="0"/>
    </xf>
    <xf numFmtId="0" fontId="7" fillId="0" borderId="2" xfId="0" applyFont="1" applyBorder="1" applyAlignment="1">
      <alignment horizontal="center" vertical="center" readingOrder="1"/>
    </xf>
    <xf numFmtId="0" fontId="12" fillId="0" borderId="2" xfId="0" applyFont="1" applyBorder="1" applyAlignment="1">
      <alignment horizontal="right" vertical="center" readingOrder="1"/>
    </xf>
    <xf numFmtId="0" fontId="28" fillId="0" borderId="0" xfId="0" applyFo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32" fillId="0" borderId="4" xfId="0" applyFont="1" applyBorder="1"/>
    <xf numFmtId="0" fontId="35" fillId="0" borderId="3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6" fillId="0" borderId="0" xfId="0" applyFont="1"/>
    <xf numFmtId="0" fontId="36" fillId="0" borderId="3" xfId="0" applyFont="1" applyBorder="1" applyAlignment="1">
      <alignment horizontal="center"/>
    </xf>
    <xf numFmtId="0" fontId="36" fillId="0" borderId="4" xfId="0" applyFont="1" applyBorder="1"/>
    <xf numFmtId="0" fontId="35" fillId="0" borderId="3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4" xfId="0" applyFont="1" applyBorder="1" applyAlignment="1">
      <alignment vertical="center"/>
    </xf>
    <xf numFmtId="0" fontId="36" fillId="0" borderId="5" xfId="0" applyFont="1" applyBorder="1" applyAlignment="1">
      <alignment horizontal="center"/>
    </xf>
    <xf numFmtId="0" fontId="36" fillId="0" borderId="2" xfId="0" applyFont="1" applyBorder="1"/>
    <xf numFmtId="0" fontId="36" fillId="0" borderId="6" xfId="0" applyFont="1" applyBorder="1"/>
    <xf numFmtId="0" fontId="35" fillId="0" borderId="5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 readingOrder="1"/>
      <protection locked="0"/>
    </xf>
    <xf numFmtId="0" fontId="1" fillId="8" borderId="1" xfId="0" applyFont="1" applyFill="1" applyBorder="1" applyAlignment="1">
      <alignment horizontal="center" vertical="center" readingOrder="1"/>
    </xf>
    <xf numFmtId="0" fontId="1" fillId="9" borderId="1" xfId="0" applyFont="1" applyFill="1" applyBorder="1" applyAlignment="1" applyProtection="1">
      <alignment horizontal="center" vertical="center" readingOrder="1"/>
      <protection locked="0"/>
    </xf>
    <xf numFmtId="0" fontId="15" fillId="1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readingOrder="1"/>
    </xf>
    <xf numFmtId="0" fontId="16" fillId="9" borderId="1" xfId="0" applyFont="1" applyFill="1" applyBorder="1" applyAlignment="1">
      <alignment horizontal="right" vertical="center" readingOrder="1"/>
    </xf>
    <xf numFmtId="0" fontId="1" fillId="0" borderId="1" xfId="0" applyFont="1" applyBorder="1" applyAlignment="1">
      <alignment vertical="center" readingOrder="1"/>
    </xf>
    <xf numFmtId="2" fontId="1" fillId="0" borderId="1" xfId="0" applyNumberFormat="1" applyFont="1" applyBorder="1" applyAlignment="1">
      <alignment vertical="center" readingOrder="1"/>
    </xf>
    <xf numFmtId="0" fontId="12" fillId="10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readingOrder="1"/>
      <protection locked="0"/>
    </xf>
    <xf numFmtId="0" fontId="1" fillId="0" borderId="9" xfId="0" applyFont="1" applyBorder="1" applyAlignment="1">
      <alignment horizontal="center" vertical="center" readingOrder="1"/>
    </xf>
    <xf numFmtId="0" fontId="16" fillId="0" borderId="9" xfId="0" applyFont="1" applyBorder="1" applyAlignment="1">
      <alignment horizontal="right" vertical="center" readingOrder="1"/>
    </xf>
    <xf numFmtId="0" fontId="1" fillId="0" borderId="9" xfId="0" applyFont="1" applyBorder="1" applyAlignment="1">
      <alignment vertical="center" readingOrder="1"/>
    </xf>
    <xf numFmtId="2" fontId="1" fillId="0" borderId="9" xfId="0" applyNumberFormat="1" applyFont="1" applyBorder="1" applyAlignment="1">
      <alignment vertical="center" readingOrder="1"/>
    </xf>
    <xf numFmtId="0" fontId="1" fillId="0" borderId="2" xfId="0" applyFont="1" applyBorder="1" applyAlignment="1" applyProtection="1">
      <alignment horizontal="center" vertical="center" readingOrder="1"/>
      <protection locked="0"/>
    </xf>
    <xf numFmtId="0" fontId="1" fillId="0" borderId="2" xfId="0" applyFont="1" applyBorder="1" applyAlignment="1">
      <alignment horizontal="center" vertical="center" readingOrder="1"/>
    </xf>
    <xf numFmtId="0" fontId="16" fillId="0" borderId="2" xfId="0" applyFont="1" applyBorder="1" applyAlignment="1">
      <alignment horizontal="right" vertical="center" readingOrder="1"/>
    </xf>
    <xf numFmtId="0" fontId="1" fillId="0" borderId="2" xfId="0" applyFont="1" applyBorder="1" applyAlignment="1">
      <alignment vertical="center" readingOrder="1"/>
    </xf>
    <xf numFmtId="2" fontId="1" fillId="0" borderId="2" xfId="0" applyNumberFormat="1" applyFont="1" applyBorder="1" applyAlignment="1">
      <alignment vertical="center" readingOrder="1"/>
    </xf>
    <xf numFmtId="0" fontId="7" fillId="9" borderId="1" xfId="0" applyFont="1" applyFill="1" applyBorder="1" applyAlignment="1">
      <alignment horizontal="center" vertical="center" readingOrder="1"/>
    </xf>
    <xf numFmtId="0" fontId="12" fillId="9" borderId="1" xfId="0" applyFont="1" applyFill="1" applyBorder="1" applyAlignment="1">
      <alignment horizontal="right" vertical="center" readingOrder="1"/>
    </xf>
    <xf numFmtId="2" fontId="7" fillId="0" borderId="1" xfId="0" applyNumberFormat="1" applyFont="1" applyBorder="1" applyAlignment="1">
      <alignment vertical="center" readingOrder="1"/>
    </xf>
    <xf numFmtId="0" fontId="15" fillId="0" borderId="1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8" fillId="0" borderId="12" xfId="0" applyFont="1" applyBorder="1" applyAlignment="1">
      <alignment vertical="center"/>
    </xf>
    <xf numFmtId="0" fontId="16" fillId="10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16" fillId="1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8" fillId="14" borderId="0" xfId="0" applyFont="1" applyFill="1"/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40" fillId="0" borderId="0" xfId="0" applyFont="1" applyAlignment="1">
      <alignment vertical="center"/>
    </xf>
    <xf numFmtId="0" fontId="19" fillId="0" borderId="0" xfId="4" applyFont="1" applyAlignment="1">
      <alignment vertical="center" readingOrder="1"/>
    </xf>
    <xf numFmtId="0" fontId="38" fillId="0" borderId="14" xfId="0" applyFont="1" applyBorder="1" applyAlignment="1">
      <alignment vertical="center"/>
    </xf>
    <xf numFmtId="0" fontId="38" fillId="0" borderId="15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41" fillId="0" borderId="0" xfId="0" applyFont="1"/>
    <xf numFmtId="0" fontId="20" fillId="16" borderId="7" xfId="3" applyFont="1" applyFill="1" applyBorder="1" applyAlignment="1">
      <alignment vertical="center"/>
    </xf>
    <xf numFmtId="0" fontId="5" fillId="16" borderId="1" xfId="3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" fillId="17" borderId="1" xfId="0" applyFont="1" applyFill="1" applyBorder="1" applyAlignment="1">
      <alignment horizontal="center" vertical="center" readingOrder="1"/>
    </xf>
    <xf numFmtId="0" fontId="1" fillId="17" borderId="1" xfId="0" applyFont="1" applyFill="1" applyBorder="1" applyAlignment="1" applyProtection="1">
      <alignment horizontal="center" vertical="center" readingOrder="1"/>
      <protection locked="0"/>
    </xf>
    <xf numFmtId="0" fontId="7" fillId="17" borderId="1" xfId="0" applyFont="1" applyFill="1" applyBorder="1" applyAlignment="1">
      <alignment horizontal="center" vertical="center" readingOrder="1"/>
    </xf>
    <xf numFmtId="0" fontId="22" fillId="0" borderId="7" xfId="3" applyFont="1" applyBorder="1" applyAlignment="1">
      <alignment horizontal="left" vertical="center"/>
    </xf>
    <xf numFmtId="0" fontId="22" fillId="0" borderId="1" xfId="3" applyFont="1" applyBorder="1" applyAlignment="1">
      <alignment horizontal="left" vertical="center"/>
    </xf>
    <xf numFmtId="0" fontId="22" fillId="16" borderId="1" xfId="3" applyFont="1" applyFill="1" applyBorder="1" applyAlignment="1">
      <alignment horizontal="center" vertical="center"/>
    </xf>
    <xf numFmtId="0" fontId="23" fillId="14" borderId="1" xfId="1" applyFont="1" applyFill="1" applyBorder="1" applyAlignment="1">
      <alignment horizontal="center" vertical="center"/>
    </xf>
    <xf numFmtId="0" fontId="22" fillId="18" borderId="1" xfId="3" applyFont="1" applyFill="1" applyBorder="1" applyAlignment="1">
      <alignment horizontal="center" vertical="center"/>
    </xf>
    <xf numFmtId="0" fontId="11" fillId="18" borderId="1" xfId="3" applyFont="1" applyFill="1" applyBorder="1" applyAlignment="1">
      <alignment horizontal="center" vertical="center" shrinkToFit="1"/>
    </xf>
    <xf numFmtId="0" fontId="11" fillId="18" borderId="8" xfId="3" applyFont="1" applyFill="1" applyBorder="1" applyAlignment="1">
      <alignment horizontal="center" vertical="center" shrinkToFit="1"/>
    </xf>
    <xf numFmtId="0" fontId="16" fillId="17" borderId="1" xfId="0" applyFont="1" applyFill="1" applyBorder="1" applyAlignment="1">
      <alignment horizontal="right" vertical="center" readingOrder="1"/>
    </xf>
    <xf numFmtId="0" fontId="20" fillId="16" borderId="7" xfId="3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 vertical="center"/>
    </xf>
    <xf numFmtId="0" fontId="23" fillId="14" borderId="1" xfId="1" applyFont="1" applyFill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17" fontId="41" fillId="0" borderId="19" xfId="1" applyNumberFormat="1" applyFont="1" applyBorder="1" applyAlignment="1">
      <alignment horizontal="center" vertical="center"/>
    </xf>
    <xf numFmtId="0" fontId="42" fillId="14" borderId="1" xfId="1" applyFont="1" applyFill="1" applyBorder="1" applyAlignment="1">
      <alignment horizontal="center" vertical="center"/>
    </xf>
    <xf numFmtId="17" fontId="41" fillId="0" borderId="1" xfId="1" applyNumberFormat="1" applyFont="1" applyBorder="1" applyAlignment="1">
      <alignment horizontal="center" vertical="center"/>
    </xf>
    <xf numFmtId="0" fontId="16" fillId="19" borderId="11" xfId="0" applyFont="1" applyFill="1" applyBorder="1" applyAlignment="1">
      <alignment vertical="center"/>
    </xf>
    <xf numFmtId="0" fontId="1" fillId="0" borderId="0" xfId="0" applyFont="1" applyAlignment="1">
      <alignment vertical="center" readingOrder="1"/>
    </xf>
    <xf numFmtId="0" fontId="1" fillId="0" borderId="0" xfId="0" applyFont="1" applyAlignment="1" applyProtection="1">
      <alignment horizontal="center" vertical="center" readingOrder="1"/>
      <protection locked="0"/>
    </xf>
    <xf numFmtId="0" fontId="1" fillId="17" borderId="0" xfId="0" applyFont="1" applyFill="1" applyAlignment="1">
      <alignment horizontal="center" vertical="center" readingOrder="1"/>
    </xf>
    <xf numFmtId="0" fontId="16" fillId="17" borderId="0" xfId="0" applyFont="1" applyFill="1" applyAlignment="1">
      <alignment horizontal="right" vertical="center" readingOrder="1"/>
    </xf>
    <xf numFmtId="0" fontId="44" fillId="19" borderId="11" xfId="0" applyFont="1" applyFill="1" applyBorder="1" applyAlignment="1">
      <alignment horizontal="center" vertical="center"/>
    </xf>
    <xf numFmtId="0" fontId="44" fillId="21" borderId="11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24" fillId="21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4" fillId="21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28" fillId="0" borderId="15" xfId="0" applyFont="1" applyBorder="1" applyAlignment="1">
      <alignment vertical="center"/>
    </xf>
    <xf numFmtId="0" fontId="2" fillId="23" borderId="1" xfId="0" applyFont="1" applyFill="1" applyBorder="1" applyAlignment="1">
      <alignment horizontal="center" vertical="center"/>
    </xf>
    <xf numFmtId="0" fontId="30" fillId="23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vertical="center" readingOrder="1"/>
    </xf>
    <xf numFmtId="0" fontId="7" fillId="0" borderId="9" xfId="0" applyFont="1" applyBorder="1" applyAlignment="1" applyProtection="1">
      <alignment horizontal="center" vertical="center" readingOrder="1"/>
      <protection locked="0"/>
    </xf>
    <xf numFmtId="0" fontId="7" fillId="0" borderId="9" xfId="0" applyFont="1" applyBorder="1" applyAlignment="1">
      <alignment horizontal="center" vertical="center" readingOrder="1"/>
    </xf>
    <xf numFmtId="0" fontId="12" fillId="0" borderId="9" xfId="0" applyFont="1" applyBorder="1" applyAlignment="1">
      <alignment horizontal="right" vertical="center" readingOrder="1"/>
    </xf>
    <xf numFmtId="0" fontId="50" fillId="23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52" fillId="0" borderId="1" xfId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9" xfId="0" applyFont="1" applyBorder="1" applyAlignment="1">
      <alignment vertical="center"/>
    </xf>
    <xf numFmtId="0" fontId="34" fillId="0" borderId="9" xfId="0" applyFont="1" applyBorder="1"/>
    <xf numFmtId="0" fontId="34" fillId="0" borderId="21" xfId="0" applyFont="1" applyBorder="1"/>
    <xf numFmtId="0" fontId="35" fillId="0" borderId="20" xfId="0" applyFont="1" applyBorder="1" applyAlignment="1">
      <alignment horizontal="left" vertical="center"/>
    </xf>
    <xf numFmtId="0" fontId="35" fillId="0" borderId="9" xfId="0" applyFont="1" applyBorder="1" applyAlignment="1">
      <alignment horizontal="left" vertical="center"/>
    </xf>
    <xf numFmtId="0" fontId="35" fillId="0" borderId="21" xfId="0" applyFont="1" applyBorder="1" applyAlignment="1">
      <alignment horizontal="left" vertical="center"/>
    </xf>
    <xf numFmtId="0" fontId="10" fillId="14" borderId="1" xfId="1" applyFont="1" applyFill="1" applyBorder="1" applyAlignment="1">
      <alignment horizontal="center" vertical="center"/>
    </xf>
    <xf numFmtId="0" fontId="10" fillId="25" borderId="1" xfId="1" applyFont="1" applyFill="1" applyBorder="1" applyAlignment="1">
      <alignment horizontal="center" vertical="center"/>
    </xf>
    <xf numFmtId="0" fontId="25" fillId="25" borderId="1" xfId="1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/>
    </xf>
    <xf numFmtId="0" fontId="5" fillId="23" borderId="1" xfId="0" applyFont="1" applyFill="1" applyBorder="1" applyAlignment="1">
      <alignment horizontal="center" shrinkToFit="1"/>
    </xf>
    <xf numFmtId="0" fontId="5" fillId="23" borderId="8" xfId="0" applyFont="1" applyFill="1" applyBorder="1" applyAlignment="1">
      <alignment horizontal="center" shrinkToFit="1"/>
    </xf>
    <xf numFmtId="0" fontId="30" fillId="23" borderId="7" xfId="0" applyFont="1" applyFill="1" applyBorder="1" applyAlignment="1">
      <alignment horizontal="center" vertical="center"/>
    </xf>
    <xf numFmtId="0" fontId="10" fillId="13" borderId="1" xfId="1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0" fillId="13" borderId="1" xfId="1" applyFont="1" applyFill="1" applyBorder="1" applyAlignment="1">
      <alignment vertical="center"/>
    </xf>
    <xf numFmtId="0" fontId="10" fillId="25" borderId="1" xfId="1" applyFont="1" applyFill="1" applyBorder="1" applyAlignment="1">
      <alignment vertical="center"/>
    </xf>
    <xf numFmtId="0" fontId="10" fillId="14" borderId="1" xfId="1" applyFont="1" applyFill="1" applyBorder="1" applyAlignment="1">
      <alignment vertical="center"/>
    </xf>
    <xf numFmtId="0" fontId="13" fillId="14" borderId="1" xfId="0" applyFont="1" applyFill="1" applyBorder="1"/>
    <xf numFmtId="0" fontId="13" fillId="14" borderId="8" xfId="0" applyFont="1" applyFill="1" applyBorder="1"/>
    <xf numFmtId="0" fontId="57" fillId="0" borderId="28" xfId="0" applyFont="1" applyBorder="1" applyAlignment="1">
      <alignment wrapText="1"/>
    </xf>
    <xf numFmtId="0" fontId="57" fillId="0" borderId="29" xfId="0" applyFont="1" applyBorder="1" applyAlignment="1">
      <alignment wrapText="1"/>
    </xf>
    <xf numFmtId="0" fontId="57" fillId="0" borderId="0" xfId="0" applyFont="1" applyAlignment="1">
      <alignment wrapText="1"/>
    </xf>
    <xf numFmtId="0" fontId="57" fillId="0" borderId="12" xfId="0" applyFont="1" applyBorder="1" applyAlignment="1">
      <alignment wrapText="1"/>
    </xf>
    <xf numFmtId="0" fontId="57" fillId="0" borderId="2" xfId="0" applyFont="1" applyBorder="1" applyAlignment="1">
      <alignment wrapText="1"/>
    </xf>
    <xf numFmtId="0" fontId="57" fillId="0" borderId="31" xfId="0" applyFont="1" applyBorder="1" applyAlignment="1">
      <alignment wrapText="1"/>
    </xf>
    <xf numFmtId="0" fontId="3" fillId="16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60" fillId="0" borderId="1" xfId="0" applyFont="1" applyBorder="1" applyAlignment="1">
      <alignment horizontal="center" vertical="center"/>
    </xf>
    <xf numFmtId="0" fontId="22" fillId="27" borderId="1" xfId="1" applyFont="1" applyFill="1" applyBorder="1" applyAlignment="1">
      <alignment horizontal="center" vertical="center"/>
    </xf>
    <xf numFmtId="0" fontId="11" fillId="27" borderId="1" xfId="0" applyFont="1" applyFill="1" applyBorder="1" applyAlignment="1">
      <alignment horizontal="center" vertical="center" shrinkToFit="1"/>
    </xf>
    <xf numFmtId="0" fontId="11" fillId="27" borderId="8" xfId="0" applyFont="1" applyFill="1" applyBorder="1" applyAlignment="1">
      <alignment horizontal="center" vertical="center" shrinkToFit="1"/>
    </xf>
    <xf numFmtId="0" fontId="61" fillId="4" borderId="1" xfId="0" applyFont="1" applyFill="1" applyBorder="1" applyAlignment="1">
      <alignment horizontal="center" vertical="center"/>
    </xf>
    <xf numFmtId="0" fontId="30" fillId="28" borderId="1" xfId="0" applyFont="1" applyFill="1" applyBorder="1" applyAlignment="1">
      <alignment horizontal="center" vertical="center"/>
    </xf>
    <xf numFmtId="0" fontId="56" fillId="28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62" fillId="25" borderId="1" xfId="1" applyFont="1" applyFill="1" applyBorder="1" applyAlignment="1">
      <alignment horizontal="center" vertical="center"/>
    </xf>
    <xf numFmtId="0" fontId="63" fillId="25" borderId="1" xfId="1" applyFont="1" applyFill="1" applyBorder="1" applyAlignment="1">
      <alignment horizontal="center" vertical="center"/>
    </xf>
    <xf numFmtId="0" fontId="64" fillId="25" borderId="1" xfId="1" applyFont="1" applyFill="1" applyBorder="1" applyAlignment="1">
      <alignment horizontal="center" vertical="center"/>
    </xf>
    <xf numFmtId="0" fontId="25" fillId="13" borderId="1" xfId="1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0" fillId="30" borderId="1" xfId="1" applyFont="1" applyFill="1" applyBorder="1" applyAlignment="1">
      <alignment horizontal="center" vertical="center"/>
    </xf>
    <xf numFmtId="0" fontId="66" fillId="13" borderId="1" xfId="1" applyFont="1" applyFill="1" applyBorder="1" applyAlignment="1">
      <alignment horizontal="center" vertical="center"/>
    </xf>
    <xf numFmtId="0" fontId="62" fillId="30" borderId="1" xfId="1" applyFont="1" applyFill="1" applyBorder="1" applyAlignment="1">
      <alignment horizontal="center" vertical="center"/>
    </xf>
    <xf numFmtId="0" fontId="68" fillId="25" borderId="1" xfId="1" applyFont="1" applyFill="1" applyBorder="1" applyAlignment="1">
      <alignment vertical="center"/>
    </xf>
    <xf numFmtId="0" fontId="68" fillId="32" borderId="1" xfId="1" applyFont="1" applyFill="1" applyBorder="1" applyAlignment="1">
      <alignment vertical="center"/>
    </xf>
    <xf numFmtId="0" fontId="66" fillId="25" borderId="1" xfId="1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69" fillId="13" borderId="1" xfId="1" applyFont="1" applyFill="1" applyBorder="1" applyAlignment="1">
      <alignment vertical="center"/>
    </xf>
    <xf numFmtId="0" fontId="8" fillId="14" borderId="0" xfId="0" applyFont="1" applyFill="1" applyAlignment="1">
      <alignment horizontal="center"/>
    </xf>
    <xf numFmtId="0" fontId="7" fillId="14" borderId="0" xfId="0" applyFont="1" applyFill="1" applyAlignment="1" applyProtection="1">
      <alignment horizontal="center" vertical="center" readingOrder="1"/>
      <protection locked="0"/>
    </xf>
    <xf numFmtId="0" fontId="1" fillId="36" borderId="0" xfId="0" applyFont="1" applyFill="1" applyAlignment="1">
      <alignment horizontal="center" vertical="center" readingOrder="1"/>
    </xf>
    <xf numFmtId="0" fontId="7" fillId="35" borderId="0" xfId="0" applyFont="1" applyFill="1" applyAlignment="1">
      <alignment horizontal="center" vertical="center" readingOrder="1"/>
    </xf>
    <xf numFmtId="0" fontId="12" fillId="35" borderId="0" xfId="0" applyFont="1" applyFill="1" applyAlignment="1">
      <alignment horizontal="right" vertical="center" readingOrder="1"/>
    </xf>
    <xf numFmtId="0" fontId="0" fillId="14" borderId="0" xfId="0" applyFill="1" applyAlignment="1">
      <alignment vertical="center"/>
    </xf>
    <xf numFmtId="0" fontId="1" fillId="14" borderId="0" xfId="0" applyFont="1" applyFill="1" applyAlignment="1">
      <alignment vertical="center" readingOrder="1"/>
    </xf>
    <xf numFmtId="2" fontId="7" fillId="14" borderId="0" xfId="0" applyNumberFormat="1" applyFont="1" applyFill="1" applyAlignment="1">
      <alignment vertical="center" readingOrder="1"/>
    </xf>
    <xf numFmtId="0" fontId="0" fillId="14" borderId="0" xfId="0" applyFill="1"/>
    <xf numFmtId="0" fontId="14" fillId="0" borderId="0" xfId="0" applyFont="1" applyBorder="1" applyAlignment="1">
      <alignment horizontal="center" vertical="center"/>
    </xf>
    <xf numFmtId="0" fontId="15" fillId="10" borderId="38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9" fillId="10" borderId="0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5" fillId="10" borderId="39" xfId="0" applyFont="1" applyFill="1" applyBorder="1" applyAlignment="1">
      <alignment horizontal="center" vertical="center"/>
    </xf>
    <xf numFmtId="0" fontId="16" fillId="10" borderId="40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5" fillId="10" borderId="40" xfId="0" applyFont="1" applyFill="1" applyBorder="1" applyAlignment="1">
      <alignment horizontal="center" vertical="center"/>
    </xf>
    <xf numFmtId="0" fontId="16" fillId="10" borderId="41" xfId="0" applyFont="1" applyFill="1" applyBorder="1" applyAlignment="1">
      <alignment horizontal="center" vertical="center"/>
    </xf>
    <xf numFmtId="0" fontId="71" fillId="5" borderId="1" xfId="0" applyFont="1" applyFill="1" applyBorder="1" applyAlignment="1">
      <alignment horizontal="center" vertical="center"/>
    </xf>
    <xf numFmtId="0" fontId="72" fillId="6" borderId="1" xfId="0" applyFont="1" applyFill="1" applyBorder="1" applyAlignment="1">
      <alignment horizontal="center" vertical="center"/>
    </xf>
    <xf numFmtId="0" fontId="72" fillId="7" borderId="1" xfId="0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0" fontId="74" fillId="10" borderId="1" xfId="0" applyFont="1" applyFill="1" applyBorder="1" applyAlignment="1">
      <alignment horizontal="left" vertical="center"/>
    </xf>
    <xf numFmtId="49" fontId="74" fillId="10" borderId="1" xfId="0" applyNumberFormat="1" applyFont="1" applyFill="1" applyBorder="1" applyAlignment="1">
      <alignment horizontal="center" vertical="center"/>
    </xf>
    <xf numFmtId="0" fontId="74" fillId="10" borderId="1" xfId="0" applyFont="1" applyFill="1" applyBorder="1" applyAlignment="1">
      <alignment horizontal="center" vertical="center"/>
    </xf>
    <xf numFmtId="0" fontId="75" fillId="13" borderId="1" xfId="2" applyFont="1" applyFill="1" applyBorder="1" applyAlignment="1">
      <alignment horizontal="center" vertical="center"/>
    </xf>
    <xf numFmtId="0" fontId="75" fillId="14" borderId="1" xfId="2" applyFont="1" applyFill="1" applyBorder="1" applyAlignment="1">
      <alignment horizontal="center" vertical="center"/>
    </xf>
    <xf numFmtId="0" fontId="75" fillId="12" borderId="1" xfId="2" applyFont="1" applyFill="1" applyBorder="1" applyAlignment="1">
      <alignment horizontal="center" vertical="center"/>
    </xf>
    <xf numFmtId="0" fontId="74" fillId="7" borderId="1" xfId="0" applyFont="1" applyFill="1" applyBorder="1" applyAlignment="1">
      <alignment horizontal="center" vertical="center"/>
    </xf>
    <xf numFmtId="2" fontId="76" fillId="7" borderId="1" xfId="0" applyNumberFormat="1" applyFont="1" applyFill="1" applyBorder="1" applyAlignment="1">
      <alignment horizontal="center" vertical="center" shrinkToFit="1"/>
    </xf>
    <xf numFmtId="0" fontId="74" fillId="0" borderId="1" xfId="0" applyFont="1" applyBorder="1" applyAlignment="1">
      <alignment horizontal="left" vertical="center"/>
    </xf>
    <xf numFmtId="49" fontId="74" fillId="0" borderId="1" xfId="0" applyNumberFormat="1" applyFont="1" applyBorder="1" applyAlignment="1">
      <alignment horizontal="center" vertical="center"/>
    </xf>
    <xf numFmtId="0" fontId="75" fillId="11" borderId="1" xfId="2" applyFont="1" applyFill="1" applyBorder="1" applyAlignment="1">
      <alignment horizontal="center" vertical="center"/>
    </xf>
    <xf numFmtId="0" fontId="75" fillId="15" borderId="1" xfId="2" applyFont="1" applyFill="1" applyBorder="1" applyAlignment="1">
      <alignment horizontal="center" vertical="center"/>
    </xf>
    <xf numFmtId="0" fontId="74" fillId="13" borderId="1" xfId="2" applyFont="1" applyFill="1" applyBorder="1" applyAlignment="1">
      <alignment horizontal="center" vertical="center"/>
    </xf>
    <xf numFmtId="0" fontId="74" fillId="14" borderId="1" xfId="2" applyFont="1" applyFill="1" applyBorder="1" applyAlignment="1">
      <alignment horizontal="center" vertical="center"/>
    </xf>
    <xf numFmtId="0" fontId="74" fillId="15" borderId="1" xfId="2" applyFont="1" applyFill="1" applyBorder="1" applyAlignment="1">
      <alignment horizontal="center" vertical="center"/>
    </xf>
    <xf numFmtId="0" fontId="74" fillId="11" borderId="1" xfId="2" applyFont="1" applyFill="1" applyBorder="1" applyAlignment="1">
      <alignment horizontal="center" vertical="center"/>
    </xf>
    <xf numFmtId="0" fontId="74" fillId="12" borderId="1" xfId="2" applyFont="1" applyFill="1" applyBorder="1" applyAlignment="1">
      <alignment horizontal="center" vertical="center"/>
    </xf>
    <xf numFmtId="0" fontId="74" fillId="13" borderId="1" xfId="2" applyFont="1" applyFill="1" applyBorder="1" applyAlignment="1">
      <alignment vertical="center"/>
    </xf>
    <xf numFmtId="0" fontId="74" fillId="14" borderId="1" xfId="2" applyFont="1" applyFill="1" applyBorder="1" applyAlignment="1">
      <alignment vertical="center"/>
    </xf>
    <xf numFmtId="0" fontId="74" fillId="15" borderId="1" xfId="2" applyFont="1" applyFill="1" applyBorder="1" applyAlignment="1">
      <alignment vertical="center"/>
    </xf>
    <xf numFmtId="0" fontId="74" fillId="11" borderId="1" xfId="2" applyFont="1" applyFill="1" applyBorder="1" applyAlignment="1">
      <alignment vertical="center"/>
    </xf>
    <xf numFmtId="0" fontId="74" fillId="12" borderId="1" xfId="2" applyFont="1" applyFill="1" applyBorder="1" applyAlignment="1">
      <alignment vertical="center"/>
    </xf>
    <xf numFmtId="0" fontId="77" fillId="0" borderId="1" xfId="0" applyFont="1" applyBorder="1" applyAlignment="1">
      <alignment vertical="center"/>
    </xf>
    <xf numFmtId="0" fontId="78" fillId="11" borderId="1" xfId="2" applyFont="1" applyFill="1" applyBorder="1" applyAlignment="1">
      <alignment vertical="center"/>
    </xf>
    <xf numFmtId="0" fontId="78" fillId="13" borderId="1" xfId="2" applyFont="1" applyFill="1" applyBorder="1" applyAlignment="1">
      <alignment vertical="center"/>
    </xf>
    <xf numFmtId="0" fontId="78" fillId="14" borderId="1" xfId="2" applyFont="1" applyFill="1" applyBorder="1" applyAlignment="1">
      <alignment vertical="center"/>
    </xf>
    <xf numFmtId="0" fontId="78" fillId="15" borderId="1" xfId="2" applyFont="1" applyFill="1" applyBorder="1" applyAlignment="1">
      <alignment vertical="center"/>
    </xf>
    <xf numFmtId="0" fontId="79" fillId="33" borderId="1" xfId="2" applyFont="1" applyFill="1" applyBorder="1" applyAlignment="1">
      <alignment horizontal="center" vertical="center"/>
    </xf>
    <xf numFmtId="0" fontId="65" fillId="13" borderId="1" xfId="1" applyFont="1" applyFill="1" applyBorder="1" applyAlignment="1">
      <alignment vertical="center"/>
    </xf>
    <xf numFmtId="0" fontId="70" fillId="5" borderId="1" xfId="0" applyFont="1" applyFill="1" applyBorder="1" applyAlignment="1">
      <alignment horizontal="left" vertical="center"/>
    </xf>
    <xf numFmtId="49" fontId="14" fillId="14" borderId="1" xfId="0" applyNumberFormat="1" applyFont="1" applyFill="1" applyBorder="1" applyAlignment="1">
      <alignment horizontal="center" vertical="center"/>
    </xf>
    <xf numFmtId="0" fontId="14" fillId="34" borderId="1" xfId="0" applyFont="1" applyFill="1" applyBorder="1" applyAlignment="1">
      <alignment horizontal="center" vertical="center"/>
    </xf>
    <xf numFmtId="0" fontId="81" fillId="15" borderId="1" xfId="2" applyFont="1" applyFill="1" applyBorder="1" applyAlignment="1">
      <alignment horizontal="center" vertical="center"/>
    </xf>
    <xf numFmtId="0" fontId="81" fillId="14" borderId="1" xfId="2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2" fontId="82" fillId="7" borderId="1" xfId="0" applyNumberFormat="1" applyFont="1" applyFill="1" applyBorder="1" applyAlignment="1">
      <alignment horizontal="center" vertical="center" shrinkToFit="1"/>
    </xf>
    <xf numFmtId="0" fontId="84" fillId="25" borderId="1" xfId="1" applyFont="1" applyFill="1" applyBorder="1" applyAlignment="1">
      <alignment horizontal="center" vertical="center"/>
    </xf>
    <xf numFmtId="0" fontId="62" fillId="13" borderId="1" xfId="1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30" fillId="23" borderId="1" xfId="0" applyFont="1" applyFill="1" applyBorder="1" applyAlignment="1">
      <alignment horizontal="center" vertical="center"/>
    </xf>
    <xf numFmtId="0" fontId="25" fillId="13" borderId="1" xfId="1" applyFont="1" applyFill="1" applyBorder="1" applyAlignment="1">
      <alignment vertical="center"/>
    </xf>
    <xf numFmtId="0" fontId="66" fillId="30" borderId="1" xfId="1" applyFont="1" applyFill="1" applyBorder="1" applyAlignment="1">
      <alignment horizontal="center" vertical="center"/>
    </xf>
    <xf numFmtId="0" fontId="10" fillId="30" borderId="1" xfId="1" applyFont="1" applyFill="1" applyBorder="1" applyAlignment="1">
      <alignment vertical="center"/>
    </xf>
    <xf numFmtId="0" fontId="84" fillId="13" borderId="1" xfId="1" applyFont="1" applyFill="1" applyBorder="1" applyAlignment="1">
      <alignment horizontal="center" vertical="center"/>
    </xf>
    <xf numFmtId="0" fontId="85" fillId="13" borderId="1" xfId="1" applyFont="1" applyFill="1" applyBorder="1" applyAlignment="1">
      <alignment horizontal="center" vertical="center"/>
    </xf>
    <xf numFmtId="0" fontId="85" fillId="30" borderId="1" xfId="1" applyFont="1" applyFill="1" applyBorder="1" applyAlignment="1">
      <alignment horizontal="center" vertical="center"/>
    </xf>
    <xf numFmtId="0" fontId="84" fillId="30" borderId="1" xfId="1" applyFont="1" applyFill="1" applyBorder="1" applyAlignment="1">
      <alignment horizontal="center" vertical="center"/>
    </xf>
    <xf numFmtId="0" fontId="85" fillId="14" borderId="1" xfId="1" applyFont="1" applyFill="1" applyBorder="1" applyAlignment="1">
      <alignment horizontal="center" vertical="center"/>
    </xf>
    <xf numFmtId="0" fontId="85" fillId="25" borderId="1" xfId="1" applyFont="1" applyFill="1" applyBorder="1" applyAlignment="1">
      <alignment horizontal="center" vertical="center"/>
    </xf>
    <xf numFmtId="0" fontId="86" fillId="0" borderId="0" xfId="0" applyFont="1"/>
    <xf numFmtId="0" fontId="7" fillId="0" borderId="0" xfId="0" applyFont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center" vertical="center" readingOrder="1"/>
    </xf>
    <xf numFmtId="0" fontId="7" fillId="0" borderId="0" xfId="0" applyFont="1" applyBorder="1" applyAlignment="1">
      <alignment vertical="center" readingOrder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readingOrder="1"/>
      <protection locked="0"/>
    </xf>
    <xf numFmtId="0" fontId="0" fillId="0" borderId="0" xfId="0" applyBorder="1"/>
    <xf numFmtId="0" fontId="7" fillId="0" borderId="0" xfId="0" applyFont="1" applyFill="1" applyBorder="1" applyAlignment="1" applyProtection="1">
      <alignment horizontal="center" vertical="center" readingOrder="1"/>
      <protection locked="0"/>
    </xf>
    <xf numFmtId="0" fontId="12" fillId="0" borderId="0" xfId="0" applyFont="1" applyFill="1" applyBorder="1" applyAlignment="1">
      <alignment horizontal="right" vertical="center" readingOrder="1"/>
    </xf>
    <xf numFmtId="0" fontId="0" fillId="0" borderId="0" xfId="0" applyFill="1"/>
    <xf numFmtId="0" fontId="62" fillId="0" borderId="10" xfId="1" applyFont="1" applyFill="1" applyBorder="1" applyAlignment="1">
      <alignment vertical="center"/>
    </xf>
    <xf numFmtId="0" fontId="83" fillId="25" borderId="1" xfId="1" applyFont="1" applyFill="1" applyBorder="1" applyAlignment="1">
      <alignment horizontal="center" vertical="center"/>
    </xf>
    <xf numFmtId="0" fontId="65" fillId="30" borderId="1" xfId="1" applyFont="1" applyFill="1" applyBorder="1" applyAlignment="1">
      <alignment horizontal="center" vertical="center"/>
    </xf>
    <xf numFmtId="0" fontId="25" fillId="3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readingOrder="1"/>
    </xf>
    <xf numFmtId="0" fontId="7" fillId="3" borderId="19" xfId="0" applyFont="1" applyFill="1" applyBorder="1" applyAlignment="1">
      <alignment horizontal="center" vertical="center" readingOrder="1"/>
    </xf>
    <xf numFmtId="0" fontId="7" fillId="3" borderId="13" xfId="0" applyFont="1" applyFill="1" applyBorder="1" applyAlignment="1">
      <alignment horizontal="center" vertical="center" readingOrder="1"/>
    </xf>
    <xf numFmtId="0" fontId="7" fillId="0" borderId="10" xfId="0" applyFont="1" applyBorder="1" applyAlignment="1" applyProtection="1">
      <alignment horizontal="center" vertical="center" readingOrder="1"/>
      <protection locked="0"/>
    </xf>
    <xf numFmtId="0" fontId="7" fillId="0" borderId="10" xfId="0" applyFont="1" applyBorder="1" applyAlignment="1">
      <alignment vertical="center" readingOrder="1"/>
    </xf>
    <xf numFmtId="0" fontId="0" fillId="0" borderId="29" xfId="0" applyBorder="1"/>
    <xf numFmtId="0" fontId="0" fillId="0" borderId="12" xfId="0" applyBorder="1"/>
    <xf numFmtId="0" fontId="53" fillId="0" borderId="7" xfId="1" applyFont="1" applyBorder="1" applyAlignment="1">
      <alignment horizontal="center" vertical="center"/>
    </xf>
    <xf numFmtId="0" fontId="0" fillId="0" borderId="11" xfId="0" applyBorder="1"/>
    <xf numFmtId="0" fontId="54" fillId="0" borderId="7" xfId="0" applyFont="1" applyBorder="1" applyAlignment="1">
      <alignment horizontal="center" vertical="center"/>
    </xf>
    <xf numFmtId="0" fontId="86" fillId="0" borderId="11" xfId="0" applyFont="1" applyBorder="1"/>
    <xf numFmtId="0" fontId="86" fillId="0" borderId="0" xfId="0" applyFont="1" applyBorder="1"/>
    <xf numFmtId="0" fontId="86" fillId="0" borderId="12" xfId="0" applyFont="1" applyBorder="1"/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4" fillId="0" borderId="0" xfId="0" applyFont="1" applyBorder="1"/>
    <xf numFmtId="0" fontId="32" fillId="0" borderId="0" xfId="0" applyFont="1" applyBorder="1" applyAlignment="1">
      <alignment vertical="center"/>
    </xf>
    <xf numFmtId="0" fontId="32" fillId="0" borderId="0" xfId="0" applyFont="1" applyBorder="1"/>
    <xf numFmtId="0" fontId="35" fillId="0" borderId="0" xfId="0" applyFont="1" applyBorder="1" applyAlignment="1">
      <alignment horizontal="left" vertical="center"/>
    </xf>
    <xf numFmtId="0" fontId="36" fillId="0" borderId="0" xfId="0" applyFont="1" applyBorder="1"/>
    <xf numFmtId="0" fontId="35" fillId="0" borderId="0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7" fillId="0" borderId="1" xfId="0" applyFont="1" applyBorder="1" applyAlignment="1">
      <alignment horizontal="center" vertical="center"/>
    </xf>
    <xf numFmtId="0" fontId="88" fillId="0" borderId="1" xfId="0" applyFont="1" applyBorder="1" applyAlignment="1">
      <alignment horizontal="center" vertical="center"/>
    </xf>
    <xf numFmtId="0" fontId="88" fillId="19" borderId="1" xfId="1" applyFont="1" applyFill="1" applyBorder="1" applyAlignment="1">
      <alignment horizontal="center" vertical="center"/>
    </xf>
    <xf numFmtId="0" fontId="23" fillId="13" borderId="1" xfId="1" applyFont="1" applyFill="1" applyBorder="1" applyAlignment="1">
      <alignment horizontal="center" vertical="center"/>
    </xf>
    <xf numFmtId="0" fontId="42" fillId="13" borderId="1" xfId="1" applyFont="1" applyFill="1" applyBorder="1" applyAlignment="1">
      <alignment horizontal="center" vertical="center"/>
    </xf>
    <xf numFmtId="0" fontId="91" fillId="14" borderId="1" xfId="1" applyFont="1" applyFill="1" applyBorder="1" applyAlignment="1">
      <alignment vertical="center"/>
    </xf>
    <xf numFmtId="0" fontId="23" fillId="13" borderId="1" xfId="1" applyFont="1" applyFill="1" applyBorder="1" applyAlignment="1">
      <alignment vertical="center"/>
    </xf>
    <xf numFmtId="0" fontId="23" fillId="20" borderId="0" xfId="1" applyFont="1" applyFill="1" applyBorder="1" applyAlignment="1">
      <alignment horizontal="center" vertical="center"/>
    </xf>
    <xf numFmtId="0" fontId="22" fillId="14" borderId="0" xfId="3" applyFont="1" applyFill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35" fillId="0" borderId="0" xfId="3" applyFont="1" applyBorder="1" applyAlignment="1">
      <alignment vertical="center"/>
    </xf>
    <xf numFmtId="0" fontId="45" fillId="0" borderId="0" xfId="3" applyFont="1" applyBorder="1" applyAlignment="1">
      <alignment vertical="center"/>
    </xf>
    <xf numFmtId="0" fontId="24" fillId="22" borderId="7" xfId="0" applyFont="1" applyFill="1" applyBorder="1" applyAlignment="1">
      <alignment horizontal="left" vertical="center"/>
    </xf>
    <xf numFmtId="0" fontId="28" fillId="0" borderId="0" xfId="0" applyFont="1" applyBorder="1"/>
    <xf numFmtId="0" fontId="16" fillId="19" borderId="11" xfId="0" applyFont="1" applyFill="1" applyBorder="1" applyAlignment="1">
      <alignment horizontal="left" vertical="center"/>
    </xf>
    <xf numFmtId="17" fontId="41" fillId="0" borderId="0" xfId="1" applyNumberFormat="1" applyFont="1" applyBorder="1" applyAlignment="1">
      <alignment horizontal="center" vertical="center"/>
    </xf>
    <xf numFmtId="0" fontId="23" fillId="21" borderId="0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5" fillId="0" borderId="0" xfId="0" applyFont="1" applyBorder="1" applyAlignment="1">
      <alignment vertical="center"/>
    </xf>
    <xf numFmtId="0" fontId="46" fillId="21" borderId="0" xfId="0" applyFont="1" applyFill="1" applyBorder="1" applyAlignment="1">
      <alignment horizontal="center" vertical="center"/>
    </xf>
    <xf numFmtId="0" fontId="47" fillId="19" borderId="0" xfId="3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6" fillId="19" borderId="27" xfId="0" applyFont="1" applyFill="1" applyBorder="1" applyAlignment="1">
      <alignment horizontal="left" vertical="center"/>
    </xf>
    <xf numFmtId="0" fontId="43" fillId="0" borderId="29" xfId="1" applyFont="1" applyBorder="1" applyAlignment="1">
      <alignment horizontal="center" vertical="center"/>
    </xf>
    <xf numFmtId="0" fontId="44" fillId="0" borderId="11" xfId="3" applyFont="1" applyBorder="1" applyAlignment="1">
      <alignment horizontal="left" vertical="center"/>
    </xf>
    <xf numFmtId="0" fontId="43" fillId="0" borderId="12" xfId="1" applyFont="1" applyBorder="1" applyAlignment="1">
      <alignment horizontal="center" vertical="center"/>
    </xf>
    <xf numFmtId="0" fontId="47" fillId="0" borderId="12" xfId="3" applyFont="1" applyBorder="1" applyAlignment="1">
      <alignment horizontal="center" vertical="center"/>
    </xf>
    <xf numFmtId="0" fontId="47" fillId="19" borderId="12" xfId="3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6" fillId="21" borderId="14" xfId="0" applyFont="1" applyFill="1" applyBorder="1" applyAlignment="1">
      <alignment horizontal="center" vertical="center"/>
    </xf>
    <xf numFmtId="0" fontId="47" fillId="19" borderId="16" xfId="3" applyFont="1" applyFill="1" applyBorder="1" applyAlignment="1">
      <alignment horizontal="center" vertical="center"/>
    </xf>
    <xf numFmtId="0" fontId="9" fillId="0" borderId="1" xfId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68" fillId="13" borderId="10" xfId="1" applyFont="1" applyFill="1" applyBorder="1" applyAlignment="1">
      <alignment horizontal="center" vertical="center"/>
    </xf>
    <xf numFmtId="0" fontId="83" fillId="14" borderId="10" xfId="1" applyFont="1" applyFill="1" applyBorder="1" applyAlignment="1">
      <alignment horizontal="center" vertical="center"/>
    </xf>
    <xf numFmtId="0" fontId="59" fillId="0" borderId="29" xfId="3" applyFont="1" applyBorder="1" applyAlignment="1">
      <alignment horizontal="center" vertical="center" wrapText="1"/>
    </xf>
    <xf numFmtId="0" fontId="59" fillId="0" borderId="12" xfId="3" applyFont="1" applyBorder="1" applyAlignment="1">
      <alignment horizontal="center" vertical="center" wrapText="1"/>
    </xf>
    <xf numFmtId="0" fontId="25" fillId="14" borderId="1" xfId="1" applyFont="1" applyFill="1" applyBorder="1" applyAlignment="1">
      <alignment vertical="center"/>
    </xf>
    <xf numFmtId="0" fontId="5" fillId="37" borderId="12" xfId="3" applyFont="1" applyFill="1" applyBorder="1" applyAlignment="1">
      <alignment horizontal="center" vertical="center" shrinkToFit="1"/>
    </xf>
    <xf numFmtId="0" fontId="11" fillId="37" borderId="12" xfId="3" applyFont="1" applyFill="1" applyBorder="1" applyAlignment="1">
      <alignment horizontal="center" vertical="center" shrinkToFit="1"/>
    </xf>
    <xf numFmtId="0" fontId="84" fillId="25" borderId="1" xfId="1" applyFont="1" applyFill="1" applyBorder="1" applyAlignment="1">
      <alignment vertical="center"/>
    </xf>
    <xf numFmtId="0" fontId="65" fillId="13" borderId="1" xfId="1" applyFont="1" applyFill="1" applyBorder="1" applyAlignment="1">
      <alignment horizontal="center" vertical="center"/>
    </xf>
    <xf numFmtId="0" fontId="65" fillId="25" borderId="1" xfId="1" applyFont="1" applyFill="1" applyBorder="1" applyAlignment="1">
      <alignment horizontal="center" vertical="center"/>
    </xf>
    <xf numFmtId="0" fontId="97" fillId="25" borderId="1" xfId="1" applyFont="1" applyFill="1" applyBorder="1" applyAlignment="1">
      <alignment horizontal="center" vertical="center"/>
    </xf>
    <xf numFmtId="0" fontId="25" fillId="14" borderId="1" xfId="1" applyFont="1" applyFill="1" applyBorder="1" applyAlignment="1">
      <alignment horizontal="center" vertical="center"/>
    </xf>
    <xf numFmtId="0" fontId="83" fillId="30" borderId="1" xfId="1" applyFont="1" applyFill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/>
    </xf>
    <xf numFmtId="0" fontId="30" fillId="0" borderId="34" xfId="1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33" fillId="0" borderId="2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8" borderId="8" xfId="0" applyFont="1" applyFill="1" applyBorder="1" applyAlignment="1">
      <alignment horizontal="center" shrinkToFit="1"/>
    </xf>
    <xf numFmtId="0" fontId="68" fillId="31" borderId="22" xfId="1" applyFont="1" applyFill="1" applyBorder="1" applyAlignment="1">
      <alignment horizontal="center" vertical="center"/>
    </xf>
    <xf numFmtId="0" fontId="68" fillId="31" borderId="24" xfId="1" applyFont="1" applyFill="1" applyBorder="1" applyAlignment="1">
      <alignment horizontal="center" vertical="center"/>
    </xf>
    <xf numFmtId="0" fontId="68" fillId="31" borderId="10" xfId="1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0" fillId="23" borderId="7" xfId="0" applyFont="1" applyFill="1" applyBorder="1" applyAlignment="1">
      <alignment horizontal="center" vertical="center"/>
    </xf>
    <xf numFmtId="0" fontId="30" fillId="23" borderId="1" xfId="0" applyFont="1" applyFill="1" applyBorder="1" applyAlignment="1">
      <alignment horizontal="center" vertical="center"/>
    </xf>
    <xf numFmtId="0" fontId="56" fillId="23" borderId="1" xfId="0" applyFont="1" applyFill="1" applyBorder="1" applyAlignment="1">
      <alignment horizontal="center" vertical="center"/>
    </xf>
    <xf numFmtId="0" fontId="4" fillId="28" borderId="1" xfId="0" applyFont="1" applyFill="1" applyBorder="1" applyAlignment="1">
      <alignment horizontal="center"/>
    </xf>
    <xf numFmtId="0" fontId="5" fillId="28" borderId="1" xfId="0" applyFont="1" applyFill="1" applyBorder="1" applyAlignment="1">
      <alignment horizontal="center" shrinkToFit="1"/>
    </xf>
    <xf numFmtId="0" fontId="5" fillId="23" borderId="1" xfId="0" applyFont="1" applyFill="1" applyBorder="1" applyAlignment="1">
      <alignment horizontal="center" shrinkToFit="1"/>
    </xf>
    <xf numFmtId="0" fontId="5" fillId="23" borderId="8" xfId="0" applyFont="1" applyFill="1" applyBorder="1" applyAlignment="1">
      <alignment horizontal="center" shrinkToFit="1"/>
    </xf>
    <xf numFmtId="0" fontId="57" fillId="0" borderId="27" xfId="0" applyFont="1" applyBorder="1" applyAlignment="1">
      <alignment horizontal="center" vertical="center" wrapText="1"/>
    </xf>
    <xf numFmtId="0" fontId="57" fillId="0" borderId="28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7" fillId="0" borderId="30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/>
    </xf>
    <xf numFmtId="0" fontId="69" fillId="29" borderId="22" xfId="1" applyFont="1" applyFill="1" applyBorder="1" applyAlignment="1">
      <alignment horizontal="center" vertical="center"/>
    </xf>
    <xf numFmtId="0" fontId="69" fillId="29" borderId="24" xfId="1" applyFont="1" applyFill="1" applyBorder="1" applyAlignment="1">
      <alignment horizontal="center" vertical="center"/>
    </xf>
    <xf numFmtId="0" fontId="57" fillId="0" borderId="23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52" fillId="0" borderId="1" xfId="0" applyFont="1" applyBorder="1" applyAlignment="1">
      <alignment horizontal="center"/>
    </xf>
    <xf numFmtId="0" fontId="55" fillId="0" borderId="0" xfId="0" applyFont="1" applyBorder="1" applyAlignment="1">
      <alignment horizontal="center" vertical="center"/>
    </xf>
    <xf numFmtId="0" fontId="68" fillId="29" borderId="22" xfId="1" applyFont="1" applyFill="1" applyBorder="1" applyAlignment="1">
      <alignment horizontal="center" vertical="center"/>
    </xf>
    <xf numFmtId="0" fontId="68" fillId="29" borderId="24" xfId="1" applyFont="1" applyFill="1" applyBorder="1" applyAlignment="1">
      <alignment horizontal="center" vertical="center"/>
    </xf>
    <xf numFmtId="0" fontId="68" fillId="29" borderId="10" xfId="1" applyFont="1" applyFill="1" applyBorder="1" applyAlignment="1">
      <alignment horizontal="center" vertical="center"/>
    </xf>
    <xf numFmtId="0" fontId="90" fillId="0" borderId="20" xfId="0" applyFont="1" applyBorder="1" applyAlignment="1">
      <alignment horizontal="center" vertical="center" wrapText="1"/>
    </xf>
    <xf numFmtId="0" fontId="80" fillId="0" borderId="9" xfId="0" applyFont="1" applyBorder="1" applyAlignment="1">
      <alignment horizontal="center" vertical="center" wrapText="1"/>
    </xf>
    <xf numFmtId="0" fontId="80" fillId="0" borderId="21" xfId="0" applyFont="1" applyBorder="1" applyAlignment="1">
      <alignment horizontal="center" vertical="center" wrapText="1"/>
    </xf>
    <xf numFmtId="0" fontId="90" fillId="0" borderId="3" xfId="0" applyFont="1" applyBorder="1" applyAlignment="1">
      <alignment horizontal="center" vertical="center" wrapText="1"/>
    </xf>
    <xf numFmtId="0" fontId="80" fillId="0" borderId="0" xfId="0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0" fontId="80" fillId="0" borderId="3" xfId="0" applyFont="1" applyBorder="1" applyAlignment="1">
      <alignment horizontal="center" vertical="center" wrapText="1"/>
    </xf>
    <xf numFmtId="0" fontId="80" fillId="0" borderId="5" xfId="0" applyFont="1" applyBorder="1" applyAlignment="1">
      <alignment horizontal="center" vertical="center" wrapText="1"/>
    </xf>
    <xf numFmtId="0" fontId="80" fillId="0" borderId="2" xfId="0" applyFont="1" applyBorder="1" applyAlignment="1">
      <alignment horizontal="center" vertical="center" wrapText="1"/>
    </xf>
    <xf numFmtId="0" fontId="80" fillId="0" borderId="6" xfId="0" applyFont="1" applyBorder="1" applyAlignment="1">
      <alignment horizontal="center" vertical="center" wrapText="1"/>
    </xf>
    <xf numFmtId="0" fontId="79" fillId="33" borderId="1" xfId="2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70" fillId="5" borderId="1" xfId="0" applyFont="1" applyFill="1" applyBorder="1" applyAlignment="1">
      <alignment horizontal="center" vertical="center"/>
    </xf>
    <xf numFmtId="0" fontId="71" fillId="5" borderId="1" xfId="0" applyFont="1" applyFill="1" applyBorder="1" applyAlignment="1">
      <alignment horizontal="center" vertical="center" wrapText="1"/>
    </xf>
    <xf numFmtId="0" fontId="71" fillId="5" borderId="1" xfId="0" applyFont="1" applyFill="1" applyBorder="1" applyAlignment="1">
      <alignment horizontal="center" vertical="center"/>
    </xf>
    <xf numFmtId="0" fontId="72" fillId="7" borderId="1" xfId="0" applyFont="1" applyFill="1" applyBorder="1" applyAlignment="1">
      <alignment horizontal="center" vertical="center"/>
    </xf>
    <xf numFmtId="0" fontId="71" fillId="7" borderId="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top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58" fillId="0" borderId="0" xfId="0" applyFont="1" applyAlignment="1">
      <alignment horizontal="center" vertical="top"/>
    </xf>
    <xf numFmtId="0" fontId="15" fillId="0" borderId="0" xfId="0" applyFont="1" applyAlignment="1">
      <alignment horizontal="center" wrapText="1"/>
    </xf>
    <xf numFmtId="0" fontId="79" fillId="31" borderId="1" xfId="2" applyFont="1" applyFill="1" applyBorder="1" applyAlignment="1">
      <alignment horizontal="center" vertical="center"/>
    </xf>
    <xf numFmtId="0" fontId="5" fillId="18" borderId="19" xfId="3" applyFont="1" applyFill="1" applyBorder="1" applyAlignment="1">
      <alignment horizontal="center" vertical="center" shrinkToFit="1"/>
    </xf>
    <xf numFmtId="0" fontId="5" fillId="18" borderId="13" xfId="3" applyFont="1" applyFill="1" applyBorder="1" applyAlignment="1">
      <alignment horizontal="center" vertical="center" shrinkToFit="1"/>
    </xf>
    <xf numFmtId="0" fontId="5" fillId="18" borderId="25" xfId="3" applyFont="1" applyFill="1" applyBorder="1" applyAlignment="1">
      <alignment horizontal="center" vertical="center" shrinkToFit="1"/>
    </xf>
    <xf numFmtId="0" fontId="5" fillId="18" borderId="26" xfId="3" applyFont="1" applyFill="1" applyBorder="1" applyAlignment="1">
      <alignment horizontal="center" vertical="center" shrinkToFit="1"/>
    </xf>
    <xf numFmtId="0" fontId="96" fillId="0" borderId="27" xfId="3" applyFont="1" applyBorder="1" applyAlignment="1">
      <alignment horizontal="center" vertical="center" wrapText="1"/>
    </xf>
    <xf numFmtId="0" fontId="59" fillId="0" borderId="28" xfId="3" applyFont="1" applyBorder="1" applyAlignment="1">
      <alignment horizontal="center" vertical="center" wrapText="1"/>
    </xf>
    <xf numFmtId="0" fontId="59" fillId="0" borderId="29" xfId="3" applyFont="1" applyBorder="1" applyAlignment="1">
      <alignment horizontal="center" vertical="center" wrapText="1"/>
    </xf>
    <xf numFmtId="0" fontId="59" fillId="0" borderId="11" xfId="3" applyFont="1" applyBorder="1" applyAlignment="1">
      <alignment horizontal="center" vertical="center" wrapText="1"/>
    </xf>
    <xf numFmtId="0" fontId="59" fillId="0" borderId="0" xfId="3" applyFont="1" applyBorder="1" applyAlignment="1">
      <alignment horizontal="center" vertical="center" wrapText="1"/>
    </xf>
    <xf numFmtId="0" fontId="59" fillId="0" borderId="12" xfId="3" applyFont="1" applyBorder="1" applyAlignment="1">
      <alignment horizontal="center" vertical="center" wrapText="1"/>
    </xf>
    <xf numFmtId="0" fontId="59" fillId="0" borderId="30" xfId="3" applyFont="1" applyBorder="1" applyAlignment="1">
      <alignment horizontal="center" vertical="center" wrapText="1"/>
    </xf>
    <xf numFmtId="0" fontId="59" fillId="0" borderId="2" xfId="3" applyFont="1" applyBorder="1" applyAlignment="1">
      <alignment horizontal="center" vertical="center" wrapText="1"/>
    </xf>
    <xf numFmtId="0" fontId="59" fillId="0" borderId="31" xfId="3" applyFont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/>
    </xf>
    <xf numFmtId="0" fontId="5" fillId="16" borderId="13" xfId="3" applyFont="1" applyFill="1" applyBorder="1" applyAlignment="1">
      <alignment horizontal="center" vertical="center"/>
    </xf>
    <xf numFmtId="0" fontId="4" fillId="18" borderId="19" xfId="3" applyFont="1" applyFill="1" applyBorder="1" applyAlignment="1">
      <alignment horizontal="center" vertical="center"/>
    </xf>
    <xf numFmtId="0" fontId="4" fillId="18" borderId="13" xfId="3" applyFont="1" applyFill="1" applyBorder="1" applyAlignment="1">
      <alignment horizontal="center" vertical="center"/>
    </xf>
    <xf numFmtId="0" fontId="92" fillId="31" borderId="22" xfId="1" applyFont="1" applyFill="1" applyBorder="1" applyAlignment="1">
      <alignment horizontal="center" vertical="center"/>
    </xf>
    <xf numFmtId="0" fontId="92" fillId="31" borderId="24" xfId="1" applyFont="1" applyFill="1" applyBorder="1" applyAlignment="1">
      <alignment horizontal="center" vertical="center"/>
    </xf>
    <xf numFmtId="0" fontId="92" fillId="31" borderId="10" xfId="1" applyFont="1" applyFill="1" applyBorder="1" applyAlignment="1">
      <alignment horizontal="center" vertical="center"/>
    </xf>
    <xf numFmtId="0" fontId="83" fillId="14" borderId="1" xfId="1" applyFont="1" applyFill="1" applyBorder="1" applyAlignment="1">
      <alignment vertical="center"/>
    </xf>
    <xf numFmtId="0" fontId="98" fillId="0" borderId="1" xfId="0" applyFont="1" applyBorder="1" applyAlignment="1">
      <alignment horizontal="center" vertical="center" wrapText="1"/>
    </xf>
    <xf numFmtId="0" fontId="102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wrapText="1"/>
    </xf>
    <xf numFmtId="0" fontId="16" fillId="0" borderId="0" xfId="0" applyFont="1"/>
    <xf numFmtId="0" fontId="1" fillId="0" borderId="4" xfId="0" applyFont="1" applyBorder="1" applyAlignment="1">
      <alignment wrapText="1"/>
    </xf>
    <xf numFmtId="0" fontId="16" fillId="0" borderId="0" xfId="0" applyFont="1" applyAlignment="1">
      <alignment vertical="center"/>
    </xf>
    <xf numFmtId="0" fontId="104" fillId="38" borderId="1" xfId="3" applyFont="1" applyFill="1" applyBorder="1" applyAlignment="1">
      <alignment horizontal="center" vertical="center"/>
    </xf>
    <xf numFmtId="0" fontId="104" fillId="38" borderId="1" xfId="3" applyFont="1" applyFill="1" applyBorder="1" applyAlignment="1">
      <alignment horizontal="left" vertical="center"/>
    </xf>
    <xf numFmtId="0" fontId="104" fillId="38" borderId="1" xfId="3" applyFont="1" applyFill="1" applyBorder="1" applyAlignment="1">
      <alignment horizontal="center" vertical="center"/>
    </xf>
    <xf numFmtId="0" fontId="104" fillId="38" borderId="1" xfId="0" applyFont="1" applyFill="1" applyBorder="1" applyAlignment="1">
      <alignment horizontal="center" vertical="center"/>
    </xf>
    <xf numFmtId="0" fontId="104" fillId="38" borderId="1" xfId="3" applyFont="1" applyFill="1" applyBorder="1" applyAlignment="1">
      <alignment horizontal="center" vertical="center" shrinkToFit="1"/>
    </xf>
    <xf numFmtId="0" fontId="10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6" fillId="0" borderId="1" xfId="0" applyFont="1" applyBorder="1" applyAlignment="1" applyProtection="1">
      <alignment horizontal="center" vertical="center" readingOrder="1"/>
      <protection locked="0"/>
    </xf>
    <xf numFmtId="0" fontId="7" fillId="39" borderId="1" xfId="0" applyFont="1" applyFill="1" applyBorder="1" applyAlignment="1" applyProtection="1">
      <alignment horizontal="center" vertical="center" readingOrder="1"/>
    </xf>
    <xf numFmtId="0" fontId="7" fillId="39" borderId="1" xfId="0" applyFont="1" applyFill="1" applyBorder="1" applyAlignment="1" applyProtection="1">
      <alignment horizontal="center" vertical="center" readingOrder="1"/>
      <protection locked="0"/>
    </xf>
    <xf numFmtId="1" fontId="24" fillId="0" borderId="1" xfId="5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wrapText="1"/>
    </xf>
    <xf numFmtId="0" fontId="24" fillId="0" borderId="1" xfId="3" applyFont="1" applyBorder="1" applyAlignment="1">
      <alignment horizontal="left" vertical="center"/>
    </xf>
    <xf numFmtId="0" fontId="16" fillId="38" borderId="1" xfId="3" applyFont="1" applyFill="1" applyBorder="1" applyAlignment="1">
      <alignment horizontal="center" vertical="center"/>
    </xf>
    <xf numFmtId="0" fontId="24" fillId="13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16" fillId="40" borderId="1" xfId="3" applyFont="1" applyFill="1" applyBorder="1" applyAlignment="1">
      <alignment horizontal="center" vertical="center" shrinkToFit="1"/>
    </xf>
    <xf numFmtId="0" fontId="67" fillId="0" borderId="0" xfId="0" applyFont="1" applyAlignment="1">
      <alignment horizontal="center" vertical="center"/>
    </xf>
    <xf numFmtId="0" fontId="106" fillId="0" borderId="1" xfId="0" applyFont="1" applyBorder="1" applyAlignment="1" applyProtection="1">
      <alignment vertical="center" readingOrder="1"/>
    </xf>
    <xf numFmtId="0" fontId="72" fillId="0" borderId="1" xfId="0" applyFont="1" applyBorder="1" applyAlignment="1" applyProtection="1">
      <alignment horizontal="center" vertical="center" readingOrder="1"/>
      <protection locked="0"/>
    </xf>
    <xf numFmtId="0" fontId="12" fillId="39" borderId="1" xfId="0" applyFont="1" applyFill="1" applyBorder="1" applyAlignment="1" applyProtection="1">
      <alignment horizontal="right" vertical="center" readingOrder="1"/>
    </xf>
    <xf numFmtId="0" fontId="16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readingOrder="1"/>
    </xf>
    <xf numFmtId="0" fontId="12" fillId="0" borderId="0" xfId="0" applyFont="1" applyFill="1" applyBorder="1" applyAlignment="1" applyProtection="1">
      <alignment horizontal="right" vertical="center" readingOrder="1"/>
    </xf>
    <xf numFmtId="0" fontId="41" fillId="0" borderId="0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/>
    </xf>
    <xf numFmtId="1" fontId="16" fillId="0" borderId="5" xfId="5" applyNumberFormat="1" applyFont="1" applyBorder="1" applyAlignment="1">
      <alignment horizontal="left" vertical="center" shrinkToFit="1"/>
    </xf>
    <xf numFmtId="0" fontId="108" fillId="0" borderId="1" xfId="1" applyFont="1" applyFill="1" applyBorder="1" applyAlignment="1">
      <alignment horizontal="center" vertical="center"/>
    </xf>
    <xf numFmtId="0" fontId="104" fillId="0" borderId="1" xfId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72" fillId="0" borderId="1" xfId="0" applyFont="1" applyBorder="1" applyAlignment="1" applyProtection="1">
      <alignment vertical="center" readingOrder="1"/>
    </xf>
    <xf numFmtId="1" fontId="16" fillId="0" borderId="1" xfId="5" applyNumberFormat="1" applyFont="1" applyBorder="1" applyAlignment="1">
      <alignment horizontal="left" vertical="center" shrinkToFit="1"/>
    </xf>
    <xf numFmtId="0" fontId="16" fillId="0" borderId="1" xfId="5" applyFont="1" applyBorder="1" applyAlignment="1">
      <alignment horizontal="left" vertical="center" wrapText="1"/>
    </xf>
    <xf numFmtId="0" fontId="108" fillId="13" borderId="1" xfId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09" fillId="0" borderId="1" xfId="0" applyFont="1" applyBorder="1" applyAlignment="1" applyProtection="1">
      <alignment vertical="center" readingOrder="1"/>
    </xf>
    <xf numFmtId="0" fontId="16" fillId="0" borderId="10" xfId="0" applyFont="1" applyBorder="1" applyAlignment="1">
      <alignment horizontal="left" vertical="center" readingOrder="1"/>
    </xf>
    <xf numFmtId="0" fontId="16" fillId="0" borderId="1" xfId="3" applyFont="1" applyBorder="1" applyAlignment="1">
      <alignment horizontal="left" vertical="center"/>
    </xf>
    <xf numFmtId="1" fontId="16" fillId="0" borderId="5" xfId="5" applyNumberFormat="1" applyFont="1" applyBorder="1" applyAlignment="1">
      <alignment horizontal="left" vertical="center" shrinkToFit="1" readingOrder="1"/>
    </xf>
    <xf numFmtId="1" fontId="16" fillId="0" borderId="1" xfId="5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readingOrder="1"/>
    </xf>
    <xf numFmtId="0" fontId="22" fillId="38" borderId="1" xfId="3" applyFont="1" applyFill="1" applyBorder="1" applyAlignment="1">
      <alignment horizontal="center" vertical="center"/>
    </xf>
    <xf numFmtId="1" fontId="110" fillId="0" borderId="0" xfId="5" applyNumberFormat="1" applyFont="1" applyBorder="1" applyAlignment="1">
      <alignment horizontal="center" vertical="center" shrinkToFit="1"/>
    </xf>
    <xf numFmtId="0" fontId="110" fillId="0" borderId="0" xfId="3" applyFont="1" applyBorder="1" applyAlignment="1">
      <alignment horizontal="left" vertical="center"/>
    </xf>
    <xf numFmtId="0" fontId="110" fillId="0" borderId="0" xfId="0" applyFont="1"/>
    <xf numFmtId="0" fontId="110" fillId="0" borderId="0" xfId="0" applyFont="1" applyAlignment="1">
      <alignment horizontal="center"/>
    </xf>
    <xf numFmtId="0" fontId="67" fillId="0" borderId="0" xfId="0" applyFont="1"/>
    <xf numFmtId="0" fontId="16" fillId="0" borderId="0" xfId="0" applyFont="1" applyFill="1" applyBorder="1"/>
    <xf numFmtId="0" fontId="16" fillId="0" borderId="0" xfId="0" applyFont="1" applyBorder="1"/>
    <xf numFmtId="0" fontId="7" fillId="0" borderId="0" xfId="0" applyFont="1" applyBorder="1" applyAlignment="1" applyProtection="1">
      <alignment horizontal="center" vertical="center" readingOrder="1"/>
    </xf>
    <xf numFmtId="0" fontId="12" fillId="0" borderId="0" xfId="0" applyFont="1" applyBorder="1" applyAlignment="1" applyProtection="1">
      <alignment horizontal="right" vertical="center" readingOrder="1"/>
    </xf>
    <xf numFmtId="0" fontId="110" fillId="0" borderId="0" xfId="0" applyFont="1" applyBorder="1" applyAlignment="1"/>
    <xf numFmtId="0" fontId="110" fillId="0" borderId="0" xfId="0" applyFont="1" applyBorder="1" applyAlignment="1">
      <alignment horizontal="left"/>
    </xf>
    <xf numFmtId="0" fontId="104" fillId="0" borderId="0" xfId="0" applyFont="1"/>
    <xf numFmtId="0" fontId="37" fillId="0" borderId="0" xfId="0" applyFont="1"/>
    <xf numFmtId="0" fontId="110" fillId="0" borderId="0" xfId="0" applyFont="1" applyBorder="1"/>
    <xf numFmtId="0" fontId="110" fillId="0" borderId="0" xfId="3" applyFont="1" applyFill="1" applyBorder="1" applyAlignment="1">
      <alignment vertical="center"/>
    </xf>
    <xf numFmtId="0" fontId="110" fillId="0" borderId="0" xfId="3" applyFont="1" applyFill="1" applyBorder="1" applyAlignment="1">
      <alignment horizontal="left" vertical="center"/>
    </xf>
    <xf numFmtId="0" fontId="110" fillId="0" borderId="0" xfId="3" applyFont="1" applyFill="1" applyBorder="1" applyAlignment="1">
      <alignment horizontal="center" vertical="center"/>
    </xf>
    <xf numFmtId="0" fontId="1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 shrinkToFit="1"/>
    </xf>
    <xf numFmtId="0" fontId="67" fillId="0" borderId="0" xfId="0" applyFont="1" applyFill="1" applyBorder="1" applyAlignment="1">
      <alignment horizontal="center" vertical="center"/>
    </xf>
    <xf numFmtId="1" fontId="110" fillId="0" borderId="0" xfId="5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 shrinkToFit="1"/>
    </xf>
    <xf numFmtId="0" fontId="72" fillId="0" borderId="0" xfId="0" applyFont="1" applyFill="1" applyBorder="1" applyAlignment="1" applyProtection="1">
      <alignment vertical="center" readingOrder="1"/>
    </xf>
    <xf numFmtId="0" fontId="72" fillId="0" borderId="0" xfId="0" applyFont="1" applyFill="1" applyBorder="1" applyAlignment="1" applyProtection="1">
      <alignment horizontal="center" vertical="center" readingOrder="1"/>
      <protection locked="0"/>
    </xf>
    <xf numFmtId="0" fontId="110" fillId="0" borderId="0" xfId="0" applyFont="1" applyAlignment="1">
      <alignment horizontal="left"/>
    </xf>
    <xf numFmtId="0" fontId="110" fillId="0" borderId="0" xfId="0" applyFont="1" applyAlignment="1">
      <alignment horizontal="left"/>
    </xf>
    <xf numFmtId="0" fontId="110" fillId="0" borderId="0" xfId="0" applyFont="1" applyAlignment="1"/>
    <xf numFmtId="0" fontId="114" fillId="0" borderId="0" xfId="0" applyFont="1"/>
    <xf numFmtId="20" fontId="110" fillId="0" borderId="0" xfId="0" applyNumberFormat="1" applyFont="1" applyAlignment="1"/>
    <xf numFmtId="0" fontId="16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left" vertical="center" wrapText="1"/>
    </xf>
    <xf numFmtId="0" fontId="115" fillId="0" borderId="19" xfId="0" applyFont="1" applyBorder="1" applyAlignment="1">
      <alignment horizontal="center"/>
    </xf>
    <xf numFmtId="0" fontId="115" fillId="0" borderId="9" xfId="0" applyFont="1" applyBorder="1" applyAlignment="1"/>
    <xf numFmtId="0" fontId="115" fillId="0" borderId="21" xfId="0" applyFont="1" applyBorder="1" applyAlignment="1"/>
    <xf numFmtId="0" fontId="116" fillId="0" borderId="0" xfId="0" applyFont="1" applyAlignment="1">
      <alignment horizontal="center"/>
    </xf>
    <xf numFmtId="0" fontId="117" fillId="0" borderId="0" xfId="0" applyFont="1" applyAlignment="1">
      <alignment horizontal="center"/>
    </xf>
    <xf numFmtId="0" fontId="118" fillId="0" borderId="42" xfId="0" applyFont="1" applyBorder="1" applyAlignment="1">
      <alignment horizontal="center" vertical="center" wrapText="1"/>
    </xf>
    <xf numFmtId="0" fontId="115" fillId="0" borderId="0" xfId="0" applyFont="1" applyBorder="1" applyAlignment="1">
      <alignment vertical="center" wrapText="1"/>
    </xf>
    <xf numFmtId="0" fontId="115" fillId="0" borderId="4" xfId="0" applyFont="1" applyBorder="1" applyAlignment="1">
      <alignment vertical="center" wrapText="1"/>
    </xf>
    <xf numFmtId="0" fontId="115" fillId="0" borderId="13" xfId="0" applyFont="1" applyBorder="1" applyAlignment="1">
      <alignment horizontal="center" vertical="center"/>
    </xf>
    <xf numFmtId="0" fontId="115" fillId="0" borderId="2" xfId="0" applyFont="1" applyBorder="1" applyAlignment="1">
      <alignment vertical="center"/>
    </xf>
    <xf numFmtId="0" fontId="115" fillId="0" borderId="6" xfId="0" applyFont="1" applyBorder="1" applyAlignment="1">
      <alignment vertical="center"/>
    </xf>
    <xf numFmtId="0" fontId="115" fillId="38" borderId="1" xfId="0" applyFont="1" applyFill="1" applyBorder="1" applyAlignment="1">
      <alignment vertical="center"/>
    </xf>
    <xf numFmtId="0" fontId="115" fillId="38" borderId="1" xfId="0" applyFont="1" applyFill="1" applyBorder="1" applyAlignment="1">
      <alignment horizontal="center" vertical="center"/>
    </xf>
    <xf numFmtId="0" fontId="115" fillId="38" borderId="1" xfId="0" applyFont="1" applyFill="1" applyBorder="1" applyAlignment="1">
      <alignment horizontal="center" vertical="center"/>
    </xf>
    <xf numFmtId="0" fontId="119" fillId="38" borderId="1" xfId="0" applyFont="1" applyFill="1" applyBorder="1" applyAlignment="1">
      <alignment horizontal="center" vertical="center"/>
    </xf>
    <xf numFmtId="0" fontId="120" fillId="38" borderId="1" xfId="0" applyFont="1" applyFill="1" applyBorder="1" applyAlignment="1">
      <alignment horizontal="center" vertical="center"/>
    </xf>
    <xf numFmtId="0" fontId="120" fillId="38" borderId="1" xfId="0" applyFont="1" applyFill="1" applyBorder="1" applyAlignment="1">
      <alignment horizontal="center" vertical="center" shrinkToFit="1"/>
    </xf>
    <xf numFmtId="0" fontId="121" fillId="0" borderId="0" xfId="0" applyFont="1" applyAlignment="1">
      <alignment vertical="center"/>
    </xf>
    <xf numFmtId="0" fontId="122" fillId="0" borderId="0" xfId="0" applyFont="1" applyAlignment="1">
      <alignment vertical="center"/>
    </xf>
    <xf numFmtId="0" fontId="116" fillId="0" borderId="0" xfId="0" applyFont="1" applyAlignment="1">
      <alignment vertical="center"/>
    </xf>
    <xf numFmtId="0" fontId="123" fillId="0" borderId="0" xfId="0" applyFont="1" applyAlignment="1">
      <alignment vertical="center"/>
    </xf>
    <xf numFmtId="0" fontId="120" fillId="0" borderId="1" xfId="0" applyFont="1" applyBorder="1" applyAlignment="1" applyProtection="1">
      <alignment horizontal="center" vertical="center" readingOrder="1"/>
      <protection locked="0"/>
    </xf>
    <xf numFmtId="0" fontId="122" fillId="0" borderId="0" xfId="0" applyFont="1" applyAlignment="1">
      <alignment horizontal="center"/>
    </xf>
    <xf numFmtId="0" fontId="120" fillId="39" borderId="1" xfId="0" applyFont="1" applyFill="1" applyBorder="1" applyAlignment="1" applyProtection="1">
      <alignment horizontal="center" vertical="center" readingOrder="1"/>
    </xf>
    <xf numFmtId="0" fontId="120" fillId="39" borderId="1" xfId="0" applyFont="1" applyFill="1" applyBorder="1" applyAlignment="1" applyProtection="1">
      <alignment horizontal="center" vertical="center" readingOrder="1"/>
      <protection locked="0"/>
    </xf>
    <xf numFmtId="0" fontId="124" fillId="19" borderId="1" xfId="0" applyFont="1" applyFill="1" applyBorder="1" applyAlignment="1">
      <alignment horizontal="left" vertical="center"/>
    </xf>
    <xf numFmtId="0" fontId="125" fillId="19" borderId="1" xfId="0" applyFont="1" applyFill="1" applyBorder="1" applyAlignment="1">
      <alignment horizontal="center" vertical="center"/>
    </xf>
    <xf numFmtId="0" fontId="116" fillId="38" borderId="1" xfId="0" applyFont="1" applyFill="1" applyBorder="1" applyAlignment="1">
      <alignment horizontal="center" vertical="center"/>
    </xf>
    <xf numFmtId="0" fontId="126" fillId="13" borderId="1" xfId="1" applyFont="1" applyFill="1" applyBorder="1" applyAlignment="1">
      <alignment horizontal="center" vertical="center"/>
    </xf>
    <xf numFmtId="0" fontId="127" fillId="13" borderId="1" xfId="1" applyFont="1" applyFill="1" applyBorder="1" applyAlignment="1">
      <alignment horizontal="center" vertical="center"/>
    </xf>
    <xf numFmtId="0" fontId="127" fillId="0" borderId="1" xfId="1" applyFont="1" applyFill="1" applyBorder="1" applyAlignment="1">
      <alignment horizontal="center" vertical="center"/>
    </xf>
    <xf numFmtId="0" fontId="126" fillId="0" borderId="1" xfId="1" applyFont="1" applyFill="1" applyBorder="1" applyAlignment="1">
      <alignment horizontal="center" vertical="center"/>
    </xf>
    <xf numFmtId="0" fontId="128" fillId="0" borderId="1" xfId="1" applyFont="1" applyFill="1" applyBorder="1" applyAlignment="1">
      <alignment horizontal="center" vertical="center"/>
    </xf>
    <xf numFmtId="0" fontId="129" fillId="38" borderId="1" xfId="0" applyFont="1" applyFill="1" applyBorder="1" applyAlignment="1">
      <alignment horizontal="center" vertical="center"/>
    </xf>
    <xf numFmtId="0" fontId="130" fillId="38" borderId="1" xfId="0" applyFont="1" applyFill="1" applyBorder="1" applyAlignment="1">
      <alignment horizontal="center" vertical="center" shrinkToFit="1"/>
    </xf>
    <xf numFmtId="0" fontId="123" fillId="0" borderId="0" xfId="0" applyFont="1" applyAlignment="1">
      <alignment horizontal="left" vertical="center"/>
    </xf>
    <xf numFmtId="0" fontId="119" fillId="0" borderId="1" xfId="0" applyFont="1" applyBorder="1" applyAlignment="1" applyProtection="1">
      <alignment vertical="center" readingOrder="1"/>
    </xf>
    <xf numFmtId="0" fontId="130" fillId="0" borderId="0" xfId="0" applyFont="1" applyAlignment="1">
      <alignment horizontal="center"/>
    </xf>
    <xf numFmtId="0" fontId="119" fillId="39" borderId="1" xfId="0" applyFont="1" applyFill="1" applyBorder="1" applyAlignment="1" applyProtection="1">
      <alignment horizontal="center" vertical="center" readingOrder="1"/>
    </xf>
    <xf numFmtId="0" fontId="119" fillId="0" borderId="1" xfId="0" applyFont="1" applyFill="1" applyBorder="1" applyAlignment="1" applyProtection="1">
      <alignment horizontal="center" vertical="center" readingOrder="1"/>
    </xf>
    <xf numFmtId="0" fontId="130" fillId="39" borderId="1" xfId="0" applyFont="1" applyFill="1" applyBorder="1" applyAlignment="1" applyProtection="1">
      <alignment horizontal="right" vertical="center" readingOrder="1"/>
    </xf>
    <xf numFmtId="0" fontId="130" fillId="0" borderId="0" xfId="0" applyFont="1" applyAlignment="1">
      <alignment vertical="center"/>
    </xf>
    <xf numFmtId="0" fontId="119" fillId="0" borderId="1" xfId="0" applyFont="1" applyBorder="1" applyAlignment="1" applyProtection="1">
      <alignment horizontal="center" vertical="center" readingOrder="1"/>
      <protection locked="0"/>
    </xf>
    <xf numFmtId="0" fontId="130" fillId="0" borderId="1" xfId="0" applyFont="1" applyBorder="1" applyAlignment="1">
      <alignment horizontal="center" vertical="center"/>
    </xf>
    <xf numFmtId="0" fontId="122" fillId="0" borderId="6" xfId="0" applyFont="1" applyBorder="1" applyAlignment="1">
      <alignment horizontal="center" vertical="center"/>
    </xf>
    <xf numFmtId="0" fontId="122" fillId="0" borderId="1" xfId="0" applyFont="1" applyBorder="1" applyAlignment="1">
      <alignment horizontal="center" vertical="center"/>
    </xf>
    <xf numFmtId="0" fontId="124" fillId="19" borderId="1" xfId="0" applyFont="1" applyFill="1" applyBorder="1" applyAlignment="1">
      <alignment horizontal="center" vertical="center"/>
    </xf>
    <xf numFmtId="0" fontId="128" fillId="13" borderId="1" xfId="1" applyFont="1" applyFill="1" applyBorder="1" applyAlignment="1">
      <alignment horizontal="center" vertical="center"/>
    </xf>
    <xf numFmtId="0" fontId="128" fillId="41" borderId="22" xfId="1" applyFont="1" applyFill="1" applyBorder="1" applyAlignment="1">
      <alignment horizontal="center" vertical="center"/>
    </xf>
    <xf numFmtId="0" fontId="128" fillId="41" borderId="24" xfId="1" applyFont="1" applyFill="1" applyBorder="1" applyAlignment="1">
      <alignment horizontal="center" vertical="center"/>
    </xf>
    <xf numFmtId="0" fontId="128" fillId="41" borderId="10" xfId="1" applyFont="1" applyFill="1" applyBorder="1" applyAlignment="1">
      <alignment horizontal="center" vertical="center"/>
    </xf>
    <xf numFmtId="0" fontId="124" fillId="14" borderId="1" xfId="0" applyFont="1" applyFill="1" applyBorder="1" applyAlignment="1">
      <alignment horizontal="left" vertical="center"/>
    </xf>
    <xf numFmtId="0" fontId="131" fillId="14" borderId="1" xfId="0" applyFont="1" applyFill="1" applyBorder="1" applyAlignment="1">
      <alignment horizontal="left" vertical="center"/>
    </xf>
    <xf numFmtId="0" fontId="131" fillId="14" borderId="1" xfId="0" applyFont="1" applyFill="1" applyBorder="1" applyAlignment="1">
      <alignment horizontal="center" vertical="center"/>
    </xf>
    <xf numFmtId="0" fontId="129" fillId="13" borderId="1" xfId="1" applyFont="1" applyFill="1" applyBorder="1" applyAlignment="1">
      <alignment horizontal="center" vertical="center"/>
    </xf>
    <xf numFmtId="0" fontId="132" fillId="13" borderId="1" xfId="1" applyFont="1" applyFill="1" applyBorder="1" applyAlignment="1">
      <alignment horizontal="center" vertical="center"/>
    </xf>
    <xf numFmtId="0" fontId="129" fillId="0" borderId="1" xfId="1" applyFont="1" applyFill="1" applyBorder="1" applyAlignment="1">
      <alignment horizontal="center" vertical="center"/>
    </xf>
    <xf numFmtId="0" fontId="132" fillId="0" borderId="1" xfId="1" applyFont="1" applyFill="1" applyBorder="1" applyAlignment="1">
      <alignment horizontal="center" vertical="center"/>
    </xf>
    <xf numFmtId="0" fontId="133" fillId="13" borderId="1" xfId="1" applyFont="1" applyFill="1" applyBorder="1" applyAlignment="1">
      <alignment horizontal="center" vertical="center"/>
    </xf>
    <xf numFmtId="0" fontId="134" fillId="19" borderId="1" xfId="0" applyFont="1" applyFill="1" applyBorder="1" applyAlignment="1">
      <alignment horizontal="center" vertical="center"/>
    </xf>
    <xf numFmtId="0" fontId="119" fillId="38" borderId="1" xfId="0" applyFont="1" applyFill="1" applyBorder="1" applyAlignment="1">
      <alignment horizontal="center" vertical="center"/>
    </xf>
    <xf numFmtId="0" fontId="119" fillId="38" borderId="1" xfId="0" applyFont="1" applyFill="1" applyBorder="1" applyAlignment="1">
      <alignment horizontal="center" vertical="center" shrinkToFit="1"/>
    </xf>
    <xf numFmtId="0" fontId="130" fillId="0" borderId="0" xfId="0" applyFont="1"/>
    <xf numFmtId="0" fontId="130" fillId="0" borderId="0" xfId="0" applyFont="1" applyFill="1" applyBorder="1" applyAlignment="1">
      <alignment vertical="center"/>
    </xf>
    <xf numFmtId="0" fontId="119" fillId="0" borderId="0" xfId="0" applyFont="1" applyFill="1" applyBorder="1" applyAlignment="1" applyProtection="1">
      <alignment horizontal="center" vertical="center" readingOrder="1"/>
    </xf>
    <xf numFmtId="0" fontId="130" fillId="0" borderId="0" xfId="0" applyFont="1" applyFill="1" applyBorder="1" applyAlignment="1" applyProtection="1">
      <alignment horizontal="right" vertical="center" readingOrder="1"/>
    </xf>
    <xf numFmtId="0" fontId="134" fillId="19" borderId="1" xfId="0" applyFont="1" applyFill="1" applyBorder="1" applyAlignment="1">
      <alignment horizontal="left" vertical="center"/>
    </xf>
    <xf numFmtId="0" fontId="134" fillId="19" borderId="1" xfId="0" applyFont="1" applyFill="1" applyBorder="1" applyAlignment="1">
      <alignment vertical="center"/>
    </xf>
    <xf numFmtId="0" fontId="134" fillId="19" borderId="22" xfId="0" applyFont="1" applyFill="1" applyBorder="1" applyAlignment="1">
      <alignment horizontal="center" vertical="center"/>
    </xf>
    <xf numFmtId="0" fontId="115" fillId="38" borderId="19" xfId="0" applyFont="1" applyFill="1" applyBorder="1" applyAlignment="1">
      <alignment horizontal="center" vertical="center"/>
    </xf>
    <xf numFmtId="0" fontId="130" fillId="0" borderId="0" xfId="0" applyFont="1" applyBorder="1" applyAlignment="1">
      <alignment vertical="center"/>
    </xf>
    <xf numFmtId="0" fontId="115" fillId="38" borderId="13" xfId="0" applyFont="1" applyFill="1" applyBorder="1" applyAlignment="1">
      <alignment horizontal="center" vertical="center"/>
    </xf>
    <xf numFmtId="0" fontId="134" fillId="0" borderId="1" xfId="0" applyFont="1" applyBorder="1" applyAlignment="1">
      <alignment horizontal="left" vertical="center"/>
    </xf>
    <xf numFmtId="0" fontId="122" fillId="0" borderId="0" xfId="0" applyFont="1"/>
    <xf numFmtId="0" fontId="116" fillId="0" borderId="0" xfId="0" applyFont="1"/>
    <xf numFmtId="0" fontId="115" fillId="0" borderId="0" xfId="0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horizontal="center" vertical="center"/>
    </xf>
    <xf numFmtId="0" fontId="135" fillId="0" borderId="0" xfId="0" applyFont="1" applyFill="1" applyBorder="1" applyAlignment="1">
      <alignment horizontal="center" vertical="center"/>
    </xf>
    <xf numFmtId="0" fontId="119" fillId="0" borderId="0" xfId="0" applyFont="1" applyFill="1" applyBorder="1" applyAlignment="1">
      <alignment horizontal="center" vertical="center"/>
    </xf>
    <xf numFmtId="0" fontId="119" fillId="0" borderId="0" xfId="0" applyFont="1" applyFill="1" applyBorder="1" applyAlignment="1">
      <alignment horizontal="center" vertical="center" shrinkToFit="1"/>
    </xf>
    <xf numFmtId="0" fontId="123" fillId="0" borderId="0" xfId="0" applyFont="1" applyFill="1" applyBorder="1" applyAlignment="1">
      <alignment horizontal="left" vertical="center"/>
    </xf>
    <xf numFmtId="0" fontId="130" fillId="0" borderId="0" xfId="0" applyFont="1" applyFill="1" applyBorder="1"/>
    <xf numFmtId="0" fontId="122" fillId="0" borderId="0" xfId="0" applyFont="1" applyFill="1" applyBorder="1" applyAlignment="1">
      <alignment vertical="center"/>
    </xf>
    <xf numFmtId="0" fontId="116" fillId="0" borderId="0" xfId="0" applyFont="1" applyFill="1" applyBorder="1" applyAlignment="1">
      <alignment vertical="center"/>
    </xf>
    <xf numFmtId="0" fontId="119" fillId="0" borderId="0" xfId="0" applyFont="1" applyFill="1" applyBorder="1" applyAlignment="1">
      <alignment horizontal="center" vertical="center"/>
    </xf>
    <xf numFmtId="0" fontId="1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0" fontId="130" fillId="0" borderId="0" xfId="0" applyFont="1" applyFill="1" applyBorder="1" applyAlignment="1">
      <alignment horizontal="center" vertical="center" shrinkToFit="1"/>
    </xf>
    <xf numFmtId="0" fontId="119" fillId="0" borderId="0" xfId="0" applyFont="1" applyFill="1" applyBorder="1" applyAlignment="1" applyProtection="1">
      <alignment vertical="center" readingOrder="1"/>
    </xf>
    <xf numFmtId="0" fontId="130" fillId="0" borderId="0" xfId="0" applyFont="1" applyFill="1" applyBorder="1" applyAlignment="1">
      <alignment horizontal="center"/>
    </xf>
    <xf numFmtId="0" fontId="119" fillId="0" borderId="0" xfId="0" applyFont="1" applyFill="1" applyBorder="1" applyAlignment="1" applyProtection="1">
      <alignment horizontal="center" vertical="center" readingOrder="1"/>
      <protection locked="0"/>
    </xf>
    <xf numFmtId="0" fontId="123" fillId="0" borderId="0" xfId="0" applyFont="1" applyFill="1" applyBorder="1"/>
    <xf numFmtId="0" fontId="122" fillId="0" borderId="0" xfId="0" applyFont="1" applyFill="1" applyBorder="1"/>
    <xf numFmtId="0" fontId="116" fillId="0" borderId="0" xfId="0" applyFont="1" applyFill="1" applyBorder="1"/>
    <xf numFmtId="0" fontId="0" fillId="0" borderId="0" xfId="0" applyFill="1" applyBorder="1"/>
    <xf numFmtId="0" fontId="1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35" fillId="0" borderId="0" xfId="0" applyFont="1" applyFill="1" applyBorder="1" applyAlignment="1" applyProtection="1">
      <alignment horizontal="center" vertical="center"/>
    </xf>
    <xf numFmtId="0" fontId="117" fillId="0" borderId="0" xfId="0" applyFont="1" applyFill="1" applyBorder="1"/>
    <xf numFmtId="0" fontId="117" fillId="0" borderId="0" xfId="0" applyFont="1" applyFill="1" applyBorder="1" applyAlignment="1">
      <alignment horizontal="center"/>
    </xf>
    <xf numFmtId="0" fontId="136" fillId="0" borderId="0" xfId="0" applyFont="1" applyFill="1" applyBorder="1" applyAlignment="1">
      <alignment horizontal="center"/>
    </xf>
    <xf numFmtId="0" fontId="137" fillId="0" borderId="0" xfId="0" applyFont="1" applyFill="1" applyBorder="1" applyAlignment="1">
      <alignment horizontal="center"/>
    </xf>
    <xf numFmtId="0" fontId="138" fillId="0" borderId="0" xfId="0" applyFont="1" applyFill="1" applyBorder="1" applyAlignment="1" applyProtection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0" fontId="117" fillId="0" borderId="0" xfId="0" applyFont="1"/>
    <xf numFmtId="0" fontId="139" fillId="0" borderId="22" xfId="0" applyFont="1" applyBorder="1"/>
    <xf numFmtId="0" fontId="139" fillId="0" borderId="24" xfId="0" applyFont="1" applyBorder="1" applyAlignment="1">
      <alignment horizontal="center"/>
    </xf>
    <xf numFmtId="0" fontId="139" fillId="0" borderId="24" xfId="0" applyFont="1" applyBorder="1"/>
    <xf numFmtId="0" fontId="139" fillId="0" borderId="10" xfId="0" applyFont="1" applyBorder="1"/>
    <xf numFmtId="0" fontId="139" fillId="0" borderId="5" xfId="0" applyFont="1" applyBorder="1"/>
    <xf numFmtId="0" fontId="139" fillId="0" borderId="2" xfId="0" applyFont="1" applyBorder="1" applyAlignment="1">
      <alignment horizontal="center"/>
    </xf>
    <xf numFmtId="0" fontId="139" fillId="0" borderId="2" xfId="0" applyFont="1" applyBorder="1"/>
    <xf numFmtId="0" fontId="139" fillId="0" borderId="6" xfId="0" applyFont="1" applyBorder="1"/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0" fillId="0" borderId="0" xfId="0" applyFont="1" applyAlignment="1">
      <alignment horizontal="center"/>
    </xf>
    <xf numFmtId="0" fontId="141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2" fillId="0" borderId="0" xfId="0" applyFont="1" applyAlignment="1">
      <alignment horizontal="center"/>
    </xf>
    <xf numFmtId="0" fontId="14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4" fillId="0" borderId="0" xfId="0" applyFont="1" applyAlignment="1">
      <alignment horizontal="center"/>
    </xf>
    <xf numFmtId="0" fontId="145" fillId="0" borderId="14" xfId="0" applyFont="1" applyBorder="1" applyAlignment="1">
      <alignment horizontal="center" vertical="center" wrapText="1"/>
    </xf>
    <xf numFmtId="0" fontId="145" fillId="0" borderId="15" xfId="0" applyFont="1" applyBorder="1" applyAlignment="1">
      <alignment horizontal="center" vertical="center" wrapText="1"/>
    </xf>
    <xf numFmtId="0" fontId="145" fillId="0" borderId="2" xfId="0" applyFont="1" applyBorder="1" applyAlignment="1">
      <alignment vertical="center" wrapText="1"/>
    </xf>
    <xf numFmtId="0" fontId="145" fillId="0" borderId="6" xfId="0" applyFont="1" applyBorder="1" applyAlignment="1">
      <alignment vertical="center" wrapText="1"/>
    </xf>
    <xf numFmtId="0" fontId="46" fillId="38" borderId="38" xfId="0" applyFont="1" applyFill="1" applyBorder="1" applyAlignment="1">
      <alignment horizontal="left" vertical="center"/>
    </xf>
    <xf numFmtId="0" fontId="146" fillId="38" borderId="13" xfId="0" applyFont="1" applyFill="1" applyBorder="1" applyAlignment="1">
      <alignment horizontal="center" vertical="center"/>
    </xf>
    <xf numFmtId="0" fontId="147" fillId="38" borderId="13" xfId="0" applyFont="1" applyFill="1" applyBorder="1" applyAlignment="1">
      <alignment horizontal="center" vertical="center"/>
    </xf>
    <xf numFmtId="0" fontId="147" fillId="38" borderId="13" xfId="0" applyFont="1" applyFill="1" applyBorder="1" applyAlignment="1">
      <alignment horizontal="center" vertical="center"/>
    </xf>
    <xf numFmtId="0" fontId="104" fillId="38" borderId="13" xfId="0" applyFont="1" applyFill="1" applyBorder="1" applyAlignment="1">
      <alignment horizontal="center" vertical="center"/>
    </xf>
    <xf numFmtId="0" fontId="14" fillId="38" borderId="10" xfId="0" applyFont="1" applyFill="1" applyBorder="1" applyAlignment="1">
      <alignment horizontal="center" vertical="center"/>
    </xf>
    <xf numFmtId="0" fontId="82" fillId="38" borderId="1" xfId="0" applyFont="1" applyFill="1" applyBorder="1" applyAlignment="1">
      <alignment horizontal="center" vertical="center" shrinkToFit="1"/>
    </xf>
    <xf numFmtId="0" fontId="14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9" fillId="38" borderId="7" xfId="0" applyFont="1" applyFill="1" applyBorder="1" applyAlignment="1">
      <alignment horizontal="center" vertical="center"/>
    </xf>
    <xf numFmtId="0" fontId="46" fillId="38" borderId="1" xfId="0" applyFont="1" applyFill="1" applyBorder="1" applyAlignment="1">
      <alignment horizontal="left" vertical="center"/>
    </xf>
    <xf numFmtId="0" fontId="147" fillId="38" borderId="1" xfId="0" applyFont="1" applyFill="1" applyBorder="1" applyAlignment="1">
      <alignment horizontal="center" vertical="center"/>
    </xf>
    <xf numFmtId="0" fontId="147" fillId="38" borderId="1" xfId="0" applyFont="1" applyFill="1" applyBorder="1" applyAlignment="1">
      <alignment horizontal="center" vertical="center"/>
    </xf>
    <xf numFmtId="0" fontId="104" fillId="38" borderId="19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20" fillId="0" borderId="1" xfId="0" applyFont="1" applyBorder="1" applyAlignment="1" applyProtection="1">
      <alignment horizontal="center" vertical="center"/>
      <protection locked="0"/>
    </xf>
    <xf numFmtId="0" fontId="120" fillId="39" borderId="1" xfId="0" applyFont="1" applyFill="1" applyBorder="1" applyAlignment="1" applyProtection="1">
      <alignment horizontal="center" vertical="center"/>
      <protection locked="0"/>
    </xf>
    <xf numFmtId="0" fontId="150" fillId="14" borderId="1" xfId="0" applyFont="1" applyFill="1" applyBorder="1" applyAlignment="1">
      <alignment horizontal="left" vertical="top"/>
    </xf>
    <xf numFmtId="0" fontId="150" fillId="0" borderId="1" xfId="0" applyFont="1" applyFill="1" applyBorder="1" applyAlignment="1">
      <alignment horizontal="left" vertical="center"/>
    </xf>
    <xf numFmtId="0" fontId="150" fillId="14" borderId="1" xfId="0" applyFont="1" applyFill="1" applyBorder="1" applyAlignment="1">
      <alignment horizontal="center" vertical="center"/>
    </xf>
    <xf numFmtId="0" fontId="16" fillId="38" borderId="22" xfId="0" applyFont="1" applyFill="1" applyBorder="1" applyAlignment="1">
      <alignment horizontal="center" vertical="center"/>
    </xf>
    <xf numFmtId="0" fontId="16" fillId="38" borderId="10" xfId="0" applyFont="1" applyFill="1" applyBorder="1" applyAlignment="1">
      <alignment horizontal="center" vertical="center"/>
    </xf>
    <xf numFmtId="0" fontId="151" fillId="38" borderId="1" xfId="0" applyFont="1" applyFill="1" applyBorder="1" applyAlignment="1">
      <alignment horizontal="center" vertical="center" shrinkToFit="1"/>
    </xf>
    <xf numFmtId="0" fontId="145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120" fillId="39" borderId="1" xfId="0" applyFont="1" applyFill="1" applyBorder="1" applyAlignment="1" applyProtection="1">
      <alignment horizontal="center" vertical="center"/>
    </xf>
    <xf numFmtId="0" fontId="122" fillId="39" borderId="1" xfId="0" applyFont="1" applyFill="1" applyBorder="1" applyAlignment="1" applyProtection="1">
      <alignment horizontal="center" vertical="center"/>
    </xf>
    <xf numFmtId="0" fontId="150" fillId="19" borderId="1" xfId="0" applyFont="1" applyFill="1" applyBorder="1" applyAlignment="1">
      <alignment horizontal="left" vertical="top"/>
    </xf>
    <xf numFmtId="0" fontId="150" fillId="19" borderId="1" xfId="0" applyFont="1" applyFill="1" applyBorder="1" applyAlignment="1">
      <alignment horizontal="left" vertical="center"/>
    </xf>
    <xf numFmtId="0" fontId="150" fillId="19" borderId="22" xfId="0" applyFont="1" applyFill="1" applyBorder="1" applyAlignment="1">
      <alignment horizontal="center" vertical="center"/>
    </xf>
    <xf numFmtId="0" fontId="152" fillId="0" borderId="1" xfId="0" applyFont="1" applyBorder="1" applyAlignment="1">
      <alignment horizontal="left" vertical="top"/>
    </xf>
    <xf numFmtId="0" fontId="150" fillId="19" borderId="1" xfId="0" applyFont="1" applyFill="1" applyBorder="1" applyAlignment="1">
      <alignment horizontal="center" vertical="center"/>
    </xf>
    <xf numFmtId="0" fontId="153" fillId="38" borderId="1" xfId="0" applyFont="1" applyFill="1" applyBorder="1" applyAlignment="1">
      <alignment horizontal="center" vertical="center"/>
    </xf>
    <xf numFmtId="0" fontId="154" fillId="0" borderId="0" xfId="0" applyFont="1" applyAlignment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120" fillId="0" borderId="0" xfId="0" applyFont="1" applyBorder="1" applyAlignment="1" applyProtection="1">
      <alignment horizontal="center" vertical="center"/>
      <protection locked="0"/>
    </xf>
    <xf numFmtId="0" fontId="120" fillId="0" borderId="0" xfId="0" applyFont="1" applyFill="1" applyBorder="1" applyAlignment="1" applyProtection="1">
      <alignment horizontal="center" vertical="center"/>
      <protection locked="0"/>
    </xf>
    <xf numFmtId="0" fontId="120" fillId="0" borderId="0" xfId="0" applyFont="1" applyFill="1" applyBorder="1" applyAlignment="1" applyProtection="1">
      <alignment horizontal="center" vertical="center"/>
    </xf>
    <xf numFmtId="0" fontId="12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0" fillId="14" borderId="1" xfId="0" applyFont="1" applyFill="1" applyBorder="1" applyAlignment="1">
      <alignment horizontal="left" vertical="center"/>
    </xf>
    <xf numFmtId="0" fontId="24" fillId="38" borderId="1" xfId="0" applyFont="1" applyFill="1" applyBorder="1" applyAlignment="1">
      <alignment horizontal="center" vertical="center"/>
    </xf>
    <xf numFmtId="0" fontId="24" fillId="38" borderId="1" xfId="0" applyFont="1" applyFill="1" applyBorder="1" applyAlignment="1">
      <alignment horizontal="center" vertical="center" shrinkToFit="1"/>
    </xf>
    <xf numFmtId="0" fontId="16" fillId="38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155" fillId="14" borderId="1" xfId="0" applyFont="1" applyFill="1" applyBorder="1" applyAlignment="1">
      <alignment horizontal="left" vertical="top"/>
    </xf>
    <xf numFmtId="0" fontId="155" fillId="14" borderId="1" xfId="0" applyFont="1" applyFill="1" applyBorder="1" applyAlignment="1">
      <alignment horizontal="left" vertical="center"/>
    </xf>
    <xf numFmtId="0" fontId="155" fillId="14" borderId="1" xfId="0" applyFont="1" applyFill="1" applyBorder="1" applyAlignment="1">
      <alignment horizontal="center" vertical="center"/>
    </xf>
    <xf numFmtId="0" fontId="24" fillId="38" borderId="1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20" fillId="0" borderId="19" xfId="0" applyFont="1" applyBorder="1" applyAlignment="1" applyProtection="1">
      <alignment horizontal="center" vertical="center"/>
      <protection locked="0"/>
    </xf>
    <xf numFmtId="0" fontId="126" fillId="0" borderId="1" xfId="1" applyFont="1" applyFill="1" applyBorder="1" applyAlignment="1">
      <alignment vertical="center"/>
    </xf>
    <xf numFmtId="0" fontId="16" fillId="38" borderId="21" xfId="0" applyFont="1" applyFill="1" applyBorder="1" applyAlignment="1">
      <alignment horizontal="center" vertical="center"/>
    </xf>
    <xf numFmtId="0" fontId="151" fillId="38" borderId="19" xfId="0" applyFont="1" applyFill="1" applyBorder="1" applyAlignment="1">
      <alignment horizontal="center" vertical="center" shrinkToFit="1"/>
    </xf>
    <xf numFmtId="0" fontId="152" fillId="19" borderId="1" xfId="0" applyFont="1" applyFill="1" applyBorder="1" applyAlignment="1">
      <alignment horizontal="left" vertical="center"/>
    </xf>
    <xf numFmtId="0" fontId="120" fillId="39" borderId="19" xfId="0" applyFont="1" applyFill="1" applyBorder="1" applyAlignment="1" applyProtection="1">
      <alignment horizontal="center" vertical="center"/>
    </xf>
    <xf numFmtId="0" fontId="152" fillId="14" borderId="1" xfId="0" applyFont="1" applyFill="1" applyBorder="1" applyAlignment="1">
      <alignment horizontal="left" vertical="center"/>
    </xf>
    <xf numFmtId="0" fontId="122" fillId="19" borderId="1" xfId="0" applyFont="1" applyFill="1" applyBorder="1" applyAlignment="1">
      <alignment horizontal="left" vertical="center"/>
    </xf>
    <xf numFmtId="0" fontId="24" fillId="38" borderId="19" xfId="0" applyFont="1" applyFill="1" applyBorder="1" applyAlignment="1">
      <alignment horizontal="center" vertical="center"/>
    </xf>
    <xf numFmtId="0" fontId="15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2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2" fillId="19" borderId="7" xfId="0" applyFont="1" applyFill="1" applyBorder="1" applyAlignment="1">
      <alignment horizontal="left" vertical="top"/>
    </xf>
    <xf numFmtId="0" fontId="156" fillId="14" borderId="1" xfId="0" applyFont="1" applyFill="1" applyBorder="1" applyAlignment="1">
      <alignment horizontal="center" vertical="center"/>
    </xf>
    <xf numFmtId="0" fontId="157" fillId="19" borderId="1" xfId="0" applyFont="1" applyFill="1" applyBorder="1" applyAlignment="1">
      <alignment horizontal="left" vertical="top"/>
    </xf>
    <xf numFmtId="0" fontId="157" fillId="19" borderId="1" xfId="0" applyFont="1" applyFill="1" applyBorder="1" applyAlignment="1">
      <alignment horizontal="left" vertical="center"/>
    </xf>
    <xf numFmtId="0" fontId="157" fillId="19" borderId="1" xfId="0" applyFont="1" applyFill="1" applyBorder="1" applyAlignment="1">
      <alignment horizontal="center" vertical="center"/>
    </xf>
    <xf numFmtId="0" fontId="16" fillId="38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58" fillId="0" borderId="0" xfId="0" applyFont="1"/>
    <xf numFmtId="0" fontId="149" fillId="38" borderId="19" xfId="6" applyFont="1" applyFill="1" applyBorder="1" applyAlignment="1">
      <alignment horizontal="center" vertical="center"/>
    </xf>
    <xf numFmtId="0" fontId="159" fillId="2" borderId="20" xfId="0" applyFont="1" applyFill="1" applyBorder="1" applyAlignment="1">
      <alignment horizontal="center" vertical="center"/>
    </xf>
    <xf numFmtId="0" fontId="159" fillId="2" borderId="21" xfId="0" applyFont="1" applyFill="1" applyBorder="1" applyAlignment="1">
      <alignment horizontal="center" vertical="center"/>
    </xf>
    <xf numFmtId="0" fontId="149" fillId="38" borderId="1" xfId="6" applyFont="1" applyFill="1" applyBorder="1" applyAlignment="1">
      <alignment horizontal="center" vertical="center"/>
    </xf>
    <xf numFmtId="0" fontId="160" fillId="38" borderId="1" xfId="6" applyFont="1" applyFill="1" applyBorder="1" applyAlignment="1">
      <alignment horizontal="center" vertical="center"/>
    </xf>
    <xf numFmtId="0" fontId="119" fillId="38" borderId="1" xfId="6" applyFont="1" applyFill="1" applyBorder="1" applyAlignment="1">
      <alignment horizontal="center" vertical="center"/>
    </xf>
    <xf numFmtId="0" fontId="119" fillId="38" borderId="1" xfId="6" applyFont="1" applyFill="1" applyBorder="1" applyAlignment="1">
      <alignment horizontal="center" vertical="center" shrinkToFit="1"/>
    </xf>
    <xf numFmtId="0" fontId="161" fillId="38" borderId="1" xfId="6" applyFont="1" applyFill="1" applyBorder="1" applyAlignment="1">
      <alignment horizontal="center" vertical="center" shrinkToFit="1"/>
    </xf>
    <xf numFmtId="0" fontId="149" fillId="38" borderId="13" xfId="6" applyFont="1" applyFill="1" applyBorder="1" applyAlignment="1">
      <alignment vertical="center"/>
    </xf>
    <xf numFmtId="0" fontId="38" fillId="2" borderId="5" xfId="0" applyFont="1" applyFill="1" applyBorder="1" applyAlignment="1">
      <alignment vertical="center"/>
    </xf>
    <xf numFmtId="0" fontId="38" fillId="2" borderId="6" xfId="0" applyFont="1" applyFill="1" applyBorder="1" applyAlignment="1">
      <alignment vertical="center"/>
    </xf>
    <xf numFmtId="0" fontId="95" fillId="0" borderId="1" xfId="6" applyFont="1" applyBorder="1" applyAlignment="1">
      <alignment horizontal="center" vertical="center"/>
    </xf>
    <xf numFmtId="0" fontId="119" fillId="13" borderId="1" xfId="6" applyFont="1" applyFill="1" applyBorder="1" applyAlignment="1" applyProtection="1">
      <alignment horizontal="center" vertical="center" readingOrder="1"/>
    </xf>
    <xf numFmtId="0" fontId="104" fillId="39" borderId="1" xfId="6" applyFont="1" applyFill="1" applyBorder="1" applyAlignment="1" applyProtection="1">
      <alignment horizontal="center" vertical="center" readingOrder="1"/>
    </xf>
    <xf numFmtId="0" fontId="104" fillId="13" borderId="1" xfId="6" applyFont="1" applyFill="1" applyBorder="1" applyAlignment="1">
      <alignment horizontal="center" vertical="center" readingOrder="1"/>
    </xf>
    <xf numFmtId="0" fontId="95" fillId="13" borderId="1" xfId="6" applyFont="1" applyFill="1" applyBorder="1" applyAlignment="1">
      <alignment horizontal="center" vertical="center" readingOrder="1"/>
    </xf>
    <xf numFmtId="0" fontId="95" fillId="13" borderId="1" xfId="6" applyFont="1" applyFill="1" applyBorder="1" applyAlignment="1" applyProtection="1">
      <alignment horizontal="center" vertical="center" readingOrder="1"/>
    </xf>
    <xf numFmtId="0" fontId="104" fillId="13" borderId="1" xfId="6" applyFont="1" applyFill="1" applyBorder="1" applyAlignment="1">
      <alignment horizontal="center" vertical="center"/>
    </xf>
    <xf numFmtId="0" fontId="125" fillId="0" borderId="22" xfId="3" applyFont="1" applyFill="1" applyBorder="1" applyAlignment="1">
      <alignment horizontal="center" vertical="center"/>
    </xf>
    <xf numFmtId="0" fontId="162" fillId="0" borderId="22" xfId="0" applyFont="1" applyBorder="1" applyAlignment="1">
      <alignment horizontal="left" vertical="center"/>
    </xf>
    <xf numFmtId="0" fontId="162" fillId="0" borderId="10" xfId="0" applyFont="1" applyBorder="1" applyAlignment="1">
      <alignment horizontal="left" vertical="center"/>
    </xf>
    <xf numFmtId="0" fontId="125" fillId="38" borderId="1" xfId="6" applyFont="1" applyFill="1" applyBorder="1" applyAlignment="1">
      <alignment horizontal="center" vertical="center"/>
    </xf>
    <xf numFmtId="0" fontId="125" fillId="13" borderId="1" xfId="1" applyFont="1" applyFill="1" applyBorder="1" applyAlignment="1">
      <alignment horizontal="center" vertical="center"/>
    </xf>
    <xf numFmtId="0" fontId="125" fillId="0" borderId="1" xfId="1" applyFont="1" applyFill="1" applyBorder="1" applyAlignment="1">
      <alignment horizontal="center" vertical="center"/>
    </xf>
    <xf numFmtId="0" fontId="162" fillId="38" borderId="1" xfId="6" applyFont="1" applyFill="1" applyBorder="1" applyAlignment="1">
      <alignment horizontal="center" vertical="center"/>
    </xf>
    <xf numFmtId="0" fontId="162" fillId="38" borderId="1" xfId="6" applyFont="1" applyFill="1" applyBorder="1" applyAlignment="1">
      <alignment horizontal="center" vertical="center" shrinkToFit="1"/>
    </xf>
    <xf numFmtId="0" fontId="119" fillId="0" borderId="1" xfId="6" applyFont="1" applyBorder="1" applyAlignment="1" applyProtection="1">
      <alignment vertical="center" readingOrder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" fontId="125" fillId="0" borderId="43" xfId="5" applyNumberFormat="1" applyFont="1" applyFill="1" applyBorder="1" applyAlignment="1">
      <alignment horizontal="center" vertical="center" shrinkToFit="1"/>
    </xf>
    <xf numFmtId="0" fontId="125" fillId="0" borderId="22" xfId="3" applyFont="1" applyFill="1" applyBorder="1" applyAlignment="1">
      <alignment horizontal="left" vertical="center"/>
    </xf>
    <xf numFmtId="0" fontId="125" fillId="0" borderId="10" xfId="3" applyFont="1" applyFill="1" applyBorder="1" applyAlignment="1">
      <alignment horizontal="left" vertical="center"/>
    </xf>
    <xf numFmtId="0" fontId="149" fillId="0" borderId="1" xfId="1" applyFont="1" applyFill="1" applyBorder="1" applyAlignment="1">
      <alignment horizontal="center" vertical="center"/>
    </xf>
    <xf numFmtId="1" fontId="163" fillId="0" borderId="0" xfId="5" applyNumberFormat="1" applyFont="1" applyFill="1" applyBorder="1" applyAlignment="1">
      <alignment horizontal="center" vertical="center" shrinkToFit="1"/>
    </xf>
    <xf numFmtId="0" fontId="163" fillId="0" borderId="0" xfId="3" applyFont="1" applyFill="1" applyBorder="1" applyAlignment="1">
      <alignment horizontal="left" vertical="center"/>
    </xf>
    <xf numFmtId="0" fontId="163" fillId="0" borderId="0" xfId="3" applyFont="1" applyFill="1" applyBorder="1" applyAlignment="1">
      <alignment horizontal="center" vertical="center"/>
    </xf>
    <xf numFmtId="0" fontId="163" fillId="0" borderId="0" xfId="7" applyFont="1" applyFill="1" applyBorder="1" applyAlignment="1">
      <alignment horizontal="center" vertical="center"/>
    </xf>
    <xf numFmtId="0" fontId="164" fillId="0" borderId="0" xfId="7" applyFont="1" applyFill="1" applyBorder="1" applyAlignment="1">
      <alignment horizontal="center" vertical="center"/>
    </xf>
    <xf numFmtId="0" fontId="164" fillId="0" borderId="0" xfId="7" applyFont="1" applyFill="1" applyBorder="1" applyAlignment="1">
      <alignment horizontal="center" vertical="center" shrinkToFit="1"/>
    </xf>
    <xf numFmtId="0" fontId="165" fillId="0" borderId="0" xfId="0" applyFont="1"/>
    <xf numFmtId="0" fontId="165" fillId="0" borderId="0" xfId="0" applyFont="1" applyAlignment="1"/>
    <xf numFmtId="0" fontId="19" fillId="0" borderId="0" xfId="0" applyFont="1" applyAlignment="1"/>
    <xf numFmtId="0" fontId="166" fillId="0" borderId="0" xfId="0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0" fontId="167" fillId="0" borderId="0" xfId="0" applyFont="1"/>
    <xf numFmtId="0" fontId="149" fillId="0" borderId="0" xfId="6" applyFont="1" applyFill="1" applyBorder="1" applyAlignment="1">
      <alignment horizontal="center" vertical="center"/>
    </xf>
    <xf numFmtId="0" fontId="161" fillId="0" borderId="0" xfId="6" applyFont="1" applyFill="1" applyBorder="1" applyAlignment="1">
      <alignment horizontal="center" vertical="center"/>
    </xf>
    <xf numFmtId="0" fontId="161" fillId="0" borderId="0" xfId="6" applyFont="1" applyFill="1" applyBorder="1" applyAlignment="1">
      <alignment horizontal="center" vertical="center" shrinkToFit="1"/>
    </xf>
    <xf numFmtId="0" fontId="165" fillId="0" borderId="0" xfId="0" applyFont="1" applyAlignment="1">
      <alignment horizontal="left"/>
    </xf>
    <xf numFmtId="0" fontId="149" fillId="0" borderId="0" xfId="0" applyFont="1" applyFill="1" applyBorder="1" applyAlignment="1">
      <alignment horizontal="center" vertical="center"/>
    </xf>
    <xf numFmtId="0" fontId="125" fillId="0" borderId="0" xfId="6" applyFont="1" applyFill="1" applyBorder="1" applyAlignment="1">
      <alignment horizontal="center" vertical="center"/>
    </xf>
    <xf numFmtId="0" fontId="135" fillId="0" borderId="0" xfId="6" applyFont="1" applyFill="1" applyBorder="1" applyAlignment="1">
      <alignment horizontal="center" vertical="center"/>
    </xf>
    <xf numFmtId="0" fontId="168" fillId="0" borderId="0" xfId="6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wrapText="1"/>
    </xf>
    <xf numFmtId="0" fontId="28" fillId="0" borderId="2" xfId="0" applyFont="1" applyBorder="1" applyAlignment="1">
      <alignment horizontal="center" wrapText="1"/>
    </xf>
  </cellXfs>
  <cellStyles count="8">
    <cellStyle name="Normal" xfId="0" builtinId="0"/>
    <cellStyle name="Normal 2" xfId="5"/>
    <cellStyle name="Normal 3" xfId="6"/>
    <cellStyle name="Normal 4" xfId="1"/>
    <cellStyle name="Normal 4 2" xfId="2"/>
    <cellStyle name="Normal 5" xfId="3"/>
    <cellStyle name="Normal 6" xfId="4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0</xdr:row>
      <xdr:rowOff>85725</xdr:rowOff>
    </xdr:from>
    <xdr:to>
      <xdr:col>1</xdr:col>
      <xdr:colOff>869673</xdr:colOff>
      <xdr:row>3</xdr:row>
      <xdr:rowOff>0</xdr:rowOff>
    </xdr:to>
    <xdr:pic>
      <xdr:nvPicPr>
        <xdr:cNvPr id="1085" name="Imagem 1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85725"/>
          <a:ext cx="1087507" cy="477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142875</xdr:rowOff>
    </xdr:from>
    <xdr:to>
      <xdr:col>1</xdr:col>
      <xdr:colOff>225426</xdr:colOff>
      <xdr:row>3</xdr:row>
      <xdr:rowOff>113512</xdr:rowOff>
    </xdr:to>
    <xdr:pic>
      <xdr:nvPicPr>
        <xdr:cNvPr id="2107" name="Imagem 1">
          <a:extLst>
            <a:ext uri="{FF2B5EF4-FFF2-40B4-BE49-F238E27FC236}">
              <a16:creationId xmlns="" xmlns:a16="http://schemas.microsoft.com/office/drawing/2014/main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142875"/>
          <a:ext cx="1093258" cy="542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638175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3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3275" y="5410200"/>
          <a:ext cx="1190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"/>
  <sheetViews>
    <sheetView workbookViewId="0">
      <selection sqref="A1:AP21"/>
    </sheetView>
  </sheetViews>
  <sheetFormatPr defaultRowHeight="15"/>
  <cols>
    <col min="2" max="2" width="28.7109375" customWidth="1"/>
    <col min="3" max="3" width="10" customWidth="1"/>
    <col min="5" max="35" width="3.7109375" customWidth="1"/>
    <col min="36" max="38" width="3.7109375" hidden="1" customWidth="1"/>
    <col min="39" max="41" width="3.7109375" customWidth="1"/>
  </cols>
  <sheetData>
    <row r="1" spans="1:41">
      <c r="A1" s="383" t="s">
        <v>189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164"/>
      <c r="AN1" s="164"/>
      <c r="AO1" s="165"/>
    </row>
    <row r="2" spans="1:41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166"/>
      <c r="AN2" s="166"/>
      <c r="AO2" s="167"/>
    </row>
    <row r="3" spans="1:41">
      <c r="A3" s="387"/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168"/>
      <c r="AN3" s="168"/>
      <c r="AO3" s="169"/>
    </row>
    <row r="4" spans="1:41">
      <c r="A4" s="376" t="s">
        <v>0</v>
      </c>
      <c r="B4" s="389" t="s">
        <v>1</v>
      </c>
      <c r="C4" s="124" t="s">
        <v>2</v>
      </c>
      <c r="D4" s="378" t="s">
        <v>3</v>
      </c>
      <c r="E4" s="170">
        <v>1</v>
      </c>
      <c r="F4" s="170">
        <v>2</v>
      </c>
      <c r="G4" s="170">
        <v>3</v>
      </c>
      <c r="H4" s="170">
        <v>4</v>
      </c>
      <c r="I4" s="170">
        <v>5</v>
      </c>
      <c r="J4" s="170">
        <v>6</v>
      </c>
      <c r="K4" s="170">
        <v>7</v>
      </c>
      <c r="L4" s="170">
        <v>8</v>
      </c>
      <c r="M4" s="170">
        <v>9</v>
      </c>
      <c r="N4" s="170">
        <v>10</v>
      </c>
      <c r="O4" s="170">
        <v>11</v>
      </c>
      <c r="P4" s="170">
        <v>12</v>
      </c>
      <c r="Q4" s="170">
        <v>13</v>
      </c>
      <c r="R4" s="170">
        <v>14</v>
      </c>
      <c r="S4" s="170">
        <v>15</v>
      </c>
      <c r="T4" s="170">
        <v>16</v>
      </c>
      <c r="U4" s="170">
        <v>17</v>
      </c>
      <c r="V4" s="170">
        <v>18</v>
      </c>
      <c r="W4" s="170">
        <v>19</v>
      </c>
      <c r="X4" s="170">
        <v>20</v>
      </c>
      <c r="Y4" s="170">
        <v>21</v>
      </c>
      <c r="Z4" s="170">
        <v>22</v>
      </c>
      <c r="AA4" s="170">
        <v>23</v>
      </c>
      <c r="AB4" s="170">
        <v>24</v>
      </c>
      <c r="AC4" s="170">
        <v>25</v>
      </c>
      <c r="AD4" s="170">
        <v>26</v>
      </c>
      <c r="AE4" s="170">
        <v>27</v>
      </c>
      <c r="AF4" s="170">
        <v>28</v>
      </c>
      <c r="AG4" s="170">
        <v>29</v>
      </c>
      <c r="AH4" s="170">
        <v>30</v>
      </c>
      <c r="AI4" s="170">
        <v>31</v>
      </c>
      <c r="AJ4" s="170">
        <v>29</v>
      </c>
      <c r="AK4" s="170">
        <v>30</v>
      </c>
      <c r="AL4" s="170">
        <v>31</v>
      </c>
      <c r="AM4" s="390" t="s">
        <v>4</v>
      </c>
      <c r="AN4" s="381" t="s">
        <v>5</v>
      </c>
      <c r="AO4" s="382" t="s">
        <v>6</v>
      </c>
    </row>
    <row r="5" spans="1:41">
      <c r="A5" s="376"/>
      <c r="B5" s="389"/>
      <c r="C5" s="124" t="s">
        <v>7</v>
      </c>
      <c r="D5" s="378"/>
      <c r="E5" s="182" t="s">
        <v>11</v>
      </c>
      <c r="F5" s="182" t="s">
        <v>12</v>
      </c>
      <c r="G5" s="182" t="s">
        <v>13</v>
      </c>
      <c r="H5" s="182" t="s">
        <v>14</v>
      </c>
      <c r="I5" s="182" t="s">
        <v>8</v>
      </c>
      <c r="J5" s="182" t="s">
        <v>9</v>
      </c>
      <c r="K5" s="182" t="s">
        <v>10</v>
      </c>
      <c r="L5" s="182" t="s">
        <v>11</v>
      </c>
      <c r="M5" s="182" t="s">
        <v>12</v>
      </c>
      <c r="N5" s="182" t="s">
        <v>13</v>
      </c>
      <c r="O5" s="182" t="s">
        <v>14</v>
      </c>
      <c r="P5" s="182" t="s">
        <v>8</v>
      </c>
      <c r="Q5" s="182" t="s">
        <v>9</v>
      </c>
      <c r="R5" s="182" t="s">
        <v>10</v>
      </c>
      <c r="S5" s="182" t="s">
        <v>11</v>
      </c>
      <c r="T5" s="182" t="s">
        <v>12</v>
      </c>
      <c r="U5" s="182" t="s">
        <v>13</v>
      </c>
      <c r="V5" s="182" t="s">
        <v>14</v>
      </c>
      <c r="W5" s="182" t="s">
        <v>8</v>
      </c>
      <c r="X5" s="182" t="s">
        <v>9</v>
      </c>
      <c r="Y5" s="182" t="s">
        <v>10</v>
      </c>
      <c r="Z5" s="182" t="s">
        <v>11</v>
      </c>
      <c r="AA5" s="182" t="s">
        <v>12</v>
      </c>
      <c r="AB5" s="182" t="s">
        <v>13</v>
      </c>
      <c r="AC5" s="182" t="s">
        <v>14</v>
      </c>
      <c r="AD5" s="182" t="s">
        <v>8</v>
      </c>
      <c r="AE5" s="182" t="s">
        <v>9</v>
      </c>
      <c r="AF5" s="182" t="s">
        <v>10</v>
      </c>
      <c r="AG5" s="182" t="s">
        <v>11</v>
      </c>
      <c r="AH5" s="182" t="s">
        <v>12</v>
      </c>
      <c r="AI5" s="182" t="s">
        <v>13</v>
      </c>
      <c r="AJ5" s="171" t="s">
        <v>8</v>
      </c>
      <c r="AK5" s="171" t="s">
        <v>9</v>
      </c>
      <c r="AL5" s="171" t="s">
        <v>10</v>
      </c>
      <c r="AM5" s="390"/>
      <c r="AN5" s="381"/>
      <c r="AO5" s="382"/>
    </row>
    <row r="6" spans="1:41">
      <c r="A6" s="347">
        <v>129038</v>
      </c>
      <c r="B6" s="348" t="s">
        <v>188</v>
      </c>
      <c r="C6" s="135" t="s">
        <v>155</v>
      </c>
      <c r="D6" s="172" t="s">
        <v>156</v>
      </c>
      <c r="E6" s="371" t="s">
        <v>50</v>
      </c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3"/>
      <c r="T6" s="157" t="s">
        <v>157</v>
      </c>
      <c r="U6" s="150"/>
      <c r="V6" s="150" t="s">
        <v>157</v>
      </c>
      <c r="W6" s="150" t="s">
        <v>190</v>
      </c>
      <c r="X6" s="150" t="s">
        <v>157</v>
      </c>
      <c r="Y6" s="150"/>
      <c r="Z6" s="157"/>
      <c r="AA6" s="157"/>
      <c r="AB6" s="150"/>
      <c r="AC6" s="150" t="s">
        <v>157</v>
      </c>
      <c r="AD6" s="150" t="s">
        <v>190</v>
      </c>
      <c r="AE6" s="150" t="s">
        <v>157</v>
      </c>
      <c r="AF6" s="150"/>
      <c r="AG6" s="157" t="s">
        <v>157</v>
      </c>
      <c r="AH6" s="157" t="s">
        <v>157</v>
      </c>
      <c r="AI6" s="150"/>
      <c r="AJ6" s="150"/>
      <c r="AK6" s="150"/>
      <c r="AL6" s="150"/>
      <c r="AM6" s="173">
        <v>96</v>
      </c>
      <c r="AN6" s="174">
        <v>96</v>
      </c>
      <c r="AO6" s="175">
        <v>96</v>
      </c>
    </row>
    <row r="7" spans="1:41">
      <c r="A7" s="376" t="s">
        <v>0</v>
      </c>
      <c r="B7" s="377" t="s">
        <v>1</v>
      </c>
      <c r="C7" s="125" t="s">
        <v>2</v>
      </c>
      <c r="D7" s="378" t="s">
        <v>3</v>
      </c>
      <c r="E7" s="170">
        <v>1</v>
      </c>
      <c r="F7" s="170">
        <v>2</v>
      </c>
      <c r="G7" s="170">
        <v>3</v>
      </c>
      <c r="H7" s="170">
        <v>4</v>
      </c>
      <c r="I7" s="170">
        <v>5</v>
      </c>
      <c r="J7" s="170">
        <v>6</v>
      </c>
      <c r="K7" s="170">
        <v>7</v>
      </c>
      <c r="L7" s="170">
        <v>8</v>
      </c>
      <c r="M7" s="170">
        <v>9</v>
      </c>
      <c r="N7" s="170">
        <v>10</v>
      </c>
      <c r="O7" s="170">
        <v>11</v>
      </c>
      <c r="P7" s="170">
        <v>12</v>
      </c>
      <c r="Q7" s="170">
        <v>13</v>
      </c>
      <c r="R7" s="170">
        <v>14</v>
      </c>
      <c r="S7" s="170">
        <v>15</v>
      </c>
      <c r="T7" s="170">
        <v>16</v>
      </c>
      <c r="U7" s="170">
        <v>17</v>
      </c>
      <c r="V7" s="170">
        <v>18</v>
      </c>
      <c r="W7" s="170">
        <v>19</v>
      </c>
      <c r="X7" s="170">
        <v>20</v>
      </c>
      <c r="Y7" s="170">
        <v>21</v>
      </c>
      <c r="Z7" s="170">
        <v>22</v>
      </c>
      <c r="AA7" s="170">
        <v>23</v>
      </c>
      <c r="AB7" s="170">
        <v>24</v>
      </c>
      <c r="AC7" s="170">
        <v>25</v>
      </c>
      <c r="AD7" s="170">
        <v>26</v>
      </c>
      <c r="AE7" s="170">
        <v>27</v>
      </c>
      <c r="AF7" s="170"/>
      <c r="AG7" s="170"/>
      <c r="AH7" s="170"/>
      <c r="AI7" s="170">
        <v>28</v>
      </c>
      <c r="AJ7" s="170">
        <v>29</v>
      </c>
      <c r="AK7" s="170">
        <v>30</v>
      </c>
      <c r="AL7" s="170">
        <v>31</v>
      </c>
      <c r="AM7" s="379"/>
      <c r="AN7" s="380"/>
      <c r="AO7" s="370"/>
    </row>
    <row r="8" spans="1:41">
      <c r="A8" s="376"/>
      <c r="B8" s="377"/>
      <c r="C8" s="133" t="s">
        <v>45</v>
      </c>
      <c r="D8" s="378"/>
      <c r="E8" s="182" t="s">
        <v>11</v>
      </c>
      <c r="F8" s="182" t="s">
        <v>12</v>
      </c>
      <c r="G8" s="182" t="s">
        <v>13</v>
      </c>
      <c r="H8" s="182" t="s">
        <v>14</v>
      </c>
      <c r="I8" s="182" t="s">
        <v>8</v>
      </c>
      <c r="J8" s="182" t="s">
        <v>9</v>
      </c>
      <c r="K8" s="182" t="s">
        <v>10</v>
      </c>
      <c r="L8" s="182" t="s">
        <v>11</v>
      </c>
      <c r="M8" s="182" t="s">
        <v>12</v>
      </c>
      <c r="N8" s="182" t="s">
        <v>13</v>
      </c>
      <c r="O8" s="182" t="s">
        <v>14</v>
      </c>
      <c r="P8" s="182" t="s">
        <v>8</v>
      </c>
      <c r="Q8" s="182" t="s">
        <v>9</v>
      </c>
      <c r="R8" s="182" t="s">
        <v>10</v>
      </c>
      <c r="S8" s="182" t="s">
        <v>11</v>
      </c>
      <c r="T8" s="182" t="s">
        <v>12</v>
      </c>
      <c r="U8" s="182" t="s">
        <v>13</v>
      </c>
      <c r="V8" s="182" t="s">
        <v>14</v>
      </c>
      <c r="W8" s="182" t="s">
        <v>8</v>
      </c>
      <c r="X8" s="182" t="s">
        <v>9</v>
      </c>
      <c r="Y8" s="182" t="s">
        <v>10</v>
      </c>
      <c r="Z8" s="182" t="s">
        <v>11</v>
      </c>
      <c r="AA8" s="182" t="s">
        <v>12</v>
      </c>
      <c r="AB8" s="182" t="s">
        <v>13</v>
      </c>
      <c r="AC8" s="182" t="s">
        <v>14</v>
      </c>
      <c r="AD8" s="182" t="s">
        <v>8</v>
      </c>
      <c r="AE8" s="182" t="s">
        <v>9</v>
      </c>
      <c r="AF8" s="182"/>
      <c r="AG8" s="182"/>
      <c r="AH8" s="182"/>
      <c r="AI8" s="182" t="s">
        <v>10</v>
      </c>
      <c r="AJ8" s="171" t="s">
        <v>8</v>
      </c>
      <c r="AK8" s="171" t="s">
        <v>9</v>
      </c>
      <c r="AL8" s="171" t="s">
        <v>10</v>
      </c>
      <c r="AM8" s="379"/>
      <c r="AN8" s="380"/>
      <c r="AO8" s="370"/>
    </row>
    <row r="9" spans="1:41">
      <c r="A9" s="137"/>
      <c r="B9" s="134" t="s">
        <v>163</v>
      </c>
      <c r="C9" s="176" t="s">
        <v>158</v>
      </c>
      <c r="D9" s="172" t="s">
        <v>156</v>
      </c>
      <c r="E9" s="157"/>
      <c r="F9" s="157"/>
      <c r="G9" s="157"/>
      <c r="H9" s="157"/>
      <c r="I9" s="150" t="s">
        <v>21</v>
      </c>
      <c r="J9" s="150" t="s">
        <v>21</v>
      </c>
      <c r="K9" s="150" t="s">
        <v>21</v>
      </c>
      <c r="L9" s="157"/>
      <c r="M9" s="157"/>
      <c r="N9" s="150" t="s">
        <v>21</v>
      </c>
      <c r="O9" s="150" t="s">
        <v>21</v>
      </c>
      <c r="P9" s="150" t="s">
        <v>21</v>
      </c>
      <c r="Q9" s="150" t="s">
        <v>21</v>
      </c>
      <c r="R9" s="150" t="s">
        <v>21</v>
      </c>
      <c r="S9" s="157"/>
      <c r="T9" s="157"/>
      <c r="U9" s="150" t="s">
        <v>21</v>
      </c>
      <c r="V9" s="150" t="s">
        <v>21</v>
      </c>
      <c r="W9" s="150" t="s">
        <v>21</v>
      </c>
      <c r="X9" s="150" t="s">
        <v>21</v>
      </c>
      <c r="Y9" s="150" t="s">
        <v>21</v>
      </c>
      <c r="Z9" s="157"/>
      <c r="AA9" s="157"/>
      <c r="AB9" s="150" t="s">
        <v>21</v>
      </c>
      <c r="AC9" s="150" t="s">
        <v>21</v>
      </c>
      <c r="AD9" s="150" t="s">
        <v>21</v>
      </c>
      <c r="AE9" s="150" t="s">
        <v>21</v>
      </c>
      <c r="AF9" s="150" t="s">
        <v>21</v>
      </c>
      <c r="AG9" s="157"/>
      <c r="AH9" s="157"/>
      <c r="AI9" s="150" t="s">
        <v>21</v>
      </c>
      <c r="AJ9" s="150"/>
      <c r="AK9" s="150"/>
      <c r="AL9" s="150"/>
      <c r="AM9" s="173">
        <v>114</v>
      </c>
      <c r="AN9" s="174">
        <v>114</v>
      </c>
      <c r="AO9" s="175">
        <f>AN9-AM9</f>
        <v>0</v>
      </c>
    </row>
    <row r="10" spans="1:41">
      <c r="A10" s="376" t="s">
        <v>0</v>
      </c>
      <c r="B10" s="377" t="s">
        <v>1</v>
      </c>
      <c r="C10" s="125" t="s">
        <v>2</v>
      </c>
      <c r="D10" s="378" t="s">
        <v>3</v>
      </c>
      <c r="E10" s="170">
        <v>1</v>
      </c>
      <c r="F10" s="170">
        <v>2</v>
      </c>
      <c r="G10" s="170">
        <v>3</v>
      </c>
      <c r="H10" s="170">
        <v>4</v>
      </c>
      <c r="I10" s="170">
        <v>5</v>
      </c>
      <c r="J10" s="170">
        <v>6</v>
      </c>
      <c r="K10" s="170">
        <v>7</v>
      </c>
      <c r="L10" s="170">
        <v>8</v>
      </c>
      <c r="M10" s="170">
        <v>9</v>
      </c>
      <c r="N10" s="170">
        <v>10</v>
      </c>
      <c r="O10" s="170">
        <v>11</v>
      </c>
      <c r="P10" s="170">
        <v>12</v>
      </c>
      <c r="Q10" s="170">
        <v>13</v>
      </c>
      <c r="R10" s="170">
        <v>14</v>
      </c>
      <c r="S10" s="170">
        <v>15</v>
      </c>
      <c r="T10" s="170">
        <v>16</v>
      </c>
      <c r="U10" s="170">
        <v>17</v>
      </c>
      <c r="V10" s="170">
        <v>18</v>
      </c>
      <c r="W10" s="170">
        <v>19</v>
      </c>
      <c r="X10" s="170">
        <v>20</v>
      </c>
      <c r="Y10" s="170">
        <v>21</v>
      </c>
      <c r="Z10" s="170">
        <v>22</v>
      </c>
      <c r="AA10" s="170">
        <v>23</v>
      </c>
      <c r="AB10" s="170">
        <v>24</v>
      </c>
      <c r="AC10" s="170">
        <v>25</v>
      </c>
      <c r="AD10" s="170">
        <v>26</v>
      </c>
      <c r="AE10" s="170">
        <v>27</v>
      </c>
      <c r="AF10" s="170"/>
      <c r="AG10" s="170"/>
      <c r="AH10" s="170"/>
      <c r="AI10" s="170">
        <v>28</v>
      </c>
      <c r="AJ10" s="170">
        <v>29</v>
      </c>
      <c r="AK10" s="170">
        <v>30</v>
      </c>
      <c r="AL10" s="170">
        <v>31</v>
      </c>
      <c r="AM10" s="379"/>
      <c r="AN10" s="380"/>
      <c r="AO10" s="370"/>
    </row>
    <row r="11" spans="1:41">
      <c r="A11" s="376"/>
      <c r="B11" s="377"/>
      <c r="C11" s="133" t="s">
        <v>45</v>
      </c>
      <c r="D11" s="378"/>
      <c r="E11" s="182" t="s">
        <v>11</v>
      </c>
      <c r="F11" s="182" t="s">
        <v>12</v>
      </c>
      <c r="G11" s="182" t="s">
        <v>13</v>
      </c>
      <c r="H11" s="182" t="s">
        <v>14</v>
      </c>
      <c r="I11" s="182" t="s">
        <v>8</v>
      </c>
      <c r="J11" s="182" t="s">
        <v>9</v>
      </c>
      <c r="K11" s="182" t="s">
        <v>10</v>
      </c>
      <c r="L11" s="182" t="s">
        <v>11</v>
      </c>
      <c r="M11" s="182" t="s">
        <v>12</v>
      </c>
      <c r="N11" s="182" t="s">
        <v>13</v>
      </c>
      <c r="O11" s="182" t="s">
        <v>14</v>
      </c>
      <c r="P11" s="182" t="s">
        <v>8</v>
      </c>
      <c r="Q11" s="182" t="s">
        <v>9</v>
      </c>
      <c r="R11" s="182" t="s">
        <v>10</v>
      </c>
      <c r="S11" s="182" t="s">
        <v>11</v>
      </c>
      <c r="T11" s="182" t="s">
        <v>12</v>
      </c>
      <c r="U11" s="182" t="s">
        <v>13</v>
      </c>
      <c r="V11" s="182" t="s">
        <v>14</v>
      </c>
      <c r="W11" s="182" t="s">
        <v>8</v>
      </c>
      <c r="X11" s="182" t="s">
        <v>9</v>
      </c>
      <c r="Y11" s="182" t="s">
        <v>10</v>
      </c>
      <c r="Z11" s="182" t="s">
        <v>11</v>
      </c>
      <c r="AA11" s="182" t="s">
        <v>12</v>
      </c>
      <c r="AB11" s="182" t="s">
        <v>13</v>
      </c>
      <c r="AC11" s="182" t="s">
        <v>14</v>
      </c>
      <c r="AD11" s="182" t="s">
        <v>8</v>
      </c>
      <c r="AE11" s="182" t="s">
        <v>9</v>
      </c>
      <c r="AF11" s="182" t="s">
        <v>10</v>
      </c>
      <c r="AG11" s="182" t="s">
        <v>11</v>
      </c>
      <c r="AH11" s="182" t="s">
        <v>12</v>
      </c>
      <c r="AI11" s="182" t="s">
        <v>13</v>
      </c>
      <c r="AJ11" s="171" t="s">
        <v>8</v>
      </c>
      <c r="AK11" s="171" t="s">
        <v>9</v>
      </c>
      <c r="AL11" s="171" t="s">
        <v>10</v>
      </c>
      <c r="AM11" s="379"/>
      <c r="AN11" s="380"/>
      <c r="AO11" s="370"/>
    </row>
    <row r="12" spans="1:41">
      <c r="A12" s="139">
        <v>151602</v>
      </c>
      <c r="B12" s="134" t="s">
        <v>159</v>
      </c>
      <c r="C12" s="176" t="s">
        <v>160</v>
      </c>
      <c r="D12" s="172" t="s">
        <v>156</v>
      </c>
      <c r="E12" s="157"/>
      <c r="F12" s="157"/>
      <c r="G12" s="157"/>
      <c r="H12" s="157"/>
      <c r="I12" s="150" t="s">
        <v>20</v>
      </c>
      <c r="J12" s="150" t="s">
        <v>20</v>
      </c>
      <c r="K12" s="150" t="s">
        <v>20</v>
      </c>
      <c r="L12" s="157"/>
      <c r="M12" s="157"/>
      <c r="N12" s="371" t="s">
        <v>50</v>
      </c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3"/>
      <c r="AF12" s="350" t="s">
        <v>20</v>
      </c>
      <c r="AG12" s="349"/>
      <c r="AH12" s="349"/>
      <c r="AI12" s="150" t="s">
        <v>20</v>
      </c>
      <c r="AJ12" s="150"/>
      <c r="AK12" s="150"/>
      <c r="AL12" s="150"/>
      <c r="AM12" s="173">
        <v>114</v>
      </c>
      <c r="AN12" s="174">
        <v>114</v>
      </c>
      <c r="AO12" s="175">
        <f>AN12-AM12</f>
        <v>0</v>
      </c>
    </row>
    <row r="13" spans="1:41">
      <c r="A13" s="156"/>
      <c r="B13" s="177"/>
      <c r="C13" s="177"/>
      <c r="D13" s="178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53"/>
      <c r="AN13" s="154"/>
      <c r="AO13" s="155"/>
    </row>
    <row r="15" spans="1:41">
      <c r="AL15" s="375"/>
      <c r="AM15" s="375"/>
    </row>
    <row r="16" spans="1:41">
      <c r="AL16" s="375"/>
      <c r="AM16" s="375"/>
    </row>
    <row r="17" spans="2:39" ht="15.75" thickBot="1"/>
    <row r="18" spans="2:39">
      <c r="B18" s="362" t="s">
        <v>55</v>
      </c>
      <c r="C18" s="363"/>
      <c r="D18" s="363"/>
      <c r="E18" s="363"/>
      <c r="F18" s="363"/>
      <c r="G18" s="363"/>
      <c r="H18" s="363"/>
      <c r="I18" s="364"/>
      <c r="J18" s="16"/>
      <c r="K18" s="365"/>
      <c r="L18" s="365"/>
      <c r="M18" s="365"/>
      <c r="N18" s="365"/>
      <c r="O18" s="365"/>
      <c r="P18" s="16"/>
      <c r="Q18" s="16"/>
      <c r="R18" s="16"/>
      <c r="S18" s="15"/>
      <c r="T18" s="15"/>
      <c r="U18" s="15"/>
      <c r="V18" s="16"/>
      <c r="W18" s="16"/>
      <c r="X18" s="16"/>
      <c r="Y18" s="16"/>
      <c r="Z18" s="16"/>
    </row>
    <row r="19" spans="2:39">
      <c r="B19" s="179" t="s">
        <v>161</v>
      </c>
      <c r="C19" s="366" t="s">
        <v>162</v>
      </c>
      <c r="D19" s="367"/>
      <c r="E19" s="367"/>
      <c r="F19" s="367"/>
      <c r="G19" s="367"/>
      <c r="H19" s="367"/>
      <c r="I19" s="368"/>
      <c r="J19" s="17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2:39">
      <c r="B20" s="179" t="s">
        <v>191</v>
      </c>
      <c r="C20" s="366" t="s">
        <v>504</v>
      </c>
      <c r="D20" s="367"/>
      <c r="E20" s="367"/>
      <c r="F20" s="367"/>
      <c r="G20" s="367"/>
      <c r="H20" s="367"/>
      <c r="I20" s="368"/>
      <c r="J20" s="20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369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369"/>
      <c r="AM20" s="369"/>
    </row>
    <row r="21" spans="2:39">
      <c r="B21" s="180"/>
      <c r="C21" s="19"/>
      <c r="D21" s="20"/>
      <c r="E21" s="25"/>
      <c r="F21" s="25"/>
      <c r="G21" s="25"/>
      <c r="H21" s="25"/>
      <c r="I21" s="20"/>
      <c r="J21" s="20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374"/>
      <c r="AB21" s="374"/>
      <c r="AC21" s="374"/>
      <c r="AD21" s="374"/>
      <c r="AE21" s="374"/>
      <c r="AF21" s="374"/>
      <c r="AG21" s="374"/>
      <c r="AH21" s="374"/>
      <c r="AI21" s="374"/>
      <c r="AJ21" s="374"/>
      <c r="AK21" s="374"/>
      <c r="AL21" s="374"/>
      <c r="AM21" s="374"/>
    </row>
    <row r="22" spans="2:39">
      <c r="B22" s="181"/>
      <c r="C22" s="25"/>
      <c r="D22" s="25"/>
      <c r="E22" s="25"/>
      <c r="F22" s="25"/>
      <c r="G22" s="25"/>
      <c r="H22" s="25"/>
      <c r="I22" s="25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369"/>
      <c r="AB22" s="369"/>
      <c r="AC22" s="369"/>
      <c r="AD22" s="369"/>
      <c r="AE22" s="369"/>
      <c r="AF22" s="369"/>
      <c r="AG22" s="369"/>
      <c r="AH22" s="369"/>
      <c r="AI22" s="369"/>
      <c r="AJ22" s="369"/>
      <c r="AK22" s="369"/>
      <c r="AL22" s="369"/>
      <c r="AM22" s="369"/>
    </row>
    <row r="23" spans="2:39">
      <c r="B23" s="181"/>
      <c r="C23" s="25"/>
      <c r="D23" s="25"/>
      <c r="E23" s="25"/>
      <c r="F23" s="25"/>
      <c r="G23" s="25"/>
      <c r="H23" s="25"/>
      <c r="I23" s="25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69"/>
    </row>
  </sheetData>
  <mergeCells count="31">
    <mergeCell ref="A1:AL3"/>
    <mergeCell ref="A4:A5"/>
    <mergeCell ref="B4:B5"/>
    <mergeCell ref="D4:D5"/>
    <mergeCell ref="AM4:AM5"/>
    <mergeCell ref="AN4:AN5"/>
    <mergeCell ref="AO4:AO5"/>
    <mergeCell ref="A7:A8"/>
    <mergeCell ref="B7:B8"/>
    <mergeCell ref="D7:D8"/>
    <mergeCell ref="AM7:AM8"/>
    <mergeCell ref="AN7:AN8"/>
    <mergeCell ref="AO7:AO8"/>
    <mergeCell ref="E6:S6"/>
    <mergeCell ref="A10:A11"/>
    <mergeCell ref="B10:B11"/>
    <mergeCell ref="D10:D11"/>
    <mergeCell ref="AM10:AM11"/>
    <mergeCell ref="AN10:AN11"/>
    <mergeCell ref="AA21:AM21"/>
    <mergeCell ref="AA22:AM22"/>
    <mergeCell ref="AA23:AM23"/>
    <mergeCell ref="AL15:AM15"/>
    <mergeCell ref="AL16:AM16"/>
    <mergeCell ref="B18:I18"/>
    <mergeCell ref="K18:O18"/>
    <mergeCell ref="C19:I19"/>
    <mergeCell ref="AA20:AM20"/>
    <mergeCell ref="AO10:AO11"/>
    <mergeCell ref="N12:AE12"/>
    <mergeCell ref="C20:I20"/>
  </mergeCells>
  <pageMargins left="0.511811024" right="0.511811024" top="0.78740157499999996" bottom="0.78740157499999996" header="0.31496062000000002" footer="0.31496062000000002"/>
  <pageSetup paperSize="9" scale="73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40"/>
  <sheetViews>
    <sheetView zoomScale="115" zoomScaleNormal="115" workbookViewId="0">
      <selection activeCell="AM40" sqref="A1:AM40"/>
    </sheetView>
  </sheetViews>
  <sheetFormatPr defaultColWidth="8.7109375" defaultRowHeight="15"/>
  <cols>
    <col min="2" max="2" width="31.7109375" customWidth="1"/>
    <col min="5" max="15" width="3.7109375" customWidth="1"/>
    <col min="16" max="16" width="5.28515625" customWidth="1"/>
    <col min="17" max="38" width="3.7109375" customWidth="1"/>
    <col min="39" max="39" width="3.28515625" customWidth="1"/>
    <col min="40" max="40" width="4.42578125" customWidth="1"/>
    <col min="41" max="41" width="4.28515625" customWidth="1"/>
    <col min="42" max="58" width="3.28515625" customWidth="1"/>
    <col min="59" max="59" width="4.7109375" customWidth="1"/>
    <col min="60" max="85" width="3.28515625" customWidth="1"/>
  </cols>
  <sheetData>
    <row r="1" spans="1:85" ht="13.9" customHeight="1" thickBot="1">
      <c r="A1" s="393" t="s">
        <v>192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290"/>
    </row>
    <row r="2" spans="1:85" ht="15.75" thickBot="1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291"/>
      <c r="AN2">
        <v>114</v>
      </c>
    </row>
    <row r="3" spans="1:85">
      <c r="A3" s="393"/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291"/>
    </row>
    <row r="4" spans="1:85">
      <c r="A4" s="376" t="s">
        <v>0</v>
      </c>
      <c r="B4" s="389" t="s">
        <v>1</v>
      </c>
      <c r="C4" s="260" t="s">
        <v>2</v>
      </c>
      <c r="D4" s="378" t="s">
        <v>3</v>
      </c>
      <c r="E4" s="126">
        <v>1</v>
      </c>
      <c r="F4" s="126">
        <v>2</v>
      </c>
      <c r="G4" s="126">
        <v>3</v>
      </c>
      <c r="H4" s="126">
        <v>4</v>
      </c>
      <c r="I4" s="126">
        <v>5</v>
      </c>
      <c r="J4" s="126">
        <v>6</v>
      </c>
      <c r="K4" s="126">
        <v>7</v>
      </c>
      <c r="L4" s="126">
        <v>8</v>
      </c>
      <c r="M4" s="126">
        <v>9</v>
      </c>
      <c r="N4" s="126">
        <v>10</v>
      </c>
      <c r="O4" s="126">
        <v>11</v>
      </c>
      <c r="P4" s="126">
        <v>12</v>
      </c>
      <c r="Q4" s="126">
        <v>13</v>
      </c>
      <c r="R4" s="126">
        <v>14</v>
      </c>
      <c r="S4" s="126">
        <v>15</v>
      </c>
      <c r="T4" s="126">
        <v>16</v>
      </c>
      <c r="U4" s="126">
        <v>17</v>
      </c>
      <c r="V4" s="126">
        <v>18</v>
      </c>
      <c r="W4" s="126">
        <v>19</v>
      </c>
      <c r="X4" s="126">
        <v>20</v>
      </c>
      <c r="Y4" s="126">
        <v>21</v>
      </c>
      <c r="Z4" s="126">
        <v>22</v>
      </c>
      <c r="AA4" s="126">
        <v>23</v>
      </c>
      <c r="AB4" s="126">
        <v>24</v>
      </c>
      <c r="AC4" s="126">
        <v>25</v>
      </c>
      <c r="AD4" s="126">
        <v>26</v>
      </c>
      <c r="AE4" s="126">
        <v>27</v>
      </c>
      <c r="AF4" s="126">
        <v>28</v>
      </c>
      <c r="AG4" s="126">
        <v>29</v>
      </c>
      <c r="AH4" s="126">
        <v>30</v>
      </c>
      <c r="AI4" s="126">
        <v>31</v>
      </c>
      <c r="AJ4" s="390" t="s">
        <v>4</v>
      </c>
      <c r="AK4" s="381" t="s">
        <v>5</v>
      </c>
      <c r="AL4" s="382" t="s">
        <v>6</v>
      </c>
      <c r="AM4" s="291"/>
    </row>
    <row r="5" spans="1:85">
      <c r="A5" s="376"/>
      <c r="B5" s="389"/>
      <c r="C5" s="260" t="s">
        <v>7</v>
      </c>
      <c r="D5" s="378"/>
      <c r="E5" s="1" t="s">
        <v>11</v>
      </c>
      <c r="F5" s="1" t="s">
        <v>12</v>
      </c>
      <c r="G5" s="1" t="s">
        <v>13</v>
      </c>
      <c r="H5" s="1" t="s">
        <v>14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8</v>
      </c>
      <c r="Q5" s="1" t="s">
        <v>9</v>
      </c>
      <c r="R5" s="1" t="s">
        <v>10</v>
      </c>
      <c r="S5" s="1" t="s">
        <v>11</v>
      </c>
      <c r="T5" s="1" t="s">
        <v>12</v>
      </c>
      <c r="U5" s="1" t="s">
        <v>13</v>
      </c>
      <c r="V5" s="1" t="s">
        <v>14</v>
      </c>
      <c r="W5" s="1" t="s">
        <v>8</v>
      </c>
      <c r="X5" s="1" t="s">
        <v>9</v>
      </c>
      <c r="Y5" s="1" t="s">
        <v>10</v>
      </c>
      <c r="Z5" s="1" t="s">
        <v>11</v>
      </c>
      <c r="AA5" s="1" t="s">
        <v>12</v>
      </c>
      <c r="AB5" s="1" t="s">
        <v>13</v>
      </c>
      <c r="AC5" s="1" t="s">
        <v>14</v>
      </c>
      <c r="AD5" s="1" t="s">
        <v>8</v>
      </c>
      <c r="AE5" s="1" t="s">
        <v>9</v>
      </c>
      <c r="AF5" s="1" t="s">
        <v>10</v>
      </c>
      <c r="AG5" s="1" t="s">
        <v>11</v>
      </c>
      <c r="AH5" s="1" t="s">
        <v>12</v>
      </c>
      <c r="AI5" s="1" t="s">
        <v>13</v>
      </c>
      <c r="AJ5" s="390"/>
      <c r="AK5" s="381"/>
      <c r="AL5" s="382"/>
      <c r="AM5" s="291"/>
      <c r="AN5" s="288" t="s">
        <v>4</v>
      </c>
      <c r="AO5" s="2" t="s">
        <v>6</v>
      </c>
      <c r="AP5" s="3"/>
      <c r="AQ5" s="2" t="s">
        <v>15</v>
      </c>
      <c r="AR5" s="2" t="s">
        <v>16</v>
      </c>
      <c r="AS5" s="2" t="s">
        <v>17</v>
      </c>
      <c r="AT5" s="2" t="s">
        <v>18</v>
      </c>
      <c r="AU5" s="2" t="s">
        <v>19</v>
      </c>
      <c r="AV5" s="4" t="s">
        <v>20</v>
      </c>
      <c r="AW5" s="4" t="s">
        <v>21</v>
      </c>
      <c r="AX5" s="4" t="s">
        <v>22</v>
      </c>
      <c r="AY5" s="4" t="s">
        <v>23</v>
      </c>
      <c r="AZ5" s="4" t="s">
        <v>24</v>
      </c>
      <c r="BA5" s="4" t="s">
        <v>157</v>
      </c>
      <c r="BB5" s="4" t="s">
        <v>25</v>
      </c>
      <c r="BC5" s="4" t="s">
        <v>26</v>
      </c>
      <c r="BD5" s="4" t="s">
        <v>27</v>
      </c>
      <c r="BE5" s="4" t="s">
        <v>181</v>
      </c>
      <c r="BF5" s="4" t="s">
        <v>29</v>
      </c>
      <c r="BG5" s="4" t="s">
        <v>30</v>
      </c>
      <c r="BH5" s="4" t="s">
        <v>31</v>
      </c>
      <c r="BI5" s="4" t="s">
        <v>32</v>
      </c>
      <c r="BJ5" s="4" t="s">
        <v>33</v>
      </c>
      <c r="BK5" s="4" t="s">
        <v>184</v>
      </c>
      <c r="BL5" s="4" t="s">
        <v>180</v>
      </c>
      <c r="BM5" s="4"/>
      <c r="BN5" s="5" t="s">
        <v>35</v>
      </c>
      <c r="BO5" s="5" t="s">
        <v>36</v>
      </c>
      <c r="BQ5" s="4" t="s">
        <v>20</v>
      </c>
      <c r="BR5" s="4" t="s">
        <v>21</v>
      </c>
      <c r="BS5" s="4" t="s">
        <v>22</v>
      </c>
      <c r="BT5" s="4" t="s">
        <v>23</v>
      </c>
      <c r="BU5" s="4" t="s">
        <v>24</v>
      </c>
      <c r="BV5" s="4" t="s">
        <v>157</v>
      </c>
      <c r="BW5" s="4" t="s">
        <v>25</v>
      </c>
      <c r="BX5" s="4" t="s">
        <v>26</v>
      </c>
      <c r="BY5" s="4" t="s">
        <v>27</v>
      </c>
      <c r="BZ5" s="4" t="s">
        <v>181</v>
      </c>
      <c r="CA5" s="4" t="s">
        <v>29</v>
      </c>
      <c r="CB5" s="4" t="s">
        <v>30</v>
      </c>
      <c r="CC5" s="4" t="s">
        <v>31</v>
      </c>
      <c r="CD5" s="4" t="s">
        <v>32</v>
      </c>
      <c r="CE5" s="4" t="s">
        <v>33</v>
      </c>
      <c r="CF5" s="4" t="s">
        <v>184</v>
      </c>
      <c r="CG5" s="4" t="s">
        <v>180</v>
      </c>
    </row>
    <row r="6" spans="1:85">
      <c r="A6" s="292">
        <v>109460</v>
      </c>
      <c r="B6" s="314" t="s">
        <v>151</v>
      </c>
      <c r="C6" s="6" t="s">
        <v>7</v>
      </c>
      <c r="D6" s="7" t="s">
        <v>37</v>
      </c>
      <c r="E6" s="157"/>
      <c r="F6" s="157"/>
      <c r="G6" s="188"/>
      <c r="H6" s="188"/>
      <c r="I6" s="151" t="s">
        <v>157</v>
      </c>
      <c r="J6" s="151" t="s">
        <v>157</v>
      </c>
      <c r="K6" s="151" t="s">
        <v>157</v>
      </c>
      <c r="L6" s="157"/>
      <c r="M6" s="157"/>
      <c r="N6" s="391" t="s">
        <v>50</v>
      </c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281" t="s">
        <v>157</v>
      </c>
      <c r="AG6" s="188"/>
      <c r="AH6" s="188"/>
      <c r="AI6" s="151" t="s">
        <v>157</v>
      </c>
      <c r="AJ6" s="8">
        <v>36</v>
      </c>
      <c r="AK6" s="127">
        <f>AJ6+AL6</f>
        <v>36</v>
      </c>
      <c r="AL6" s="128">
        <f>(BO6-AN6)</f>
        <v>0</v>
      </c>
      <c r="AM6" s="291"/>
      <c r="AN6" s="289">
        <v>36</v>
      </c>
      <c r="AO6" s="8">
        <f>(BO6-AN6)</f>
        <v>0</v>
      </c>
      <c r="AP6" s="3"/>
      <c r="AQ6" s="2"/>
      <c r="AR6" s="2"/>
      <c r="AS6" s="2"/>
      <c r="AT6" s="2"/>
      <c r="AU6" s="2"/>
      <c r="AV6" s="4">
        <f>COUNTIF(E6:AI6,"M")</f>
        <v>0</v>
      </c>
      <c r="AW6" s="4">
        <f>COUNTIF(E6:AI6,"T")</f>
        <v>0</v>
      </c>
      <c r="AX6" s="4">
        <f>COUNTIF(E6:AI6,"P")</f>
        <v>0</v>
      </c>
      <c r="AY6" s="4">
        <f>COUNTIF(E6:AI6,"SN")</f>
        <v>0</v>
      </c>
      <c r="AZ6" s="4">
        <f>COUNTIF(E6:AI6,"M/T")</f>
        <v>0</v>
      </c>
      <c r="BA6" s="4">
        <v>6</v>
      </c>
      <c r="BB6" s="4">
        <f>COUNTIF(E6:AI6,"I")</f>
        <v>0</v>
      </c>
      <c r="BC6" s="4">
        <f>COUNTIF(E6:AI6,"I²")</f>
        <v>0</v>
      </c>
      <c r="BD6" s="4">
        <f>COUNTIF(E6:AI6,"M4")</f>
        <v>0</v>
      </c>
      <c r="BE6" s="4">
        <f>COUNTIF(E6:AI6,"P#")</f>
        <v>0</v>
      </c>
      <c r="BF6" s="4">
        <f>COUNTIF(E6:AI6,"M/SN")</f>
        <v>0</v>
      </c>
      <c r="BG6" s="4">
        <f>COUNTIF(E6:AI6,"T/SNDa")</f>
        <v>0</v>
      </c>
      <c r="BH6" s="4">
        <f>COUNTIF(E6:AI6,"T/I")</f>
        <v>0</v>
      </c>
      <c r="BI6" s="4">
        <f>COUNTIF(E6:AI6,"P/i")</f>
        <v>0</v>
      </c>
      <c r="BJ6" s="4">
        <f>COUNTIF(E6:AI6,"m/i")</f>
        <v>0</v>
      </c>
      <c r="BK6" s="4">
        <f>COUNTIF(E6:AI6,"M#/t")</f>
        <v>0</v>
      </c>
      <c r="BL6" s="4">
        <f>COUNTIF(E6:AI6,"M#")</f>
        <v>0</v>
      </c>
      <c r="BM6" s="4">
        <f>COUNTIF(E6:AI6,"MTa")</f>
        <v>0</v>
      </c>
      <c r="BN6" s="4">
        <f>((AR6*6)+(AS6*6)+(AT6*6)+(AU6)+(AQ6*6))</f>
        <v>0</v>
      </c>
      <c r="BO6" s="9">
        <f>(AV6*$BQ$6)+(AW6*$BR$6)+(AX6*$BS$6)+(AY6*$BT$6)+(AZ6*$BU$6)+(BA6*$BV$6)+(BB6*$BW$6)+(BC6*$BX$6)+(BD6*$BY$6)+(BE6*$BZ$6)+(BF6*$CA$6)+(BG6*$CB$6)+(BH6*$CC$6)+(BI6*$CD6)+(BJ6*$CE$6)+(BK6*$CF$6)+(BL6*$CG$6)+(BM6*$CH$6)</f>
        <v>36</v>
      </c>
      <c r="BQ6" s="2">
        <v>6</v>
      </c>
      <c r="BR6" s="2">
        <v>6</v>
      </c>
      <c r="BS6" s="2">
        <v>12</v>
      </c>
      <c r="BT6" s="2">
        <v>12</v>
      </c>
      <c r="BU6" s="2">
        <v>12</v>
      </c>
      <c r="BV6" s="2">
        <v>6</v>
      </c>
      <c r="BW6" s="2">
        <v>6</v>
      </c>
      <c r="BX6" s="2">
        <v>6</v>
      </c>
      <c r="BY6" s="2">
        <v>9</v>
      </c>
      <c r="BZ6" s="2">
        <v>12</v>
      </c>
      <c r="CA6" s="2">
        <v>18</v>
      </c>
      <c r="CB6" s="2">
        <v>18</v>
      </c>
      <c r="CC6" s="2">
        <v>12</v>
      </c>
      <c r="CD6" s="2">
        <v>18</v>
      </c>
      <c r="CE6" s="2">
        <v>12</v>
      </c>
      <c r="CF6" s="2">
        <v>12</v>
      </c>
      <c r="CG6" s="2">
        <v>6</v>
      </c>
    </row>
    <row r="7" spans="1:85">
      <c r="A7" s="376" t="s">
        <v>0</v>
      </c>
      <c r="B7" s="377" t="s">
        <v>173</v>
      </c>
      <c r="C7" s="261" t="s">
        <v>2</v>
      </c>
      <c r="D7" s="378" t="s">
        <v>3</v>
      </c>
      <c r="E7" s="126">
        <v>1</v>
      </c>
      <c r="F7" s="126">
        <v>2</v>
      </c>
      <c r="G7" s="126">
        <v>3</v>
      </c>
      <c r="H7" s="126">
        <v>4</v>
      </c>
      <c r="I7" s="126">
        <v>5</v>
      </c>
      <c r="J7" s="126">
        <v>6</v>
      </c>
      <c r="K7" s="126">
        <v>7</v>
      </c>
      <c r="L7" s="126">
        <v>8</v>
      </c>
      <c r="M7" s="126">
        <v>9</v>
      </c>
      <c r="N7" s="126">
        <v>10</v>
      </c>
      <c r="O7" s="126">
        <v>11</v>
      </c>
      <c r="P7" s="126">
        <v>12</v>
      </c>
      <c r="Q7" s="126">
        <v>13</v>
      </c>
      <c r="R7" s="126">
        <v>14</v>
      </c>
      <c r="S7" s="126">
        <v>15</v>
      </c>
      <c r="T7" s="126">
        <v>16</v>
      </c>
      <c r="U7" s="126">
        <v>17</v>
      </c>
      <c r="V7" s="126">
        <v>18</v>
      </c>
      <c r="W7" s="126">
        <v>19</v>
      </c>
      <c r="X7" s="126">
        <v>20</v>
      </c>
      <c r="Y7" s="126">
        <v>21</v>
      </c>
      <c r="Z7" s="126">
        <v>22</v>
      </c>
      <c r="AA7" s="126">
        <v>23</v>
      </c>
      <c r="AB7" s="126">
        <v>24</v>
      </c>
      <c r="AC7" s="126">
        <v>25</v>
      </c>
      <c r="AD7" s="126">
        <v>26</v>
      </c>
      <c r="AE7" s="126">
        <v>27</v>
      </c>
      <c r="AF7" s="126">
        <v>28</v>
      </c>
      <c r="AG7" s="126">
        <v>29</v>
      </c>
      <c r="AH7" s="126">
        <v>30</v>
      </c>
      <c r="AI7" s="126">
        <v>31</v>
      </c>
      <c r="AJ7" s="390" t="s">
        <v>4</v>
      </c>
      <c r="AK7" s="381" t="s">
        <v>5</v>
      </c>
      <c r="AL7" s="382" t="s">
        <v>6</v>
      </c>
      <c r="AM7" s="291"/>
      <c r="AN7" s="129"/>
      <c r="AO7" s="129"/>
      <c r="AP7" s="3"/>
      <c r="AQ7" s="130"/>
      <c r="AR7" s="130"/>
      <c r="AS7" s="130"/>
      <c r="AT7" s="130"/>
      <c r="AU7" s="130"/>
      <c r="AV7" s="131"/>
      <c r="AW7" s="131"/>
      <c r="AX7" s="131"/>
      <c r="AY7" s="131"/>
      <c r="AZ7" s="131"/>
      <c r="BA7" s="131"/>
      <c r="BB7" s="131"/>
      <c r="BC7" s="131"/>
      <c r="BD7" s="273"/>
      <c r="BE7" s="273"/>
      <c r="BF7" s="273"/>
      <c r="BG7" s="273"/>
      <c r="BH7" s="131"/>
      <c r="BI7" s="131"/>
      <c r="BJ7" s="273"/>
      <c r="BK7" s="273"/>
      <c r="BL7" s="273"/>
      <c r="BM7" s="273"/>
      <c r="BN7" s="272"/>
      <c r="BO7" s="132"/>
    </row>
    <row r="8" spans="1:85">
      <c r="A8" s="376"/>
      <c r="B8" s="377"/>
      <c r="C8" s="133" t="s">
        <v>38</v>
      </c>
      <c r="D8" s="378"/>
      <c r="E8" s="1" t="s">
        <v>11</v>
      </c>
      <c r="F8" s="1" t="s">
        <v>12</v>
      </c>
      <c r="G8" s="1" t="s">
        <v>13</v>
      </c>
      <c r="H8" s="1" t="s">
        <v>14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8</v>
      </c>
      <c r="Q8" s="1" t="s">
        <v>9</v>
      </c>
      <c r="R8" s="1" t="s">
        <v>10</v>
      </c>
      <c r="S8" s="1" t="s">
        <v>11</v>
      </c>
      <c r="T8" s="1" t="s">
        <v>12</v>
      </c>
      <c r="U8" s="1" t="s">
        <v>13</v>
      </c>
      <c r="V8" s="1" t="s">
        <v>14</v>
      </c>
      <c r="W8" s="1" t="s">
        <v>8</v>
      </c>
      <c r="X8" s="1" t="s">
        <v>9</v>
      </c>
      <c r="Y8" s="1" t="s">
        <v>10</v>
      </c>
      <c r="Z8" s="1" t="s">
        <v>11</v>
      </c>
      <c r="AA8" s="1" t="s">
        <v>12</v>
      </c>
      <c r="AB8" s="1" t="s">
        <v>13</v>
      </c>
      <c r="AC8" s="1" t="s">
        <v>14</v>
      </c>
      <c r="AD8" s="1" t="s">
        <v>8</v>
      </c>
      <c r="AE8" s="1" t="s">
        <v>9</v>
      </c>
      <c r="AF8" s="1" t="s">
        <v>10</v>
      </c>
      <c r="AG8" s="1" t="s">
        <v>11</v>
      </c>
      <c r="AH8" s="1" t="s">
        <v>12</v>
      </c>
      <c r="AI8" s="1" t="s">
        <v>13</v>
      </c>
      <c r="AJ8" s="390"/>
      <c r="AK8" s="381"/>
      <c r="AL8" s="382"/>
      <c r="AM8" s="291"/>
      <c r="AN8" s="10"/>
      <c r="AO8" s="10"/>
      <c r="AP8" s="3"/>
      <c r="AQ8" s="11"/>
      <c r="AR8" s="11"/>
      <c r="AS8" s="11"/>
      <c r="AT8" s="11"/>
      <c r="AU8" s="11"/>
      <c r="AV8" s="12"/>
      <c r="AW8" s="12"/>
      <c r="AX8" s="12"/>
      <c r="AY8" s="12"/>
      <c r="AZ8" s="12"/>
      <c r="BA8" s="12"/>
      <c r="BB8" s="12"/>
      <c r="BC8" s="12"/>
      <c r="BD8" s="273"/>
      <c r="BE8" s="273"/>
      <c r="BF8" s="273"/>
      <c r="BG8" s="273"/>
      <c r="BH8" s="12"/>
      <c r="BI8" s="12"/>
      <c r="BJ8" s="273"/>
      <c r="BK8" s="273"/>
      <c r="BL8" s="273"/>
      <c r="BM8" s="273"/>
      <c r="BN8" s="272"/>
      <c r="BO8" s="13"/>
    </row>
    <row r="9" spans="1:85">
      <c r="A9" s="293">
        <v>153605</v>
      </c>
      <c r="B9" s="313" t="s">
        <v>152</v>
      </c>
      <c r="C9" s="135" t="s">
        <v>39</v>
      </c>
      <c r="D9" s="136" t="s">
        <v>40</v>
      </c>
      <c r="E9" s="159"/>
      <c r="F9" s="159"/>
      <c r="G9" s="159"/>
      <c r="H9" s="262" t="s">
        <v>20</v>
      </c>
      <c r="I9" s="161" t="s">
        <v>20</v>
      </c>
      <c r="J9" s="161" t="s">
        <v>20</v>
      </c>
      <c r="K9" s="161" t="s">
        <v>20</v>
      </c>
      <c r="L9" s="159"/>
      <c r="M9" s="159"/>
      <c r="N9" s="151" t="s">
        <v>157</v>
      </c>
      <c r="O9" s="151" t="s">
        <v>157</v>
      </c>
      <c r="P9" s="151" t="s">
        <v>157</v>
      </c>
      <c r="Q9" s="151" t="s">
        <v>157</v>
      </c>
      <c r="R9" s="151" t="s">
        <v>157</v>
      </c>
      <c r="S9" s="195"/>
      <c r="T9" s="195"/>
      <c r="U9" s="151" t="s">
        <v>157</v>
      </c>
      <c r="V9" s="151" t="s">
        <v>157</v>
      </c>
      <c r="W9" s="151" t="s">
        <v>157</v>
      </c>
      <c r="X9" s="151" t="s">
        <v>157</v>
      </c>
      <c r="Y9" s="151" t="s">
        <v>157</v>
      </c>
      <c r="Z9" s="195"/>
      <c r="AA9" s="195"/>
      <c r="AB9" s="151" t="s">
        <v>157</v>
      </c>
      <c r="AC9" s="151" t="s">
        <v>157</v>
      </c>
      <c r="AD9" s="151" t="s">
        <v>157</v>
      </c>
      <c r="AE9" s="151" t="s">
        <v>157</v>
      </c>
      <c r="AF9" s="151" t="s">
        <v>157</v>
      </c>
      <c r="AG9" s="159"/>
      <c r="AH9" s="159"/>
      <c r="AI9" s="161" t="s">
        <v>20</v>
      </c>
      <c r="AJ9" s="8">
        <v>126</v>
      </c>
      <c r="AK9" s="127">
        <f>AJ9+AL9</f>
        <v>132</v>
      </c>
      <c r="AL9" s="128">
        <f>(BO9-AN9)</f>
        <v>6</v>
      </c>
      <c r="AM9" s="291"/>
      <c r="AN9" s="289">
        <v>114</v>
      </c>
      <c r="AO9" s="8">
        <f>(BO9-AN9)</f>
        <v>6</v>
      </c>
      <c r="AP9" s="3"/>
      <c r="AQ9" s="2"/>
      <c r="AR9" s="2"/>
      <c r="AS9" s="2"/>
      <c r="AT9" s="2"/>
      <c r="AU9" s="2"/>
      <c r="AV9" s="4">
        <f>COUNTIF(E9:AI9,"M")</f>
        <v>5</v>
      </c>
      <c r="AW9" s="4">
        <f>COUNTIF(E9:AI9,"T")</f>
        <v>0</v>
      </c>
      <c r="AX9" s="4">
        <f>COUNTIF(E9:AI9,"P")</f>
        <v>0</v>
      </c>
      <c r="AY9" s="4">
        <f>COUNTIF(E9:AI9,"SN")</f>
        <v>0</v>
      </c>
      <c r="AZ9" s="4">
        <f>COUNTIF(E9:AI9,"M/T")</f>
        <v>0</v>
      </c>
      <c r="BA9" s="4">
        <v>15</v>
      </c>
      <c r="BB9" s="4">
        <f>COUNTIF(E9:AI9,"I")</f>
        <v>0</v>
      </c>
      <c r="BC9" s="4">
        <f>COUNTIF(E9:AI9,"I²")</f>
        <v>0</v>
      </c>
      <c r="BD9" s="4">
        <f>COUNTIF(E9:AI9,"M4")</f>
        <v>0</v>
      </c>
      <c r="BE9" s="4">
        <f t="shared" ref="BE9:BE26" si="0">COUNTIF(E9:AI9,"P#")</f>
        <v>0</v>
      </c>
      <c r="BF9" s="4">
        <f>COUNTIF(E9:AI9,"M/SN")</f>
        <v>0</v>
      </c>
      <c r="BG9" s="4">
        <f>COUNTIF(E9:AI9,"T/SNDa")</f>
        <v>0</v>
      </c>
      <c r="BH9" s="4">
        <f>COUNTIF(E9:AI9,"T/I")</f>
        <v>0</v>
      </c>
      <c r="BI9" s="4">
        <f>COUNTIF(E9:AI9,"P/i")</f>
        <v>0</v>
      </c>
      <c r="BJ9" s="4">
        <f>COUNTIF(E9:AI9,"m/i")</f>
        <v>0</v>
      </c>
      <c r="BK9" s="4">
        <f t="shared" ref="BK9:BK26" si="1">COUNTIF(E9:AI9,"M#/t")</f>
        <v>0</v>
      </c>
      <c r="BL9" s="4">
        <f t="shared" ref="BL9:BL26" si="2">COUNTIF(E9:AI9,"M#")</f>
        <v>0</v>
      </c>
      <c r="BM9" s="4">
        <f>COUNTIF(E9:AI9,"MTa")</f>
        <v>0</v>
      </c>
      <c r="BN9" s="4">
        <f>((AR9*6)+(AS9*6)+(AT9*6)+(AU9)+(AQ9*6))</f>
        <v>0</v>
      </c>
      <c r="BO9" s="9">
        <f>(AV9*$BQ$6)+(AW9*$BR$6)+(AX9*$BS$6)+(AY9*$BT$6)+(AZ9*$BU$6)+(BA9*$BV$6)+(BB9*$BW$6)+(BC9*$BX$6)+(BD9*$BY$6)+(BE9*$BZ$6)+(BF9*$CA$6)+(BG9*$CB$6)+(BH9*$CC$6)+(BI9*$CD9)+(BJ9*$CE$6)+(BK9*$CF$6)+(BL9*$CG$6)+(BM9*$CH$6)</f>
        <v>120</v>
      </c>
    </row>
    <row r="10" spans="1:85" ht="15.75" customHeight="1">
      <c r="A10" s="137">
        <v>113549</v>
      </c>
      <c r="B10" s="134" t="s">
        <v>41</v>
      </c>
      <c r="C10" s="138" t="s">
        <v>38</v>
      </c>
      <c r="D10" s="136" t="s">
        <v>40</v>
      </c>
      <c r="E10" s="262"/>
      <c r="F10" s="159" t="s">
        <v>21</v>
      </c>
      <c r="G10" s="159" t="s">
        <v>22</v>
      </c>
      <c r="H10" s="159" t="s">
        <v>22</v>
      </c>
      <c r="I10" s="444" t="s">
        <v>22</v>
      </c>
      <c r="J10" s="444" t="s">
        <v>20</v>
      </c>
      <c r="K10" s="161" t="s">
        <v>20</v>
      </c>
      <c r="L10" s="250"/>
      <c r="M10" s="250"/>
      <c r="N10" s="161" t="s">
        <v>20</v>
      </c>
      <c r="O10" s="161" t="s">
        <v>20</v>
      </c>
      <c r="P10" s="161" t="s">
        <v>21</v>
      </c>
      <c r="Q10" s="161" t="s">
        <v>20</v>
      </c>
      <c r="R10" s="161" t="s">
        <v>20</v>
      </c>
      <c r="S10" s="262" t="s">
        <v>20</v>
      </c>
      <c r="T10" s="250"/>
      <c r="U10" s="161" t="s">
        <v>20</v>
      </c>
      <c r="V10" s="161" t="s">
        <v>24</v>
      </c>
      <c r="W10" s="161" t="s">
        <v>20</v>
      </c>
      <c r="X10" s="161" t="s">
        <v>20</v>
      </c>
      <c r="Y10" s="161" t="s">
        <v>21</v>
      </c>
      <c r="Z10" s="159"/>
      <c r="AA10" s="159"/>
      <c r="AB10" s="161" t="s">
        <v>20</v>
      </c>
      <c r="AC10" s="161" t="s">
        <v>20</v>
      </c>
      <c r="AD10" s="161" t="s">
        <v>20</v>
      </c>
      <c r="AE10" s="161" t="s">
        <v>24</v>
      </c>
      <c r="AF10" s="161" t="s">
        <v>21</v>
      </c>
      <c r="AG10" s="159" t="s">
        <v>21</v>
      </c>
      <c r="AH10" s="159" t="s">
        <v>22</v>
      </c>
      <c r="AI10" s="161" t="s">
        <v>20</v>
      </c>
      <c r="AJ10" s="8">
        <v>72</v>
      </c>
      <c r="AK10" s="127">
        <f>AJ10+AL10</f>
        <v>144</v>
      </c>
      <c r="AL10" s="128">
        <f>(BO10-AN10)</f>
        <v>72</v>
      </c>
      <c r="AM10" s="291"/>
      <c r="AN10" s="289">
        <v>114</v>
      </c>
      <c r="AO10" s="8">
        <f>(BO10-AN10)</f>
        <v>72</v>
      </c>
      <c r="AP10" s="3"/>
      <c r="AQ10" s="2"/>
      <c r="AR10" s="2"/>
      <c r="AS10" s="2"/>
      <c r="AT10" s="2"/>
      <c r="AU10" s="2"/>
      <c r="AV10" s="4">
        <f>COUNTIF(E10:AI10,"M")</f>
        <v>14</v>
      </c>
      <c r="AW10" s="4">
        <f>COUNTIF(E10:AI10,"T")</f>
        <v>5</v>
      </c>
      <c r="AX10" s="4">
        <f>COUNTIF(E10:AI10,"P")</f>
        <v>4</v>
      </c>
      <c r="AY10" s="4">
        <f>COUNTIF(E10:AI10,"SN")</f>
        <v>0</v>
      </c>
      <c r="AZ10" s="4">
        <f>COUNTIF(E10:AI10,"M/T")</f>
        <v>2</v>
      </c>
      <c r="BA10" s="4">
        <f>COUNTIF(E10:AI10,"I/I")</f>
        <v>0</v>
      </c>
      <c r="BB10" s="4">
        <f>COUNTIF(E10:AI10,"I")</f>
        <v>0</v>
      </c>
      <c r="BC10" s="4">
        <f>COUNTIF(E10:AI10,"I²")</f>
        <v>0</v>
      </c>
      <c r="BD10" s="4">
        <f>COUNTIF(E10:AI10,"M4")</f>
        <v>0</v>
      </c>
      <c r="BE10" s="4">
        <f t="shared" si="0"/>
        <v>0</v>
      </c>
      <c r="BF10" s="4">
        <f>COUNTIF(E10:AI10,"M/SN")</f>
        <v>0</v>
      </c>
      <c r="BG10" s="4">
        <f>COUNTIF(E10:AI10,"T/SNDa")</f>
        <v>0</v>
      </c>
      <c r="BH10" s="4">
        <f>COUNTIF(E10:AI10,"T/I")</f>
        <v>0</v>
      </c>
      <c r="BI10" s="4">
        <f>COUNTIF(E10:AI10,"P/i")</f>
        <v>0</v>
      </c>
      <c r="BJ10" s="4">
        <f>COUNTIF(E10:AI10,"m/i")</f>
        <v>0</v>
      </c>
      <c r="BK10" s="4">
        <f t="shared" si="1"/>
        <v>0</v>
      </c>
      <c r="BL10" s="4">
        <f t="shared" si="2"/>
        <v>0</v>
      </c>
      <c r="BM10" s="4">
        <f>COUNTIF(E10:AI10,"MTa")</f>
        <v>0</v>
      </c>
      <c r="BN10" s="4">
        <f>((AR10*6)+(AS10*6)+(AT10*6)+(AU10)+(AQ10*6))</f>
        <v>0</v>
      </c>
      <c r="BO10" s="9">
        <f>(AV10*$BQ$6)+(AW10*$BR$6)+(AX10*$BS$6)+(AY10*$BT$6)+(AZ10*$BU$6)+(BA10*$BV$6)+(BB10*$BW$6)+(BC10*$BX$6)+(BD10*$BY$6)+(BE10*$BZ$6)+(BF10*$CA$6)+(BG10*$CB$6)+(BH10*$CC$6)+(BI10*$CD10)+(BJ10*$CE$6)+(BK10*$CF$6)+(BL10*$CG$6)+(BM10*$CH$6)</f>
        <v>186</v>
      </c>
    </row>
    <row r="11" spans="1:85">
      <c r="A11" s="137">
        <v>120620</v>
      </c>
      <c r="B11" s="134" t="s">
        <v>42</v>
      </c>
      <c r="C11" s="135" t="s">
        <v>43</v>
      </c>
      <c r="D11" s="136" t="s">
        <v>44</v>
      </c>
      <c r="E11" s="159"/>
      <c r="F11" s="159"/>
      <c r="G11" s="159"/>
      <c r="H11" s="159"/>
      <c r="I11" s="161" t="s">
        <v>20</v>
      </c>
      <c r="J11" s="161" t="s">
        <v>20</v>
      </c>
      <c r="K11" s="161" t="s">
        <v>20</v>
      </c>
      <c r="L11" s="159"/>
      <c r="M11" s="159"/>
      <c r="N11" s="161" t="s">
        <v>20</v>
      </c>
      <c r="O11" s="161" t="s">
        <v>20</v>
      </c>
      <c r="P11" s="161" t="s">
        <v>20</v>
      </c>
      <c r="Q11" s="161" t="s">
        <v>20</v>
      </c>
      <c r="R11" s="161" t="s">
        <v>20</v>
      </c>
      <c r="S11" s="159"/>
      <c r="T11" s="159"/>
      <c r="U11" s="161" t="s">
        <v>21</v>
      </c>
      <c r="V11" s="161" t="s">
        <v>21</v>
      </c>
      <c r="W11" s="161" t="s">
        <v>20</v>
      </c>
      <c r="X11" s="161" t="s">
        <v>20</v>
      </c>
      <c r="Y11" s="161" t="s">
        <v>20</v>
      </c>
      <c r="Z11" s="159"/>
      <c r="AA11" s="159"/>
      <c r="AB11" s="161" t="s">
        <v>20</v>
      </c>
      <c r="AC11" s="161" t="s">
        <v>20</v>
      </c>
      <c r="AD11" s="161" t="s">
        <v>20</v>
      </c>
      <c r="AE11" s="161" t="s">
        <v>20</v>
      </c>
      <c r="AF11" s="161" t="s">
        <v>20</v>
      </c>
      <c r="AG11" s="159"/>
      <c r="AH11" s="159"/>
      <c r="AI11" s="161" t="s">
        <v>21</v>
      </c>
      <c r="AJ11" s="8">
        <v>114</v>
      </c>
      <c r="AK11" s="127">
        <f>AJ11+AL11</f>
        <v>114</v>
      </c>
      <c r="AL11" s="128">
        <f>(BO11-AN11)</f>
        <v>0</v>
      </c>
      <c r="AM11" s="291"/>
      <c r="AN11" s="289">
        <v>114</v>
      </c>
      <c r="AO11" s="8">
        <f>(BO11-AN11)</f>
        <v>0</v>
      </c>
      <c r="AP11" s="3"/>
      <c r="AQ11" s="2"/>
      <c r="AR11" s="2"/>
      <c r="AS11" s="2"/>
      <c r="AT11" s="2"/>
      <c r="AU11" s="2"/>
      <c r="AV11" s="4">
        <f>COUNTIF(E11:AI11,"M")</f>
        <v>16</v>
      </c>
      <c r="AW11" s="4">
        <f>COUNTIF(E11:AI11,"T")</f>
        <v>3</v>
      </c>
      <c r="AX11" s="4">
        <f>COUNTIF(E11:AI11,"P")</f>
        <v>0</v>
      </c>
      <c r="AY11" s="4">
        <f>COUNTIF(E11:AI11,"SN")</f>
        <v>0</v>
      </c>
      <c r="AZ11" s="4">
        <f>COUNTIF(E11:AI11,"M/T")</f>
        <v>0</v>
      </c>
      <c r="BA11" s="4">
        <f>COUNTIF(E11:AI11,"I/I")</f>
        <v>0</v>
      </c>
      <c r="BB11" s="4">
        <f>COUNTIF(E11:AI11,"I")</f>
        <v>0</v>
      </c>
      <c r="BC11" s="4">
        <f>COUNTIF(E11:AI11,"I²")</f>
        <v>0</v>
      </c>
      <c r="BD11" s="4">
        <f>COUNTIF(E11:AI11,"M4")</f>
        <v>0</v>
      </c>
      <c r="BE11" s="4">
        <f t="shared" si="0"/>
        <v>0</v>
      </c>
      <c r="BF11" s="4">
        <f>COUNTIF(E11:AI11,"M/SN")</f>
        <v>0</v>
      </c>
      <c r="BG11" s="4">
        <f>COUNTIF(E11:AI11,"T/SNDa")</f>
        <v>0</v>
      </c>
      <c r="BH11" s="4">
        <f>COUNTIF(E11:AI11,"T/I")</f>
        <v>0</v>
      </c>
      <c r="BI11" s="4">
        <f>COUNTIF(E11:AI11,"P/i")</f>
        <v>0</v>
      </c>
      <c r="BJ11" s="286">
        <f>COUNTIF(E11:AI11,"m/i")</f>
        <v>0</v>
      </c>
      <c r="BK11" s="286">
        <f t="shared" si="1"/>
        <v>0</v>
      </c>
      <c r="BL11" s="286">
        <f t="shared" si="2"/>
        <v>0</v>
      </c>
      <c r="BM11" s="4">
        <f>COUNTIF(E11:AI11,"MTa")</f>
        <v>0</v>
      </c>
      <c r="BN11" s="4">
        <f>((AR11*6)+(AS11*6)+(AT11*6)+(AU11)+(AQ11*6))</f>
        <v>0</v>
      </c>
      <c r="BO11" s="9">
        <f>(AV11*$BQ$6)+(AW11*$BR$6)+(AX11*$BS$6)+(AY11*$BT$6)+(AZ11*$BU$6)+(BA11*$BV$6)+(BB11*$BW$6)+(BC11*$BX$6)+(BD11*$BY$6)+(BE11*$BZ$6)+(BF11*$CA$6)+(BG11*$CB$6)+(BH11*$CC$6)+(BI11*$CD11)+(BJ11*$CE$6)+(BK11*$CF$6)+(BL11*$CG$6)+(BM11*$CH$6)</f>
        <v>114</v>
      </c>
    </row>
    <row r="12" spans="1:85">
      <c r="A12" s="376" t="s">
        <v>0</v>
      </c>
      <c r="B12" s="377" t="s">
        <v>1</v>
      </c>
      <c r="C12" s="261" t="s">
        <v>2</v>
      </c>
      <c r="D12" s="378" t="s">
        <v>3</v>
      </c>
      <c r="E12" s="126">
        <v>1</v>
      </c>
      <c r="F12" s="126">
        <v>2</v>
      </c>
      <c r="G12" s="126">
        <v>3</v>
      </c>
      <c r="H12" s="126">
        <v>4</v>
      </c>
      <c r="I12" s="126">
        <v>5</v>
      </c>
      <c r="J12" s="126">
        <v>6</v>
      </c>
      <c r="K12" s="126">
        <v>7</v>
      </c>
      <c r="L12" s="126">
        <v>8</v>
      </c>
      <c r="M12" s="126">
        <v>9</v>
      </c>
      <c r="N12" s="126">
        <v>10</v>
      </c>
      <c r="O12" s="126">
        <v>11</v>
      </c>
      <c r="P12" s="126">
        <v>12</v>
      </c>
      <c r="Q12" s="126">
        <v>13</v>
      </c>
      <c r="R12" s="126">
        <v>14</v>
      </c>
      <c r="S12" s="126">
        <v>15</v>
      </c>
      <c r="T12" s="126">
        <v>16</v>
      </c>
      <c r="U12" s="126">
        <v>17</v>
      </c>
      <c r="V12" s="126">
        <v>18</v>
      </c>
      <c r="W12" s="126">
        <v>19</v>
      </c>
      <c r="X12" s="126">
        <v>20</v>
      </c>
      <c r="Y12" s="126">
        <v>21</v>
      </c>
      <c r="Z12" s="126">
        <v>22</v>
      </c>
      <c r="AA12" s="126">
        <v>23</v>
      </c>
      <c r="AB12" s="126">
        <v>24</v>
      </c>
      <c r="AC12" s="126">
        <v>25</v>
      </c>
      <c r="AD12" s="126">
        <v>26</v>
      </c>
      <c r="AE12" s="126">
        <v>27</v>
      </c>
      <c r="AF12" s="126">
        <v>28</v>
      </c>
      <c r="AG12" s="126">
        <v>29</v>
      </c>
      <c r="AH12" s="126">
        <v>30</v>
      </c>
      <c r="AI12" s="126">
        <v>31</v>
      </c>
      <c r="AJ12" s="390" t="s">
        <v>4</v>
      </c>
      <c r="AK12" s="381" t="s">
        <v>5</v>
      </c>
      <c r="AL12" s="382" t="s">
        <v>6</v>
      </c>
      <c r="AM12" s="291"/>
      <c r="AN12" s="129"/>
      <c r="AO12" s="129"/>
      <c r="AP12" s="3"/>
      <c r="AQ12" s="130"/>
      <c r="AR12" s="130"/>
      <c r="AS12" s="130"/>
      <c r="AT12" s="130"/>
      <c r="AU12" s="130"/>
      <c r="AV12" s="131"/>
      <c r="AW12" s="131"/>
      <c r="AX12" s="131"/>
      <c r="AY12" s="131"/>
      <c r="AZ12" s="131"/>
      <c r="BA12" s="131"/>
      <c r="BB12" s="131"/>
      <c r="BC12" s="131"/>
      <c r="BD12" s="273"/>
      <c r="BE12" s="273"/>
      <c r="BF12" s="273"/>
      <c r="BG12" s="131"/>
      <c r="BH12" s="131"/>
      <c r="BI12" s="131"/>
      <c r="BJ12" s="273"/>
      <c r="BK12" s="273"/>
      <c r="BL12" s="273"/>
      <c r="BM12" s="273"/>
      <c r="BN12" s="272"/>
      <c r="BO12" s="132"/>
    </row>
    <row r="13" spans="1:85">
      <c r="A13" s="376"/>
      <c r="B13" s="377"/>
      <c r="C13" s="133" t="s">
        <v>45</v>
      </c>
      <c r="D13" s="378"/>
      <c r="E13" s="1" t="s">
        <v>11</v>
      </c>
      <c r="F13" s="1" t="s">
        <v>12</v>
      </c>
      <c r="G13" s="1" t="s">
        <v>13</v>
      </c>
      <c r="H13" s="1" t="s">
        <v>14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 t="s">
        <v>14</v>
      </c>
      <c r="P13" s="1" t="s">
        <v>8</v>
      </c>
      <c r="Q13" s="1" t="s">
        <v>9</v>
      </c>
      <c r="R13" s="1" t="s">
        <v>10</v>
      </c>
      <c r="S13" s="1" t="s">
        <v>11</v>
      </c>
      <c r="T13" s="1" t="s">
        <v>12</v>
      </c>
      <c r="U13" s="1" t="s">
        <v>13</v>
      </c>
      <c r="V13" s="1" t="s">
        <v>14</v>
      </c>
      <c r="W13" s="1" t="s">
        <v>8</v>
      </c>
      <c r="X13" s="1" t="s">
        <v>9</v>
      </c>
      <c r="Y13" s="1" t="s">
        <v>10</v>
      </c>
      <c r="Z13" s="1" t="s">
        <v>11</v>
      </c>
      <c r="AA13" s="1" t="s">
        <v>12</v>
      </c>
      <c r="AB13" s="1" t="s">
        <v>13</v>
      </c>
      <c r="AC13" s="1" t="s">
        <v>14</v>
      </c>
      <c r="AD13" s="1" t="s">
        <v>8</v>
      </c>
      <c r="AE13" s="1" t="s">
        <v>9</v>
      </c>
      <c r="AF13" s="1" t="s">
        <v>10</v>
      </c>
      <c r="AG13" s="1" t="s">
        <v>11</v>
      </c>
      <c r="AH13" s="1" t="s">
        <v>12</v>
      </c>
      <c r="AI13" s="1" t="s">
        <v>13</v>
      </c>
      <c r="AJ13" s="390"/>
      <c r="AK13" s="381"/>
      <c r="AL13" s="382"/>
      <c r="AM13" s="291"/>
      <c r="AN13" s="10"/>
      <c r="AO13" s="10"/>
      <c r="AP13" s="3"/>
      <c r="AQ13" s="11"/>
      <c r="AR13" s="11"/>
      <c r="AS13" s="11"/>
      <c r="AT13" s="11"/>
      <c r="AU13" s="11"/>
      <c r="AV13" s="12"/>
      <c r="AW13" s="12"/>
      <c r="AX13" s="12"/>
      <c r="AY13" s="12"/>
      <c r="AZ13" s="12"/>
      <c r="BA13" s="12"/>
      <c r="BB13" s="12"/>
      <c r="BC13" s="12"/>
      <c r="BD13" s="273"/>
      <c r="BE13" s="273"/>
      <c r="BF13" s="273"/>
      <c r="BG13" s="12"/>
      <c r="BH13" s="12"/>
      <c r="BI13" s="12"/>
      <c r="BJ13" s="273"/>
      <c r="BK13" s="273"/>
      <c r="BL13" s="273"/>
      <c r="BM13" s="273"/>
      <c r="BN13" s="272"/>
      <c r="BO13" s="13"/>
    </row>
    <row r="14" spans="1:85">
      <c r="A14" s="294">
        <v>113883</v>
      </c>
      <c r="B14" s="312" t="s">
        <v>46</v>
      </c>
      <c r="C14" s="138" t="s">
        <v>45</v>
      </c>
      <c r="D14" s="136" t="s">
        <v>40</v>
      </c>
      <c r="E14" s="186"/>
      <c r="F14" s="186" t="s">
        <v>22</v>
      </c>
      <c r="G14" s="262"/>
      <c r="H14" s="262"/>
      <c r="I14" s="353" t="s">
        <v>15</v>
      </c>
      <c r="J14" s="161" t="s">
        <v>20</v>
      </c>
      <c r="K14" s="161" t="s">
        <v>20</v>
      </c>
      <c r="L14" s="186" t="s">
        <v>22</v>
      </c>
      <c r="M14" s="186"/>
      <c r="N14" s="161" t="s">
        <v>20</v>
      </c>
      <c r="O14" s="161" t="s">
        <v>20</v>
      </c>
      <c r="P14" s="161" t="s">
        <v>20</v>
      </c>
      <c r="Q14" s="161" t="s">
        <v>20</v>
      </c>
      <c r="R14" s="161" t="s">
        <v>20</v>
      </c>
      <c r="S14" s="186"/>
      <c r="T14" s="186" t="s">
        <v>22</v>
      </c>
      <c r="U14" s="161" t="s">
        <v>20</v>
      </c>
      <c r="V14" s="161" t="s">
        <v>20</v>
      </c>
      <c r="W14" s="161" t="s">
        <v>20</v>
      </c>
      <c r="X14" s="161" t="s">
        <v>20</v>
      </c>
      <c r="Y14" s="161" t="s">
        <v>20</v>
      </c>
      <c r="Z14" s="186" t="s">
        <v>22</v>
      </c>
      <c r="AA14" s="157"/>
      <c r="AB14" s="161" t="s">
        <v>20</v>
      </c>
      <c r="AC14" s="161" t="s">
        <v>20</v>
      </c>
      <c r="AD14" s="161" t="s">
        <v>20</v>
      </c>
      <c r="AE14" s="161" t="s">
        <v>20</v>
      </c>
      <c r="AF14" s="161" t="s">
        <v>29</v>
      </c>
      <c r="AG14" s="284"/>
      <c r="AH14" s="188"/>
      <c r="AI14" s="161" t="s">
        <v>20</v>
      </c>
      <c r="AJ14" s="8">
        <v>126</v>
      </c>
      <c r="AK14" s="127">
        <f>AJ14+AL14</f>
        <v>180</v>
      </c>
      <c r="AL14" s="128">
        <f>(BO14-AN14)</f>
        <v>54</v>
      </c>
      <c r="AM14" s="291"/>
      <c r="AN14" s="289">
        <v>114</v>
      </c>
      <c r="AO14" s="8">
        <f>(BO14-AN14)</f>
        <v>54</v>
      </c>
      <c r="AP14" s="3"/>
      <c r="AQ14" s="2"/>
      <c r="AR14" s="2"/>
      <c r="AS14" s="2"/>
      <c r="AT14" s="2"/>
      <c r="AU14" s="2"/>
      <c r="AV14" s="4">
        <f>COUNTIF(E14:AI14,"M")</f>
        <v>17</v>
      </c>
      <c r="AW14" s="4">
        <f>COUNTIF(E14:AI14,"T")</f>
        <v>0</v>
      </c>
      <c r="AX14" s="4">
        <f>COUNTIF(E14:AI14,"P")</f>
        <v>4</v>
      </c>
      <c r="AY14" s="4">
        <f>COUNTIF(E14:AI14,"SN")</f>
        <v>0</v>
      </c>
      <c r="AZ14" s="4">
        <f>COUNTIF(E14:AI14,"M/T")</f>
        <v>0</v>
      </c>
      <c r="BA14" s="4">
        <f>COUNTIF(E14:AI14,"I/I")</f>
        <v>0</v>
      </c>
      <c r="BB14" s="4">
        <f>COUNTIF(E14:AI14,"I")</f>
        <v>0</v>
      </c>
      <c r="BC14" s="4">
        <f>COUNTIF(E14:AI14,"I²")</f>
        <v>0</v>
      </c>
      <c r="BD14" s="4">
        <f>COUNTIF(E14:AI14,"M4")</f>
        <v>0</v>
      </c>
      <c r="BE14" s="4">
        <f t="shared" si="0"/>
        <v>0</v>
      </c>
      <c r="BF14" s="4">
        <f>COUNTIF(E14:AI14,"M/SN")</f>
        <v>1</v>
      </c>
      <c r="BG14" s="4">
        <f>COUNTIF(E14:AI14,"T/SNDa")</f>
        <v>0</v>
      </c>
      <c r="BH14" s="4">
        <f>COUNTIF(E14:AI14,"T/I")</f>
        <v>0</v>
      </c>
      <c r="BI14" s="4">
        <f>COUNTIF(E14:AI14,"P/i")</f>
        <v>0</v>
      </c>
      <c r="BJ14" s="287">
        <f>COUNTIF(E14:AI14,"m/i")</f>
        <v>0</v>
      </c>
      <c r="BK14" s="287">
        <f t="shared" si="1"/>
        <v>0</v>
      </c>
      <c r="BL14" s="287">
        <f t="shared" si="2"/>
        <v>0</v>
      </c>
      <c r="BM14" s="4">
        <f>COUNTIF(E14:AI14,"MTa")</f>
        <v>0</v>
      </c>
      <c r="BN14" s="4">
        <f>((AR14*6)+(AS14*6)+(AT14*6)+(AU14)+(AQ14*6))</f>
        <v>0</v>
      </c>
      <c r="BO14" s="9">
        <f>(AV14*$BQ$6)+(AW14*$BR$6)+(AX14*$BS$6)+(AY14*$BT$6)+(AZ14*$BU$6)+(BA14*$BV$6)+(BB14*$BW$6)+(BC14*$BX$6)+(BD14*$BY$6)+(BE14*$BZ$6)+(BF14*$CA$6)+(BG14*$CB$6)+(BH14*$CC$6)+(BI14*$CD14)+(BJ14*$CE$6)+(BK14*$CF$6)+(BL14*$CG$6)+(BM14*$CH$6)</f>
        <v>168</v>
      </c>
    </row>
    <row r="15" spans="1:85">
      <c r="A15" s="137">
        <v>154237</v>
      </c>
      <c r="B15" s="134" t="s">
        <v>47</v>
      </c>
      <c r="C15" s="138" t="s">
        <v>45</v>
      </c>
      <c r="D15" s="136" t="s">
        <v>48</v>
      </c>
      <c r="E15" s="186"/>
      <c r="F15" s="186" t="s">
        <v>21</v>
      </c>
      <c r="G15" s="186" t="s">
        <v>20</v>
      </c>
      <c r="H15" s="186" t="s">
        <v>20</v>
      </c>
      <c r="I15" s="161" t="s">
        <v>18</v>
      </c>
      <c r="J15" s="161" t="s">
        <v>24</v>
      </c>
      <c r="K15" s="161" t="s">
        <v>20</v>
      </c>
      <c r="L15" s="186" t="s">
        <v>21</v>
      </c>
      <c r="M15" s="186"/>
      <c r="N15" s="161" t="s">
        <v>20</v>
      </c>
      <c r="O15" s="161" t="s">
        <v>185</v>
      </c>
      <c r="P15" s="161" t="s">
        <v>185</v>
      </c>
      <c r="Q15" s="161" t="s">
        <v>20</v>
      </c>
      <c r="R15" s="161" t="s">
        <v>24</v>
      </c>
      <c r="S15" s="186" t="s">
        <v>21</v>
      </c>
      <c r="T15" s="186"/>
      <c r="U15" s="161" t="s">
        <v>20</v>
      </c>
      <c r="V15" s="161" t="s">
        <v>20</v>
      </c>
      <c r="W15" s="161" t="s">
        <v>20</v>
      </c>
      <c r="X15" s="161" t="s">
        <v>20</v>
      </c>
      <c r="Y15" s="161" t="s">
        <v>20</v>
      </c>
      <c r="Z15" s="157"/>
      <c r="AA15" s="157"/>
      <c r="AB15" s="161" t="s">
        <v>24</v>
      </c>
      <c r="AC15" s="161" t="s">
        <v>24</v>
      </c>
      <c r="AD15" s="161" t="s">
        <v>20</v>
      </c>
      <c r="AE15" s="161" t="s">
        <v>20</v>
      </c>
      <c r="AF15" s="161" t="s">
        <v>20</v>
      </c>
      <c r="AG15" s="188" t="s">
        <v>22</v>
      </c>
      <c r="AH15" s="188"/>
      <c r="AI15" s="161" t="s">
        <v>18</v>
      </c>
      <c r="AJ15" s="8">
        <v>126</v>
      </c>
      <c r="AK15" s="127">
        <f>AJ15+AL15</f>
        <v>192</v>
      </c>
      <c r="AL15" s="128">
        <f>(BO15-AN15)</f>
        <v>66</v>
      </c>
      <c r="AM15" s="291"/>
      <c r="AN15" s="289">
        <v>114</v>
      </c>
      <c r="AO15" s="8">
        <f>(BO15-AN15)</f>
        <v>66</v>
      </c>
      <c r="AP15" s="3"/>
      <c r="AQ15" s="2"/>
      <c r="AR15" s="2"/>
      <c r="AS15" s="2"/>
      <c r="AT15" s="2"/>
      <c r="AU15" s="2"/>
      <c r="AV15" s="4">
        <f>COUNTIF(E15:AI15,"M")</f>
        <v>13</v>
      </c>
      <c r="AW15" s="4">
        <f>COUNTIF(E15:AI15,"T")</f>
        <v>3</v>
      </c>
      <c r="AX15" s="4">
        <f>COUNTIF(E15:AI15,"P")</f>
        <v>1</v>
      </c>
      <c r="AY15" s="4">
        <f>COUNTIF(E15:AI15,"SN")</f>
        <v>0</v>
      </c>
      <c r="AZ15" s="4">
        <f>COUNTIF(E15:AI15,"M/T")</f>
        <v>6</v>
      </c>
      <c r="BA15" s="4">
        <f>COUNTIF(E15:AI15,"I/I")</f>
        <v>0</v>
      </c>
      <c r="BB15" s="4">
        <f>COUNTIF(E15:AI15,"I")</f>
        <v>0</v>
      </c>
      <c r="BC15" s="4">
        <f>COUNTIF(E15:AI15,"I²")</f>
        <v>0</v>
      </c>
      <c r="BD15" s="4">
        <f>COUNTIF(E15:AI15,"M4")</f>
        <v>0</v>
      </c>
      <c r="BE15" s="4">
        <f t="shared" si="0"/>
        <v>0</v>
      </c>
      <c r="BF15" s="4">
        <f>COUNTIF(E15:AI15,"M/SN")</f>
        <v>0</v>
      </c>
      <c r="BG15" s="4">
        <f>COUNTIF(E15:AI15,"T/SNDa")</f>
        <v>0</v>
      </c>
      <c r="BH15" s="4">
        <f>COUNTIF(E15:AI15,"T/I")</f>
        <v>0</v>
      </c>
      <c r="BI15" s="4">
        <f>COUNTIF(E15:AI15,"P/i")</f>
        <v>0</v>
      </c>
      <c r="BJ15" s="4">
        <f>COUNTIF(E15:AI15,"m/i")</f>
        <v>0</v>
      </c>
      <c r="BK15" s="4">
        <f t="shared" si="1"/>
        <v>0</v>
      </c>
      <c r="BL15" s="4">
        <f t="shared" si="2"/>
        <v>0</v>
      </c>
      <c r="BM15" s="4">
        <f>COUNTIF(E15:AI15,"MTa")</f>
        <v>0</v>
      </c>
      <c r="BN15" s="4">
        <f>((AR15*6)+(AS15*6)+(AT15*6)+(AU15)+(AQ15*6))</f>
        <v>0</v>
      </c>
      <c r="BO15" s="9">
        <f>(AV15*$BQ$6)+(AW15*$BR$6)+(AX15*$BS$6)+(AY15*$BT$6)+(AZ15*$BU$6)+(BA15*$BV$6)+(BB15*$BW$6)+(BC15*$BX$6)+(BD15*$BY$6)+(BE15*$BZ$6)+(BF15*$CA$6)+(BG15*$CB$6)+(BH15*$CC$6)+(BI15*$CD15)+(BJ15*$CE$6)+(BK15*$CF$6)+(BL15*$CG$6)+(BM15*$CH$6)</f>
        <v>180</v>
      </c>
    </row>
    <row r="16" spans="1:85">
      <c r="A16" s="376" t="s">
        <v>0</v>
      </c>
      <c r="B16" s="377" t="s">
        <v>1</v>
      </c>
      <c r="C16" s="261" t="s">
        <v>2</v>
      </c>
      <c r="D16" s="378" t="s">
        <v>3</v>
      </c>
      <c r="E16" s="126">
        <v>1</v>
      </c>
      <c r="F16" s="126">
        <v>2</v>
      </c>
      <c r="G16" s="126">
        <v>3</v>
      </c>
      <c r="H16" s="126">
        <v>4</v>
      </c>
      <c r="I16" s="126">
        <v>5</v>
      </c>
      <c r="J16" s="126">
        <v>6</v>
      </c>
      <c r="K16" s="126">
        <v>7</v>
      </c>
      <c r="L16" s="126">
        <v>8</v>
      </c>
      <c r="M16" s="126">
        <v>9</v>
      </c>
      <c r="N16" s="126">
        <v>10</v>
      </c>
      <c r="O16" s="126">
        <v>11</v>
      </c>
      <c r="P16" s="126">
        <v>12</v>
      </c>
      <c r="Q16" s="126">
        <v>13</v>
      </c>
      <c r="R16" s="126">
        <v>14</v>
      </c>
      <c r="S16" s="126">
        <v>15</v>
      </c>
      <c r="T16" s="126">
        <v>16</v>
      </c>
      <c r="U16" s="126">
        <v>17</v>
      </c>
      <c r="V16" s="126">
        <v>18</v>
      </c>
      <c r="W16" s="126">
        <v>19</v>
      </c>
      <c r="X16" s="126">
        <v>20</v>
      </c>
      <c r="Y16" s="126">
        <v>21</v>
      </c>
      <c r="Z16" s="126">
        <v>22</v>
      </c>
      <c r="AA16" s="126">
        <v>23</v>
      </c>
      <c r="AB16" s="126">
        <v>24</v>
      </c>
      <c r="AC16" s="126">
        <v>25</v>
      </c>
      <c r="AD16" s="126">
        <v>26</v>
      </c>
      <c r="AE16" s="126">
        <v>27</v>
      </c>
      <c r="AF16" s="126">
        <v>28</v>
      </c>
      <c r="AG16" s="126">
        <v>29</v>
      </c>
      <c r="AH16" s="126">
        <v>30</v>
      </c>
      <c r="AI16" s="126">
        <v>31</v>
      </c>
      <c r="AJ16" s="390" t="s">
        <v>4</v>
      </c>
      <c r="AK16" s="381" t="s">
        <v>5</v>
      </c>
      <c r="AL16" s="382" t="s">
        <v>6</v>
      </c>
      <c r="AM16" s="291"/>
      <c r="AN16" s="129"/>
      <c r="AO16" s="129"/>
      <c r="AP16" s="3"/>
      <c r="AQ16" s="130"/>
      <c r="AR16" s="130"/>
      <c r="AS16" s="130"/>
      <c r="AT16" s="130"/>
      <c r="AU16" s="130"/>
      <c r="AV16" s="131"/>
      <c r="AW16" s="131"/>
      <c r="AX16" s="131"/>
      <c r="AY16" s="131"/>
      <c r="AZ16" s="131"/>
      <c r="BA16" s="131"/>
      <c r="BB16" s="131"/>
      <c r="BC16" s="131"/>
      <c r="BD16" s="273"/>
      <c r="BE16" s="273"/>
      <c r="BF16" s="273"/>
      <c r="BG16" s="273"/>
      <c r="BH16" s="131"/>
      <c r="BI16" s="131"/>
      <c r="BJ16" s="131"/>
      <c r="BK16" s="285"/>
      <c r="BL16" s="273"/>
      <c r="BM16" s="273"/>
      <c r="BN16" s="273"/>
      <c r="BO16" s="132"/>
    </row>
    <row r="17" spans="1:70">
      <c r="A17" s="376"/>
      <c r="B17" s="377"/>
      <c r="C17" s="133" t="s">
        <v>45</v>
      </c>
      <c r="D17" s="378"/>
      <c r="E17" s="1" t="s">
        <v>11</v>
      </c>
      <c r="F17" s="1" t="s">
        <v>12</v>
      </c>
      <c r="G17" s="1" t="s">
        <v>13</v>
      </c>
      <c r="H17" s="1" t="s">
        <v>14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  <c r="P17" s="1" t="s">
        <v>8</v>
      </c>
      <c r="Q17" s="1" t="s">
        <v>9</v>
      </c>
      <c r="R17" s="1" t="s">
        <v>10</v>
      </c>
      <c r="S17" s="1" t="s">
        <v>11</v>
      </c>
      <c r="T17" s="1" t="s">
        <v>12</v>
      </c>
      <c r="U17" s="1" t="s">
        <v>13</v>
      </c>
      <c r="V17" s="1" t="s">
        <v>14</v>
      </c>
      <c r="W17" s="1" t="s">
        <v>8</v>
      </c>
      <c r="X17" s="1" t="s">
        <v>9</v>
      </c>
      <c r="Y17" s="1" t="s">
        <v>10</v>
      </c>
      <c r="Z17" s="1" t="s">
        <v>11</v>
      </c>
      <c r="AA17" s="1" t="s">
        <v>12</v>
      </c>
      <c r="AB17" s="1" t="s">
        <v>13</v>
      </c>
      <c r="AC17" s="1" t="s">
        <v>14</v>
      </c>
      <c r="AD17" s="1" t="s">
        <v>8</v>
      </c>
      <c r="AE17" s="1" t="s">
        <v>9</v>
      </c>
      <c r="AF17" s="1" t="s">
        <v>10</v>
      </c>
      <c r="AG17" s="1" t="s">
        <v>11</v>
      </c>
      <c r="AH17" s="1" t="s">
        <v>12</v>
      </c>
      <c r="AI17" s="1" t="s">
        <v>13</v>
      </c>
      <c r="AJ17" s="390"/>
      <c r="AK17" s="381"/>
      <c r="AL17" s="382"/>
      <c r="AM17" s="291"/>
      <c r="AN17" s="10"/>
      <c r="AO17" s="10"/>
      <c r="AP17" s="3"/>
      <c r="AQ17" s="11"/>
      <c r="AR17" s="11"/>
      <c r="AS17" s="11"/>
      <c r="AT17" s="11"/>
      <c r="AU17" s="11"/>
      <c r="AV17" s="12"/>
      <c r="AW17" s="12"/>
      <c r="AX17" s="12"/>
      <c r="AY17" s="12"/>
      <c r="AZ17" s="12"/>
      <c r="BA17" s="12"/>
      <c r="BB17" s="12"/>
      <c r="BC17" s="12"/>
      <c r="BD17" s="273"/>
      <c r="BE17" s="273"/>
      <c r="BF17" s="273"/>
      <c r="BG17" s="273"/>
      <c r="BH17" s="12"/>
      <c r="BI17" s="12"/>
      <c r="BJ17" s="12"/>
      <c r="BK17" s="285"/>
      <c r="BL17" s="273"/>
      <c r="BM17" s="273"/>
      <c r="BN17" s="273"/>
      <c r="BO17" s="13"/>
    </row>
    <row r="18" spans="1:70">
      <c r="A18" s="137">
        <v>103209</v>
      </c>
      <c r="B18" s="134" t="s">
        <v>49</v>
      </c>
      <c r="C18" s="138" t="s">
        <v>45</v>
      </c>
      <c r="D18" s="136" t="s">
        <v>48</v>
      </c>
      <c r="E18" s="157"/>
      <c r="F18" s="157"/>
      <c r="G18" s="188" t="s">
        <v>22</v>
      </c>
      <c r="H18" s="188" t="s">
        <v>21</v>
      </c>
      <c r="I18" s="151" t="s">
        <v>24</v>
      </c>
      <c r="J18" s="151" t="s">
        <v>21</v>
      </c>
      <c r="K18" s="151" t="s">
        <v>21</v>
      </c>
      <c r="L18" s="157"/>
      <c r="M18" s="186" t="s">
        <v>22</v>
      </c>
      <c r="N18" s="151" t="s">
        <v>21</v>
      </c>
      <c r="O18" s="151" t="s">
        <v>21</v>
      </c>
      <c r="P18" s="151" t="s">
        <v>21</v>
      </c>
      <c r="Q18" s="151" t="s">
        <v>21</v>
      </c>
      <c r="R18" s="151" t="s">
        <v>21</v>
      </c>
      <c r="S18" s="186" t="s">
        <v>22</v>
      </c>
      <c r="T18" s="157"/>
      <c r="U18" s="151" t="s">
        <v>21</v>
      </c>
      <c r="V18" s="151" t="s">
        <v>21</v>
      </c>
      <c r="W18" s="151" t="s">
        <v>21</v>
      </c>
      <c r="X18" s="151" t="s">
        <v>21</v>
      </c>
      <c r="Y18" s="151" t="s">
        <v>21</v>
      </c>
      <c r="Z18" s="157"/>
      <c r="AA18" s="186" t="s">
        <v>21</v>
      </c>
      <c r="AB18" s="151" t="s">
        <v>21</v>
      </c>
      <c r="AC18" s="151" t="s">
        <v>21</v>
      </c>
      <c r="AD18" s="151" t="s">
        <v>21</v>
      </c>
      <c r="AE18" s="151" t="s">
        <v>21</v>
      </c>
      <c r="AF18" s="151" t="s">
        <v>21</v>
      </c>
      <c r="AG18" s="188"/>
      <c r="AH18" s="284" t="s">
        <v>22</v>
      </c>
      <c r="AI18" s="151" t="s">
        <v>21</v>
      </c>
      <c r="AJ18" s="8">
        <v>126</v>
      </c>
      <c r="AK18" s="127">
        <f>AJ18+AL18</f>
        <v>192</v>
      </c>
      <c r="AL18" s="128">
        <f>(BO18-AN18)</f>
        <v>66</v>
      </c>
      <c r="AM18" s="291"/>
      <c r="AN18" s="289">
        <v>114</v>
      </c>
      <c r="AO18" s="8">
        <f>(BO18-AN18)</f>
        <v>66</v>
      </c>
      <c r="AP18" s="3"/>
      <c r="AQ18" s="2"/>
      <c r="AR18" s="2"/>
      <c r="AS18" s="2"/>
      <c r="AT18" s="2"/>
      <c r="AU18" s="2"/>
      <c r="AV18" s="4">
        <f>COUNTIF(E18:AI18,"M")</f>
        <v>0</v>
      </c>
      <c r="AW18" s="4">
        <f>COUNTIF(E18:AI18,"T")</f>
        <v>20</v>
      </c>
      <c r="AX18" s="4">
        <f>COUNTIF(E18:AI18,"P")</f>
        <v>4</v>
      </c>
      <c r="AY18" s="4">
        <f>COUNTIF(E18:AI18,"SN")</f>
        <v>0</v>
      </c>
      <c r="AZ18" s="4">
        <f>COUNTIF(E18:AI18,"M/T")</f>
        <v>1</v>
      </c>
      <c r="BA18" s="4">
        <f>COUNTIF(E18:AI18,"I/I")</f>
        <v>0</v>
      </c>
      <c r="BB18" s="4">
        <f>COUNTIF(E18:AI18,"I")</f>
        <v>0</v>
      </c>
      <c r="BC18" s="4">
        <f>COUNTIF(E18:AI18,"I²")</f>
        <v>0</v>
      </c>
      <c r="BD18" s="4">
        <f>COUNTIF(E18:AI18,"M4")</f>
        <v>0</v>
      </c>
      <c r="BE18" s="4">
        <f t="shared" si="0"/>
        <v>0</v>
      </c>
      <c r="BF18" s="4">
        <f>COUNTIF(E18:AI18,"M/SN")</f>
        <v>0</v>
      </c>
      <c r="BG18" s="4">
        <f>COUNTIF(E18:AI18,"T/SNDa")</f>
        <v>0</v>
      </c>
      <c r="BH18" s="4">
        <f>COUNTIF(E18:AI18,"T/I")</f>
        <v>0</v>
      </c>
      <c r="BI18" s="4">
        <f>COUNTIF(E18:AI18,"P/i")</f>
        <v>0</v>
      </c>
      <c r="BJ18" s="4">
        <f>COUNTIF(E18:AI18,"m/i")</f>
        <v>0</v>
      </c>
      <c r="BK18" s="4">
        <f t="shared" si="1"/>
        <v>0</v>
      </c>
      <c r="BL18" s="4">
        <f t="shared" si="2"/>
        <v>0</v>
      </c>
      <c r="BM18" s="4">
        <f>COUNTIF(E18:AI18,"MTa")</f>
        <v>0</v>
      </c>
      <c r="BN18" s="4">
        <f>((AR18*6)+(AS18*6)+(AT18*6)+(AU18)+(AQ18*6))</f>
        <v>0</v>
      </c>
      <c r="BO18" s="9">
        <f>(AV18*$BQ$6)+(AW18*$BR$6)+(AX18*$BS$6)+(AY18*$BT$6)+(AZ18*$BU$6)+(BA18*$BV$6)+(BB18*$BW$6)+(BC18*$BX$6)+(BD18*$BY$6)+(BE18*$BZ$6)+(BF18*$CA$6)+(BG18*$CB$6)+(BH18*$CC$6)+(BI18*$CD18)+(BJ18*$CE$6)+(BK18*$CF$6)+(BL18*$CG$6)+(BM18*$CH$6)</f>
        <v>180</v>
      </c>
    </row>
    <row r="19" spans="1:70">
      <c r="A19" s="376" t="s">
        <v>0</v>
      </c>
      <c r="B19" s="377" t="s">
        <v>1</v>
      </c>
      <c r="C19" s="261" t="s">
        <v>2</v>
      </c>
      <c r="D19" s="378" t="s">
        <v>3</v>
      </c>
      <c r="E19" s="126">
        <v>1</v>
      </c>
      <c r="F19" s="126">
        <v>2</v>
      </c>
      <c r="G19" s="126">
        <v>3</v>
      </c>
      <c r="H19" s="126">
        <v>4</v>
      </c>
      <c r="I19" s="126">
        <v>5</v>
      </c>
      <c r="J19" s="126">
        <v>6</v>
      </c>
      <c r="K19" s="126">
        <v>7</v>
      </c>
      <c r="L19" s="126">
        <v>8</v>
      </c>
      <c r="M19" s="126">
        <v>9</v>
      </c>
      <c r="N19" s="126">
        <v>10</v>
      </c>
      <c r="O19" s="126">
        <v>11</v>
      </c>
      <c r="P19" s="126">
        <v>12</v>
      </c>
      <c r="Q19" s="126">
        <v>13</v>
      </c>
      <c r="R19" s="126">
        <v>14</v>
      </c>
      <c r="S19" s="126">
        <v>15</v>
      </c>
      <c r="T19" s="126">
        <v>16</v>
      </c>
      <c r="U19" s="126">
        <v>17</v>
      </c>
      <c r="V19" s="126">
        <v>18</v>
      </c>
      <c r="W19" s="126">
        <v>19</v>
      </c>
      <c r="X19" s="126">
        <v>20</v>
      </c>
      <c r="Y19" s="126">
        <v>21</v>
      </c>
      <c r="Z19" s="126">
        <v>22</v>
      </c>
      <c r="AA19" s="126">
        <v>23</v>
      </c>
      <c r="AB19" s="126">
        <v>24</v>
      </c>
      <c r="AC19" s="126">
        <v>25</v>
      </c>
      <c r="AD19" s="126">
        <v>26</v>
      </c>
      <c r="AE19" s="126">
        <v>27</v>
      </c>
      <c r="AF19" s="126">
        <v>28</v>
      </c>
      <c r="AG19" s="126">
        <v>29</v>
      </c>
      <c r="AH19" s="126">
        <v>30</v>
      </c>
      <c r="AI19" s="126">
        <v>31</v>
      </c>
      <c r="AJ19" s="390" t="s">
        <v>4</v>
      </c>
      <c r="AK19" s="381" t="s">
        <v>5</v>
      </c>
      <c r="AL19" s="382" t="s">
        <v>6</v>
      </c>
      <c r="AM19" s="291"/>
      <c r="AN19" s="129"/>
      <c r="AO19" s="129"/>
      <c r="AP19" s="3"/>
      <c r="AQ19" s="130"/>
      <c r="AR19" s="130"/>
      <c r="AS19" s="130"/>
      <c r="AT19" s="130"/>
      <c r="AU19" s="130"/>
      <c r="AV19" s="131"/>
      <c r="AW19" s="131"/>
      <c r="AX19" s="131"/>
      <c r="AY19" s="131"/>
      <c r="AZ19" s="131"/>
      <c r="BA19" s="131"/>
      <c r="BB19" s="131"/>
      <c r="BC19" s="131"/>
      <c r="BD19" s="273"/>
      <c r="BE19" s="273"/>
      <c r="BF19" s="273"/>
      <c r="BG19" s="131"/>
      <c r="BH19" s="131"/>
      <c r="BI19" s="131"/>
      <c r="BJ19" s="131"/>
      <c r="BK19" s="285"/>
      <c r="BL19" s="273"/>
      <c r="BM19" s="273"/>
      <c r="BN19" s="131"/>
      <c r="BO19" s="132"/>
    </row>
    <row r="20" spans="1:70">
      <c r="A20" s="376"/>
      <c r="B20" s="377"/>
      <c r="C20" s="133" t="s">
        <v>45</v>
      </c>
      <c r="D20" s="378"/>
      <c r="E20" s="1" t="s">
        <v>11</v>
      </c>
      <c r="F20" s="1" t="s">
        <v>12</v>
      </c>
      <c r="G20" s="1" t="s">
        <v>13</v>
      </c>
      <c r="H20" s="1" t="s">
        <v>14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  <c r="N20" s="1" t="s">
        <v>13</v>
      </c>
      <c r="O20" s="1" t="s">
        <v>14</v>
      </c>
      <c r="P20" s="1" t="s">
        <v>8</v>
      </c>
      <c r="Q20" s="1" t="s">
        <v>9</v>
      </c>
      <c r="R20" s="1" t="s">
        <v>10</v>
      </c>
      <c r="S20" s="1" t="s">
        <v>11</v>
      </c>
      <c r="T20" s="1" t="s">
        <v>12</v>
      </c>
      <c r="U20" s="1" t="s">
        <v>13</v>
      </c>
      <c r="V20" s="1" t="s">
        <v>14</v>
      </c>
      <c r="W20" s="1" t="s">
        <v>8</v>
      </c>
      <c r="X20" s="1" t="s">
        <v>9</v>
      </c>
      <c r="Y20" s="1" t="s">
        <v>10</v>
      </c>
      <c r="Z20" s="1" t="s">
        <v>11</v>
      </c>
      <c r="AA20" s="1" t="s">
        <v>12</v>
      </c>
      <c r="AB20" s="1" t="s">
        <v>13</v>
      </c>
      <c r="AC20" s="1" t="s">
        <v>14</v>
      </c>
      <c r="AD20" s="1" t="s">
        <v>8</v>
      </c>
      <c r="AE20" s="1" t="s">
        <v>9</v>
      </c>
      <c r="AF20" s="1" t="s">
        <v>10</v>
      </c>
      <c r="AG20" s="1" t="s">
        <v>11</v>
      </c>
      <c r="AH20" s="1" t="s">
        <v>12</v>
      </c>
      <c r="AI20" s="1" t="s">
        <v>13</v>
      </c>
      <c r="AJ20" s="390"/>
      <c r="AK20" s="381"/>
      <c r="AL20" s="382"/>
      <c r="AM20" s="291"/>
      <c r="AN20" s="10"/>
      <c r="AO20" s="10"/>
      <c r="AP20" s="3"/>
      <c r="AQ20" s="11"/>
      <c r="AR20" s="11"/>
      <c r="AS20" s="11"/>
      <c r="AT20" s="11"/>
      <c r="AU20" s="11"/>
      <c r="AV20" s="12"/>
      <c r="AW20" s="12"/>
      <c r="AX20" s="12"/>
      <c r="AY20" s="12"/>
      <c r="AZ20" s="12"/>
      <c r="BA20" s="12"/>
      <c r="BB20" s="12"/>
      <c r="BC20" s="12"/>
      <c r="BD20" s="273"/>
      <c r="BE20" s="273"/>
      <c r="BF20" s="273"/>
      <c r="BG20" s="12"/>
      <c r="BH20" s="12"/>
      <c r="BI20" s="12"/>
      <c r="BJ20" s="12"/>
      <c r="BK20" s="285"/>
      <c r="BL20" s="273"/>
      <c r="BM20" s="273"/>
      <c r="BN20" s="12"/>
      <c r="BO20" s="13"/>
    </row>
    <row r="21" spans="1:70">
      <c r="A21" s="137">
        <v>109703</v>
      </c>
      <c r="B21" s="134" t="s">
        <v>167</v>
      </c>
      <c r="C21" s="138" t="s">
        <v>45</v>
      </c>
      <c r="D21" s="136" t="s">
        <v>51</v>
      </c>
      <c r="E21" s="157" t="s">
        <v>23</v>
      </c>
      <c r="F21" s="157"/>
      <c r="G21" s="188"/>
      <c r="H21" s="188" t="s">
        <v>23</v>
      </c>
      <c r="I21" s="183"/>
      <c r="J21" s="150"/>
      <c r="K21" s="151" t="s">
        <v>23</v>
      </c>
      <c r="L21" s="157"/>
      <c r="M21" s="186"/>
      <c r="N21" s="151" t="s">
        <v>23</v>
      </c>
      <c r="O21" s="270" t="s">
        <v>23</v>
      </c>
      <c r="P21" s="150"/>
      <c r="Q21" s="151" t="s">
        <v>23</v>
      </c>
      <c r="R21" s="183"/>
      <c r="S21" s="186" t="s">
        <v>23</v>
      </c>
      <c r="T21" s="157" t="s">
        <v>23</v>
      </c>
      <c r="U21" s="183"/>
      <c r="V21" s="152" t="s">
        <v>23</v>
      </c>
      <c r="W21" s="151" t="s">
        <v>23</v>
      </c>
      <c r="X21" s="183"/>
      <c r="Y21" s="150"/>
      <c r="Z21" s="157" t="s">
        <v>23</v>
      </c>
      <c r="AA21" s="157"/>
      <c r="AB21" s="359" t="s">
        <v>23</v>
      </c>
      <c r="AC21" s="151" t="s">
        <v>23</v>
      </c>
      <c r="AD21" s="191"/>
      <c r="AE21" s="356" t="s">
        <v>18</v>
      </c>
      <c r="AF21" s="151" t="s">
        <v>18</v>
      </c>
      <c r="AG21" s="192"/>
      <c r="AH21" s="192"/>
      <c r="AI21" s="151"/>
      <c r="AJ21" s="8">
        <v>126</v>
      </c>
      <c r="AK21" s="127">
        <f t="shared" ref="AK21:AK24" si="3">AJ21+AL21</f>
        <v>168</v>
      </c>
      <c r="AL21" s="128">
        <f t="shared" ref="AL21:AL24" si="4">(BO21-AN21)</f>
        <v>42</v>
      </c>
      <c r="AM21" s="291"/>
      <c r="AN21" s="289">
        <v>114</v>
      </c>
      <c r="AO21" s="8">
        <f t="shared" ref="AO21:AO24" si="5">(BO21-AN21)</f>
        <v>42</v>
      </c>
      <c r="AP21" s="3"/>
      <c r="AQ21" s="2"/>
      <c r="AR21" s="2"/>
      <c r="AS21" s="2"/>
      <c r="AT21" s="2">
        <v>4</v>
      </c>
      <c r="AU21" s="2"/>
      <c r="AV21" s="4">
        <f t="shared" ref="AV21:AV24" si="6">COUNTIF(E21:AI21,"M")</f>
        <v>0</v>
      </c>
      <c r="AW21" s="4">
        <f t="shared" ref="AW21:AW24" si="7">COUNTIF(E21:AI21,"T")</f>
        <v>0</v>
      </c>
      <c r="AX21" s="4">
        <f t="shared" ref="AX21:AX24" si="8">COUNTIF(E21:AI21,"P")</f>
        <v>0</v>
      </c>
      <c r="AY21" s="4">
        <f t="shared" ref="AY21:AY24" si="9">COUNTIF(E21:AI21,"SN")</f>
        <v>13</v>
      </c>
      <c r="AZ21" s="4">
        <f t="shared" ref="AZ21:AZ24" si="10">COUNTIF(E21:AI21,"M/T")</f>
        <v>0</v>
      </c>
      <c r="BA21" s="4">
        <f t="shared" ref="BA21:BA24" si="11">COUNTIF(E21:AI21,"I/I")</f>
        <v>0</v>
      </c>
      <c r="BB21" s="4">
        <f t="shared" ref="BB21:BB24" si="12">COUNTIF(E21:AI21,"I")</f>
        <v>0</v>
      </c>
      <c r="BC21" s="4">
        <f t="shared" ref="BC21:BC24" si="13">COUNTIF(E21:AI21,"I²")</f>
        <v>0</v>
      </c>
      <c r="BD21" s="4">
        <f t="shared" ref="BD21:BD24" si="14">COUNTIF(E21:AI21,"M4")</f>
        <v>0</v>
      </c>
      <c r="BE21" s="4">
        <f t="shared" si="0"/>
        <v>0</v>
      </c>
      <c r="BF21" s="4">
        <f t="shared" ref="BF21:BF24" si="15">COUNTIF(E21:AI21,"M/SN")</f>
        <v>0</v>
      </c>
      <c r="BG21" s="4">
        <f>COUNTIF(E21:AI21,"T/SNDa")</f>
        <v>0</v>
      </c>
      <c r="BH21" s="4">
        <f t="shared" ref="BH21:BH24" si="16">COUNTIF(E21:AI21,"T/I")</f>
        <v>0</v>
      </c>
      <c r="BI21" s="4">
        <f t="shared" ref="BI21:BI24" si="17">COUNTIF(E21:AI21,"P/i")</f>
        <v>0</v>
      </c>
      <c r="BJ21" s="4">
        <f t="shared" ref="BJ21:BJ24" si="18">COUNTIF(E21:AI21,"m/i")</f>
        <v>0</v>
      </c>
      <c r="BK21" s="4">
        <f t="shared" si="1"/>
        <v>0</v>
      </c>
      <c r="BL21" s="4">
        <f t="shared" si="2"/>
        <v>0</v>
      </c>
      <c r="BM21" s="4">
        <f t="shared" ref="BM21:BM24" si="19">COUNTIF(E21:AI21,"MTa")</f>
        <v>0</v>
      </c>
      <c r="BN21" s="4">
        <f t="shared" ref="BN21:BN24" si="20">((AR21*6)+(AS21*6)+(AT21*6)+(AU21)+(AQ21*6))</f>
        <v>24</v>
      </c>
      <c r="BO21" s="9">
        <f t="shared" ref="BO21:BO24" si="21">(AV21*$BQ$6)+(AW21*$BR$6)+(AX21*$BS$6)+(AY21*$BT$6)+(AZ21*$BU$6)+(BA21*$BV$6)+(BB21*$BW$6)+(BC21*$BX$6)+(BD21*$BY$6)+(BE21*$BZ$6)+(BF21*$CA$6)+(BG21*$CB$6)+(BH21*$CC$6)+(BI21*$CD21)+(BJ21*$CE$6)+(BK21*$CF$6)+(BL21*$CG$6)+(BM21*$CH$6)</f>
        <v>156</v>
      </c>
    </row>
    <row r="22" spans="1:70">
      <c r="A22" s="137">
        <v>128058</v>
      </c>
      <c r="B22" s="134" t="s">
        <v>168</v>
      </c>
      <c r="C22" s="138" t="s">
        <v>45</v>
      </c>
      <c r="D22" s="136" t="s">
        <v>51</v>
      </c>
      <c r="E22" s="265" t="s">
        <v>20</v>
      </c>
      <c r="F22" s="266" t="s">
        <v>20</v>
      </c>
      <c r="G22" s="267" t="s">
        <v>30</v>
      </c>
      <c r="H22" s="268" t="s">
        <v>179</v>
      </c>
      <c r="I22" s="258" t="s">
        <v>199</v>
      </c>
      <c r="J22" s="269" t="s">
        <v>23</v>
      </c>
      <c r="K22" s="258" t="s">
        <v>23</v>
      </c>
      <c r="L22" s="266" t="s">
        <v>20</v>
      </c>
      <c r="M22" s="266" t="s">
        <v>22</v>
      </c>
      <c r="N22" s="258" t="s">
        <v>23</v>
      </c>
      <c r="O22" s="270"/>
      <c r="P22" s="269"/>
      <c r="Q22" s="258" t="s">
        <v>23</v>
      </c>
      <c r="R22" s="270"/>
      <c r="S22" s="266" t="s">
        <v>198</v>
      </c>
      <c r="T22" s="265" t="s">
        <v>18</v>
      </c>
      <c r="U22" s="270"/>
      <c r="V22" s="270" t="s">
        <v>23</v>
      </c>
      <c r="W22" s="258" t="s">
        <v>23</v>
      </c>
      <c r="X22" s="270"/>
      <c r="Y22" s="269" t="s">
        <v>23</v>
      </c>
      <c r="Z22" s="265" t="s">
        <v>23</v>
      </c>
      <c r="AA22" s="266" t="s">
        <v>20</v>
      </c>
      <c r="AB22" s="185"/>
      <c r="AC22" s="397" t="s">
        <v>50</v>
      </c>
      <c r="AD22" s="398"/>
      <c r="AE22" s="398"/>
      <c r="AF22" s="398"/>
      <c r="AG22" s="398"/>
      <c r="AH22" s="398"/>
      <c r="AI22" s="399"/>
      <c r="AJ22" s="8">
        <v>96</v>
      </c>
      <c r="AK22" s="127">
        <v>162</v>
      </c>
      <c r="AL22" s="128">
        <f>(BO22-AN22)</f>
        <v>36</v>
      </c>
      <c r="AM22" s="291" t="s">
        <v>200</v>
      </c>
      <c r="AN22" s="289">
        <v>96</v>
      </c>
      <c r="AO22" s="8">
        <f t="shared" si="5"/>
        <v>36</v>
      </c>
      <c r="AP22" s="3"/>
      <c r="AQ22" s="2"/>
      <c r="AR22" s="2"/>
      <c r="AS22" s="2"/>
      <c r="AT22" s="2"/>
      <c r="AU22" s="2"/>
      <c r="AV22" s="4">
        <f t="shared" si="6"/>
        <v>4</v>
      </c>
      <c r="AW22" s="4">
        <f t="shared" si="7"/>
        <v>0</v>
      </c>
      <c r="AX22" s="4">
        <f t="shared" si="8"/>
        <v>1</v>
      </c>
      <c r="AY22" s="4">
        <f t="shared" si="9"/>
        <v>8</v>
      </c>
      <c r="AZ22" s="4">
        <f t="shared" si="10"/>
        <v>0</v>
      </c>
      <c r="BA22" s="4">
        <f t="shared" si="11"/>
        <v>0</v>
      </c>
      <c r="BB22" s="4">
        <f t="shared" si="12"/>
        <v>0</v>
      </c>
      <c r="BC22" s="4">
        <f t="shared" si="13"/>
        <v>0</v>
      </c>
      <c r="BD22" s="4">
        <f t="shared" si="14"/>
        <v>0</v>
      </c>
      <c r="BE22" s="4">
        <f t="shared" si="0"/>
        <v>0</v>
      </c>
      <c r="BF22" s="4">
        <f t="shared" si="15"/>
        <v>0</v>
      </c>
      <c r="BG22" s="4">
        <v>0</v>
      </c>
      <c r="BH22" s="4">
        <f t="shared" si="16"/>
        <v>0</v>
      </c>
      <c r="BI22" s="4">
        <f t="shared" si="17"/>
        <v>0</v>
      </c>
      <c r="BJ22" s="4">
        <f t="shared" si="18"/>
        <v>0</v>
      </c>
      <c r="BK22" s="4">
        <f t="shared" si="1"/>
        <v>0</v>
      </c>
      <c r="BL22" s="4">
        <f t="shared" si="2"/>
        <v>0</v>
      </c>
      <c r="BM22" s="4">
        <f t="shared" si="19"/>
        <v>0</v>
      </c>
      <c r="BN22" s="4">
        <f t="shared" si="20"/>
        <v>0</v>
      </c>
      <c r="BO22" s="9">
        <f t="shared" si="21"/>
        <v>132</v>
      </c>
      <c r="BR22">
        <f>162-126</f>
        <v>36</v>
      </c>
    </row>
    <row r="23" spans="1:70">
      <c r="A23" s="137">
        <v>435015</v>
      </c>
      <c r="B23" s="187" t="s">
        <v>169</v>
      </c>
      <c r="C23" s="138" t="s">
        <v>45</v>
      </c>
      <c r="D23" s="136" t="s">
        <v>51</v>
      </c>
      <c r="E23" s="186" t="s">
        <v>22</v>
      </c>
      <c r="F23" s="157" t="s">
        <v>23</v>
      </c>
      <c r="G23" s="188"/>
      <c r="H23" s="190"/>
      <c r="I23" s="150" t="s">
        <v>18</v>
      </c>
      <c r="J23" s="151"/>
      <c r="K23" s="183"/>
      <c r="L23" s="157" t="s">
        <v>23</v>
      </c>
      <c r="M23" s="283" t="s">
        <v>23</v>
      </c>
      <c r="N23" s="183"/>
      <c r="O23" s="151" t="s">
        <v>23</v>
      </c>
      <c r="P23" s="151"/>
      <c r="Q23" s="183"/>
      <c r="R23" s="151" t="s">
        <v>23</v>
      </c>
      <c r="S23" s="188"/>
      <c r="T23" s="157"/>
      <c r="U23" s="151" t="s">
        <v>23</v>
      </c>
      <c r="V23" s="151"/>
      <c r="W23" s="183"/>
      <c r="X23" s="151" t="s">
        <v>23</v>
      </c>
      <c r="Y23" s="151"/>
      <c r="Z23" s="259"/>
      <c r="AA23" s="157" t="s">
        <v>18</v>
      </c>
      <c r="AB23" s="151"/>
      <c r="AC23" s="183" t="s">
        <v>23</v>
      </c>
      <c r="AD23" s="151" t="s">
        <v>23</v>
      </c>
      <c r="AE23" s="151"/>
      <c r="AF23" s="183"/>
      <c r="AG23" s="157" t="s">
        <v>18</v>
      </c>
      <c r="AH23" s="190"/>
      <c r="AI23" s="183"/>
      <c r="AJ23" s="8">
        <v>126</v>
      </c>
      <c r="AK23" s="127">
        <f>AJ23+AL23</f>
        <v>132</v>
      </c>
      <c r="AL23" s="128">
        <f>(BO23-AN23)</f>
        <v>6</v>
      </c>
      <c r="AM23" s="291"/>
      <c r="AN23" s="289">
        <v>114</v>
      </c>
      <c r="AO23" s="8">
        <f t="shared" si="5"/>
        <v>6</v>
      </c>
      <c r="AP23" s="3"/>
      <c r="AQ23" s="2"/>
      <c r="AR23" s="2"/>
      <c r="AS23" s="2"/>
      <c r="AT23" s="2"/>
      <c r="AU23" s="2"/>
      <c r="AV23" s="4">
        <f t="shared" si="6"/>
        <v>0</v>
      </c>
      <c r="AW23" s="4">
        <f t="shared" si="7"/>
        <v>0</v>
      </c>
      <c r="AX23" s="4">
        <f t="shared" si="8"/>
        <v>1</v>
      </c>
      <c r="AY23" s="4">
        <f t="shared" si="9"/>
        <v>9</v>
      </c>
      <c r="AZ23" s="4">
        <f t="shared" si="10"/>
        <v>0</v>
      </c>
      <c r="BA23" s="4">
        <f t="shared" si="11"/>
        <v>0</v>
      </c>
      <c r="BB23" s="4">
        <f t="shared" si="12"/>
        <v>0</v>
      </c>
      <c r="BC23" s="4">
        <f t="shared" si="13"/>
        <v>0</v>
      </c>
      <c r="BD23" s="4">
        <f t="shared" si="14"/>
        <v>0</v>
      </c>
      <c r="BE23" s="4">
        <f t="shared" si="0"/>
        <v>0</v>
      </c>
      <c r="BF23" s="4">
        <f t="shared" si="15"/>
        <v>0</v>
      </c>
      <c r="BG23" s="4">
        <f>COUNTIF(E23:AI23,"T/SNDa")</f>
        <v>0</v>
      </c>
      <c r="BH23" s="4">
        <f t="shared" si="16"/>
        <v>0</v>
      </c>
      <c r="BI23" s="4">
        <f t="shared" si="17"/>
        <v>0</v>
      </c>
      <c r="BJ23" s="4">
        <f t="shared" si="18"/>
        <v>0</v>
      </c>
      <c r="BK23" s="4">
        <f t="shared" si="1"/>
        <v>0</v>
      </c>
      <c r="BL23" s="4">
        <f t="shared" si="2"/>
        <v>0</v>
      </c>
      <c r="BM23" s="4">
        <f t="shared" si="19"/>
        <v>0</v>
      </c>
      <c r="BN23" s="4">
        <f>((AR23*6)+(AS23*6)+(AT23*6)+(AU23)+(AQ23*6))</f>
        <v>0</v>
      </c>
      <c r="BO23" s="9">
        <f t="shared" si="21"/>
        <v>120</v>
      </c>
    </row>
    <row r="24" spans="1:70">
      <c r="A24" s="137">
        <v>140058</v>
      </c>
      <c r="B24" s="134" t="s">
        <v>170</v>
      </c>
      <c r="C24" s="138" t="s">
        <v>45</v>
      </c>
      <c r="D24" s="136" t="s">
        <v>51</v>
      </c>
      <c r="E24" s="157"/>
      <c r="F24" s="157" t="s">
        <v>23</v>
      </c>
      <c r="G24" s="188" t="s">
        <v>23</v>
      </c>
      <c r="H24" s="190" t="s">
        <v>15</v>
      </c>
      <c r="I24" s="150" t="s">
        <v>23</v>
      </c>
      <c r="J24" s="151"/>
      <c r="K24" s="270" t="s">
        <v>21</v>
      </c>
      <c r="L24" s="157" t="s">
        <v>23</v>
      </c>
      <c r="M24" s="188" t="s">
        <v>23</v>
      </c>
      <c r="N24" s="270" t="s">
        <v>21</v>
      </c>
      <c r="O24" s="184" t="s">
        <v>15</v>
      </c>
      <c r="P24" s="151" t="s">
        <v>23</v>
      </c>
      <c r="Q24" s="270" t="s">
        <v>21</v>
      </c>
      <c r="R24" s="151" t="s">
        <v>23</v>
      </c>
      <c r="S24" s="188"/>
      <c r="T24" s="157" t="s">
        <v>22</v>
      </c>
      <c r="U24" s="151" t="s">
        <v>23</v>
      </c>
      <c r="V24" s="151" t="s">
        <v>15</v>
      </c>
      <c r="W24" s="183" t="s">
        <v>20</v>
      </c>
      <c r="X24" s="151" t="s">
        <v>23</v>
      </c>
      <c r="Y24" s="151"/>
      <c r="Z24" s="157" t="s">
        <v>21</v>
      </c>
      <c r="AA24" s="157" t="s">
        <v>23</v>
      </c>
      <c r="AB24" s="151"/>
      <c r="AC24" s="183" t="s">
        <v>15</v>
      </c>
      <c r="AD24" s="151" t="s">
        <v>23</v>
      </c>
      <c r="AE24" s="151"/>
      <c r="AF24" s="183" t="s">
        <v>23</v>
      </c>
      <c r="AG24" s="157" t="s">
        <v>23</v>
      </c>
      <c r="AH24" s="190"/>
      <c r="AI24" s="183" t="s">
        <v>21</v>
      </c>
      <c r="AJ24" s="8">
        <v>126</v>
      </c>
      <c r="AK24" s="127">
        <f t="shared" si="3"/>
        <v>216</v>
      </c>
      <c r="AL24" s="128">
        <f t="shared" si="4"/>
        <v>90</v>
      </c>
      <c r="AM24" s="291"/>
      <c r="AN24" s="289">
        <v>114</v>
      </c>
      <c r="AO24" s="8">
        <f t="shared" si="5"/>
        <v>90</v>
      </c>
      <c r="AP24" s="3"/>
      <c r="AQ24" s="2"/>
      <c r="AR24" s="2"/>
      <c r="AS24" s="2"/>
      <c r="AT24" s="2"/>
      <c r="AU24" s="2"/>
      <c r="AV24" s="4">
        <f t="shared" si="6"/>
        <v>1</v>
      </c>
      <c r="AW24" s="4">
        <f t="shared" si="7"/>
        <v>5</v>
      </c>
      <c r="AX24" s="4">
        <f t="shared" si="8"/>
        <v>1</v>
      </c>
      <c r="AY24" s="4">
        <f t="shared" si="9"/>
        <v>13</v>
      </c>
      <c r="AZ24" s="4">
        <f t="shared" si="10"/>
        <v>0</v>
      </c>
      <c r="BA24" s="4">
        <f t="shared" si="11"/>
        <v>0</v>
      </c>
      <c r="BB24" s="4">
        <f t="shared" si="12"/>
        <v>0</v>
      </c>
      <c r="BC24" s="4">
        <f t="shared" si="13"/>
        <v>0</v>
      </c>
      <c r="BD24" s="4">
        <f t="shared" si="14"/>
        <v>0</v>
      </c>
      <c r="BE24" s="4">
        <f t="shared" si="0"/>
        <v>0</v>
      </c>
      <c r="BF24" s="4">
        <f t="shared" si="15"/>
        <v>0</v>
      </c>
      <c r="BG24" s="4">
        <f>COUNTIF(E24:AI24,"T/SNDa")</f>
        <v>0</v>
      </c>
      <c r="BH24" s="4">
        <f t="shared" si="16"/>
        <v>0</v>
      </c>
      <c r="BI24" s="4">
        <f t="shared" si="17"/>
        <v>0</v>
      </c>
      <c r="BJ24" s="4">
        <f t="shared" si="18"/>
        <v>0</v>
      </c>
      <c r="BK24" s="4">
        <f t="shared" si="1"/>
        <v>0</v>
      </c>
      <c r="BL24" s="4">
        <f t="shared" si="2"/>
        <v>0</v>
      </c>
      <c r="BM24" s="4">
        <f t="shared" si="19"/>
        <v>0</v>
      </c>
      <c r="BN24" s="4">
        <f t="shared" si="20"/>
        <v>0</v>
      </c>
      <c r="BO24" s="9">
        <f t="shared" si="21"/>
        <v>204</v>
      </c>
    </row>
    <row r="25" spans="1:70">
      <c r="A25" s="137">
        <v>139637</v>
      </c>
      <c r="B25" s="134" t="s">
        <v>52</v>
      </c>
      <c r="C25" s="138" t="s">
        <v>45</v>
      </c>
      <c r="D25" s="136" t="s">
        <v>51</v>
      </c>
      <c r="E25" s="371" t="s">
        <v>50</v>
      </c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3"/>
      <c r="U25" s="151" t="s">
        <v>21</v>
      </c>
      <c r="V25" s="151" t="s">
        <v>18</v>
      </c>
      <c r="W25" s="183"/>
      <c r="X25" s="151" t="s">
        <v>21</v>
      </c>
      <c r="Y25" s="151" t="s">
        <v>23</v>
      </c>
      <c r="Z25" s="157" t="s">
        <v>20</v>
      </c>
      <c r="AA25" s="157" t="s">
        <v>22</v>
      </c>
      <c r="AB25" s="151" t="s">
        <v>23</v>
      </c>
      <c r="AC25" s="183"/>
      <c r="AD25" s="151" t="s">
        <v>21</v>
      </c>
      <c r="AE25" s="151" t="s">
        <v>23</v>
      </c>
      <c r="AF25" s="184"/>
      <c r="AG25" s="268" t="s">
        <v>20</v>
      </c>
      <c r="AH25" s="157" t="s">
        <v>23</v>
      </c>
      <c r="AI25" s="258" t="s">
        <v>23</v>
      </c>
      <c r="AJ25" s="8">
        <v>60</v>
      </c>
      <c r="AK25" s="127">
        <f t="shared" ref="AK25:AK26" si="22">AJ25+AL25</f>
        <v>102</v>
      </c>
      <c r="AL25" s="128">
        <f t="shared" ref="AL25:AL26" si="23">(BO25-AN25)</f>
        <v>42</v>
      </c>
      <c r="AM25" s="291"/>
      <c r="AN25" s="289">
        <v>60</v>
      </c>
      <c r="AO25" s="8">
        <f t="shared" ref="AO25:AO26" si="24">(BO25-AN25)</f>
        <v>42</v>
      </c>
      <c r="AP25" s="3"/>
      <c r="AQ25" s="2"/>
      <c r="AR25" s="2"/>
      <c r="AS25" s="2"/>
      <c r="AT25" s="2"/>
      <c r="AU25" s="2"/>
      <c r="AV25" s="4">
        <f t="shared" ref="AV25:AV26" si="25">COUNTIF(E25:AI25,"M")</f>
        <v>2</v>
      </c>
      <c r="AW25" s="4">
        <f t="shared" ref="AW25:AW26" si="26">COUNTIF(E25:AI25,"T")</f>
        <v>3</v>
      </c>
      <c r="AX25" s="4">
        <f t="shared" ref="AX25:AX26" si="27">COUNTIF(E25:AI25,"P")</f>
        <v>1</v>
      </c>
      <c r="AY25" s="4">
        <f t="shared" ref="AY25:AY26" si="28">COUNTIF(E25:AI25,"SN")</f>
        <v>5</v>
      </c>
      <c r="AZ25" s="4">
        <f t="shared" ref="AZ25:AZ26" si="29">COUNTIF(E25:AI25,"M/T")</f>
        <v>0</v>
      </c>
      <c r="BA25" s="4">
        <f t="shared" ref="BA25:BA26" si="30">COUNTIF(E25:AI25,"I/I")</f>
        <v>0</v>
      </c>
      <c r="BB25" s="4">
        <f t="shared" ref="BB25:BB26" si="31">COUNTIF(E25:AI25,"I")</f>
        <v>0</v>
      </c>
      <c r="BC25" s="4">
        <f t="shared" ref="BC25:BC26" si="32">COUNTIF(E25:AI25,"I²")</f>
        <v>0</v>
      </c>
      <c r="BD25" s="4">
        <f t="shared" ref="BD25:BD26" si="33">COUNTIF(E25:AI25,"M4")</f>
        <v>0</v>
      </c>
      <c r="BE25" s="4">
        <f t="shared" si="0"/>
        <v>0</v>
      </c>
      <c r="BF25" s="4">
        <f t="shared" ref="BF25:BF26" si="34">COUNTIF(E25:AI25,"M/SN")</f>
        <v>0</v>
      </c>
      <c r="BG25" s="4">
        <f t="shared" ref="BG25:BG26" si="35">COUNTIF(E25:AI25,"T/SNDa")</f>
        <v>0</v>
      </c>
      <c r="BH25" s="4">
        <v>0</v>
      </c>
      <c r="BI25" s="4">
        <f t="shared" ref="BI25:BI26" si="36">COUNTIF(E25:AI25,"P/i")</f>
        <v>0</v>
      </c>
      <c r="BJ25" s="4">
        <f t="shared" ref="BJ25:BJ26" si="37">COUNTIF(E25:AI25,"m/i")</f>
        <v>0</v>
      </c>
      <c r="BK25" s="4">
        <f t="shared" si="1"/>
        <v>0</v>
      </c>
      <c r="BL25" s="4">
        <f t="shared" si="2"/>
        <v>0</v>
      </c>
      <c r="BM25" s="4">
        <f t="shared" ref="BM25:BM26" si="38">COUNTIF(E25:AI25,"MTa")</f>
        <v>0</v>
      </c>
      <c r="BN25" s="4">
        <f t="shared" ref="BN25:BN26" si="39">((AR25*6)+(AS25*6)+(AT25*6)+(AU25)+(AQ25*6))</f>
        <v>0</v>
      </c>
      <c r="BO25" s="9">
        <f t="shared" ref="BO25:BO26" si="40">(AV25*$BQ$6)+(AW25*$BR$6)+(AX25*$BS$6)+(AY25*$BT$6)+(AZ25*$BU$6)+(BA25*$BV$6)+(BB25*$BW$6)+(BC25*$BX$6)+(BD25*$BY$6)+(BE25*$BZ$6)+(BF25*$CA$6)+(BG25*$CB$6)+(BH25*$CC$6)+(BI25*$CD25)+(BJ25*$CE$6)+(BK25*$CF$6)+(BL25*$CG$6)+(BM25*$CH$6)</f>
        <v>102</v>
      </c>
    </row>
    <row r="26" spans="1:70">
      <c r="A26" s="137">
        <v>154679</v>
      </c>
      <c r="B26" s="134" t="s">
        <v>53</v>
      </c>
      <c r="C26" s="138" t="s">
        <v>45</v>
      </c>
      <c r="D26" s="136" t="s">
        <v>51</v>
      </c>
      <c r="E26" s="189" t="s">
        <v>23</v>
      </c>
      <c r="F26" s="189"/>
      <c r="G26" s="263"/>
      <c r="H26" s="268"/>
      <c r="I26" s="360" t="s">
        <v>21</v>
      </c>
      <c r="J26" s="193" t="s">
        <v>23</v>
      </c>
      <c r="K26" s="258"/>
      <c r="L26" s="189" t="s">
        <v>15</v>
      </c>
      <c r="M26" s="189" t="s">
        <v>23</v>
      </c>
      <c r="N26" s="258" t="s">
        <v>15</v>
      </c>
      <c r="O26" s="193" t="s">
        <v>181</v>
      </c>
      <c r="P26" s="193" t="s">
        <v>23</v>
      </c>
      <c r="Q26" s="282" t="s">
        <v>21</v>
      </c>
      <c r="R26" s="269" t="s">
        <v>181</v>
      </c>
      <c r="S26" s="189" t="s">
        <v>29</v>
      </c>
      <c r="T26" s="189"/>
      <c r="U26" s="282" t="s">
        <v>181</v>
      </c>
      <c r="V26" s="358" t="s">
        <v>21</v>
      </c>
      <c r="W26" s="152" t="s">
        <v>21</v>
      </c>
      <c r="X26" s="358" t="s">
        <v>21</v>
      </c>
      <c r="Y26" s="282" t="s">
        <v>181</v>
      </c>
      <c r="Z26" s="189"/>
      <c r="AA26" s="357" t="s">
        <v>20</v>
      </c>
      <c r="AB26" s="270" t="s">
        <v>181</v>
      </c>
      <c r="AC26" s="358" t="s">
        <v>21</v>
      </c>
      <c r="AD26" s="358" t="s">
        <v>21</v>
      </c>
      <c r="AE26" s="358" t="s">
        <v>21</v>
      </c>
      <c r="AF26" s="193" t="s">
        <v>21</v>
      </c>
      <c r="AG26" s="361" t="s">
        <v>20</v>
      </c>
      <c r="AH26" s="189" t="s">
        <v>23</v>
      </c>
      <c r="AI26" s="258" t="s">
        <v>29</v>
      </c>
      <c r="AJ26" s="8">
        <v>126</v>
      </c>
      <c r="AK26" s="127">
        <f t="shared" si="22"/>
        <v>234</v>
      </c>
      <c r="AL26" s="128">
        <f t="shared" si="23"/>
        <v>108</v>
      </c>
      <c r="AM26" s="291" t="s">
        <v>200</v>
      </c>
      <c r="AN26" s="289">
        <v>114</v>
      </c>
      <c r="AO26" s="8">
        <f t="shared" si="24"/>
        <v>108</v>
      </c>
      <c r="AP26" s="3"/>
      <c r="AQ26" s="2"/>
      <c r="AR26" s="2"/>
      <c r="AS26" s="2"/>
      <c r="AT26" s="2"/>
      <c r="AU26" s="2"/>
      <c r="AV26" s="4">
        <f t="shared" si="25"/>
        <v>2</v>
      </c>
      <c r="AW26" s="4">
        <f t="shared" si="26"/>
        <v>9</v>
      </c>
      <c r="AX26" s="4">
        <f t="shared" si="27"/>
        <v>0</v>
      </c>
      <c r="AY26" s="4">
        <f t="shared" si="28"/>
        <v>5</v>
      </c>
      <c r="AZ26" s="4">
        <f t="shared" si="29"/>
        <v>0</v>
      </c>
      <c r="BA26" s="4">
        <f t="shared" si="30"/>
        <v>0</v>
      </c>
      <c r="BB26" s="4">
        <f t="shared" si="31"/>
        <v>0</v>
      </c>
      <c r="BC26" s="4">
        <f t="shared" si="32"/>
        <v>0</v>
      </c>
      <c r="BD26" s="4">
        <f t="shared" si="33"/>
        <v>0</v>
      </c>
      <c r="BE26" s="4">
        <f t="shared" si="0"/>
        <v>5</v>
      </c>
      <c r="BF26" s="4">
        <f t="shared" si="34"/>
        <v>2</v>
      </c>
      <c r="BG26" s="4">
        <f t="shared" si="35"/>
        <v>0</v>
      </c>
      <c r="BH26" s="4">
        <f t="shared" ref="BH26" si="41">COUNTIF(E26:AI26,"T/I")</f>
        <v>0</v>
      </c>
      <c r="BI26" s="4">
        <f t="shared" si="36"/>
        <v>0</v>
      </c>
      <c r="BJ26" s="4">
        <f t="shared" si="37"/>
        <v>0</v>
      </c>
      <c r="BK26" s="4">
        <f t="shared" si="1"/>
        <v>0</v>
      </c>
      <c r="BL26" s="4">
        <f t="shared" si="2"/>
        <v>0</v>
      </c>
      <c r="BM26" s="4">
        <f t="shared" si="38"/>
        <v>0</v>
      </c>
      <c r="BN26" s="4">
        <f t="shared" si="39"/>
        <v>0</v>
      </c>
      <c r="BO26" s="9">
        <f t="shared" si="40"/>
        <v>222</v>
      </c>
    </row>
    <row r="27" spans="1:70">
      <c r="A27" s="376" t="s">
        <v>0</v>
      </c>
      <c r="B27" s="377" t="s">
        <v>1</v>
      </c>
      <c r="C27" s="261" t="s">
        <v>2</v>
      </c>
      <c r="D27" s="378" t="s">
        <v>3</v>
      </c>
      <c r="E27" s="126">
        <v>1</v>
      </c>
      <c r="F27" s="126">
        <v>2</v>
      </c>
      <c r="G27" s="126">
        <v>3</v>
      </c>
      <c r="H27" s="126">
        <v>4</v>
      </c>
      <c r="I27" s="126">
        <v>5</v>
      </c>
      <c r="J27" s="126">
        <v>6</v>
      </c>
      <c r="K27" s="126">
        <v>7</v>
      </c>
      <c r="L27" s="126">
        <v>8</v>
      </c>
      <c r="M27" s="126">
        <v>9</v>
      </c>
      <c r="N27" s="126">
        <v>10</v>
      </c>
      <c r="O27" s="126">
        <v>11</v>
      </c>
      <c r="P27" s="126">
        <v>12</v>
      </c>
      <c r="Q27" s="126">
        <v>13</v>
      </c>
      <c r="R27" s="126">
        <v>14</v>
      </c>
      <c r="S27" s="126">
        <v>15</v>
      </c>
      <c r="T27" s="126">
        <v>16</v>
      </c>
      <c r="U27" s="126">
        <v>17</v>
      </c>
      <c r="V27" s="126">
        <v>18</v>
      </c>
      <c r="W27" s="126">
        <v>19</v>
      </c>
      <c r="X27" s="126">
        <v>20</v>
      </c>
      <c r="Y27" s="126">
        <v>21</v>
      </c>
      <c r="Z27" s="126">
        <v>22</v>
      </c>
      <c r="AA27" s="126">
        <v>23</v>
      </c>
      <c r="AB27" s="126">
        <v>24</v>
      </c>
      <c r="AC27" s="126">
        <v>25</v>
      </c>
      <c r="AD27" s="126">
        <v>26</v>
      </c>
      <c r="AE27" s="126">
        <v>27</v>
      </c>
      <c r="AF27" s="126">
        <v>28</v>
      </c>
      <c r="AG27" s="126">
        <v>29</v>
      </c>
      <c r="AH27" s="126">
        <v>30</v>
      </c>
      <c r="AI27" s="126">
        <v>31</v>
      </c>
      <c r="AJ27" s="390" t="s">
        <v>4</v>
      </c>
      <c r="AK27" s="381" t="s">
        <v>5</v>
      </c>
      <c r="AL27" s="382" t="s">
        <v>6</v>
      </c>
      <c r="AM27" s="291"/>
      <c r="AN27" s="274"/>
      <c r="AO27" s="274"/>
      <c r="AP27" s="275"/>
      <c r="AQ27" s="276"/>
      <c r="AR27" s="276"/>
      <c r="AS27" s="276"/>
      <c r="AT27" s="276"/>
      <c r="AU27" s="278"/>
      <c r="AV27" s="273"/>
      <c r="AW27" s="273"/>
      <c r="AX27" s="273"/>
      <c r="AY27" s="273"/>
      <c r="AZ27" s="273"/>
      <c r="BA27" s="273"/>
      <c r="BB27" s="273"/>
      <c r="BC27" s="273"/>
      <c r="BD27" s="273"/>
      <c r="BE27" s="273"/>
      <c r="BF27" s="273"/>
      <c r="BG27" s="273"/>
      <c r="BH27" s="273"/>
      <c r="BI27" s="273"/>
      <c r="BJ27" s="273"/>
      <c r="BK27" s="273"/>
      <c r="BL27" s="273"/>
      <c r="BM27" s="273"/>
      <c r="BN27" s="273"/>
      <c r="BO27" s="279"/>
      <c r="BP27" s="277"/>
      <c r="BQ27" s="277"/>
    </row>
    <row r="28" spans="1:70">
      <c r="A28" s="376"/>
      <c r="B28" s="377"/>
      <c r="C28" s="133" t="s">
        <v>45</v>
      </c>
      <c r="D28" s="378"/>
      <c r="E28" s="1" t="s">
        <v>11</v>
      </c>
      <c r="F28" s="1" t="s">
        <v>12</v>
      </c>
      <c r="G28" s="1" t="s">
        <v>13</v>
      </c>
      <c r="H28" s="1" t="s">
        <v>14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1" t="s">
        <v>13</v>
      </c>
      <c r="O28" s="1" t="s">
        <v>14</v>
      </c>
      <c r="P28" s="1" t="s">
        <v>8</v>
      </c>
      <c r="Q28" s="1" t="s">
        <v>9</v>
      </c>
      <c r="R28" s="1" t="s">
        <v>10</v>
      </c>
      <c r="S28" s="1" t="s">
        <v>11</v>
      </c>
      <c r="T28" s="1" t="s">
        <v>12</v>
      </c>
      <c r="U28" s="1" t="s">
        <v>13</v>
      </c>
      <c r="V28" s="1" t="s">
        <v>14</v>
      </c>
      <c r="W28" s="1" t="s">
        <v>8</v>
      </c>
      <c r="X28" s="1" t="s">
        <v>9</v>
      </c>
      <c r="Y28" s="1" t="s">
        <v>10</v>
      </c>
      <c r="Z28" s="1" t="s">
        <v>11</v>
      </c>
      <c r="AA28" s="1" t="s">
        <v>12</v>
      </c>
      <c r="AB28" s="1" t="s">
        <v>13</v>
      </c>
      <c r="AC28" s="1" t="s">
        <v>14</v>
      </c>
      <c r="AD28" s="1" t="s">
        <v>8</v>
      </c>
      <c r="AE28" s="1" t="s">
        <v>9</v>
      </c>
      <c r="AF28" s="1" t="s">
        <v>10</v>
      </c>
      <c r="AG28" s="1" t="s">
        <v>11</v>
      </c>
      <c r="AH28" s="1" t="s">
        <v>12</v>
      </c>
      <c r="AI28" s="1" t="s">
        <v>13</v>
      </c>
      <c r="AJ28" s="390"/>
      <c r="AK28" s="381"/>
      <c r="AL28" s="382"/>
      <c r="AM28" s="291"/>
      <c r="AU28" s="280"/>
      <c r="AV28" s="280"/>
      <c r="AW28" s="280"/>
      <c r="AX28" s="280"/>
      <c r="AY28" s="280"/>
      <c r="AZ28" s="280"/>
      <c r="BA28" s="280"/>
      <c r="BB28" s="28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  <c r="BM28" s="280"/>
      <c r="BN28" s="280"/>
      <c r="BO28" s="280"/>
    </row>
    <row r="29" spans="1:70">
      <c r="A29" s="139">
        <v>103586</v>
      </c>
      <c r="B29" s="140" t="s">
        <v>195</v>
      </c>
      <c r="C29" s="134" t="s">
        <v>54</v>
      </c>
      <c r="D29" s="141"/>
      <c r="E29" s="159"/>
      <c r="F29" s="159"/>
      <c r="G29" s="264"/>
      <c r="H29" s="264"/>
      <c r="I29" s="161"/>
      <c r="J29" s="161"/>
      <c r="K29" s="161"/>
      <c r="L29" s="159"/>
      <c r="M29" s="159"/>
      <c r="N29" s="160"/>
      <c r="O29" s="160"/>
      <c r="P29" s="161"/>
      <c r="Q29" s="160"/>
      <c r="R29" s="161"/>
      <c r="S29" s="159"/>
      <c r="T29" s="159"/>
      <c r="U29" s="152"/>
      <c r="V29" s="160"/>
      <c r="W29" s="161"/>
      <c r="X29" s="161"/>
      <c r="Y29" s="161"/>
      <c r="Z29" s="159"/>
      <c r="AA29" s="159" t="s">
        <v>77</v>
      </c>
      <c r="AB29" s="160"/>
      <c r="AC29" s="160"/>
      <c r="AD29" s="161"/>
      <c r="AE29" s="161" t="s">
        <v>23</v>
      </c>
      <c r="AF29" s="161"/>
      <c r="AG29" s="159" t="s">
        <v>23</v>
      </c>
      <c r="AH29" s="159"/>
      <c r="AI29" s="161"/>
      <c r="AJ29" s="162"/>
      <c r="AK29" s="162"/>
      <c r="AL29" s="163"/>
      <c r="AM29" s="291"/>
    </row>
    <row r="30" spans="1:70" s="271" customFormat="1" ht="18.75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7"/>
    </row>
    <row r="31" spans="1:70">
      <c r="A31" s="293"/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91"/>
    </row>
    <row r="32" spans="1:70">
      <c r="A32" s="293"/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91"/>
      <c r="AO32">
        <f>12*8</f>
        <v>96</v>
      </c>
    </row>
    <row r="33" spans="1:39">
      <c r="A33" s="293"/>
      <c r="B33" s="142" t="s">
        <v>55</v>
      </c>
      <c r="C33" s="298"/>
      <c r="D33" s="299"/>
      <c r="E33" s="300"/>
      <c r="F33" s="301"/>
      <c r="G33" s="301"/>
      <c r="H33" s="302"/>
      <c r="I33" s="302"/>
      <c r="J33" s="302"/>
      <c r="K33" s="395" t="s">
        <v>56</v>
      </c>
      <c r="L33" s="395"/>
      <c r="M33" s="395"/>
      <c r="N33" s="395"/>
      <c r="O33" s="395"/>
      <c r="P33" s="302"/>
      <c r="Q33" s="302"/>
      <c r="R33" s="302"/>
      <c r="S33" s="300"/>
      <c r="T33" s="300"/>
      <c r="U33" s="300"/>
      <c r="V33" s="302"/>
      <c r="W33" s="302"/>
      <c r="X33" s="302"/>
      <c r="Y33" s="302"/>
      <c r="Z33" s="302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  <c r="AM33" s="291"/>
    </row>
    <row r="34" spans="1:39">
      <c r="A34" s="293"/>
      <c r="B34" s="143" t="s">
        <v>20</v>
      </c>
      <c r="C34" s="144" t="s">
        <v>57</v>
      </c>
      <c r="D34" s="145"/>
      <c r="E34" s="145" t="s">
        <v>26</v>
      </c>
      <c r="F34" s="145"/>
      <c r="G34" s="145" t="s">
        <v>58</v>
      </c>
      <c r="H34" s="145"/>
      <c r="I34" s="146"/>
      <c r="J34" s="303"/>
      <c r="K34" s="147" t="s">
        <v>164</v>
      </c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91"/>
    </row>
    <row r="35" spans="1:39">
      <c r="A35" s="293"/>
      <c r="B35" s="18" t="s">
        <v>21</v>
      </c>
      <c r="C35" s="304" t="s">
        <v>59</v>
      </c>
      <c r="D35" s="305"/>
      <c r="E35" s="305" t="s">
        <v>23</v>
      </c>
      <c r="F35" s="305"/>
      <c r="G35" s="305" t="s">
        <v>60</v>
      </c>
      <c r="H35" s="305"/>
      <c r="I35" s="21"/>
      <c r="J35" s="305"/>
      <c r="K35" s="22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24"/>
      <c r="AA35" s="394" t="s">
        <v>61</v>
      </c>
      <c r="AB35" s="394"/>
      <c r="AC35" s="394"/>
      <c r="AD35" s="394"/>
      <c r="AE35" s="394"/>
      <c r="AF35" s="394"/>
      <c r="AG35" s="394"/>
      <c r="AH35" s="394"/>
      <c r="AI35" s="394"/>
      <c r="AJ35" s="394"/>
      <c r="AK35" s="277"/>
      <c r="AL35" s="277"/>
      <c r="AM35" s="291"/>
    </row>
    <row r="36" spans="1:39">
      <c r="A36" s="293"/>
      <c r="B36" s="18" t="s">
        <v>28</v>
      </c>
      <c r="C36" s="304" t="s">
        <v>62</v>
      </c>
      <c r="D36" s="305"/>
      <c r="E36" s="307" t="s">
        <v>25</v>
      </c>
      <c r="F36" s="307"/>
      <c r="G36" s="307" t="s">
        <v>64</v>
      </c>
      <c r="H36" s="307"/>
      <c r="I36" s="27"/>
      <c r="J36" s="305"/>
      <c r="K36" s="22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24"/>
      <c r="AA36" s="396" t="s">
        <v>165</v>
      </c>
      <c r="AB36" s="396"/>
      <c r="AC36" s="396"/>
      <c r="AD36" s="396"/>
      <c r="AE36" s="396"/>
      <c r="AF36" s="396"/>
      <c r="AG36" s="396"/>
      <c r="AH36" s="396"/>
      <c r="AI36" s="396"/>
      <c r="AJ36" s="396"/>
      <c r="AK36" s="277"/>
      <c r="AL36" s="277"/>
      <c r="AM36" s="291"/>
    </row>
    <row r="37" spans="1:39">
      <c r="A37" s="293"/>
      <c r="B37" s="26" t="s">
        <v>22</v>
      </c>
      <c r="C37" s="307" t="s">
        <v>63</v>
      </c>
      <c r="D37" s="307"/>
      <c r="E37" s="307" t="s">
        <v>181</v>
      </c>
      <c r="F37" s="307"/>
      <c r="G37" s="307" t="s">
        <v>183</v>
      </c>
      <c r="H37" s="307"/>
      <c r="I37" s="27"/>
      <c r="J37" s="277"/>
      <c r="K37" s="2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"/>
      <c r="AA37" s="394" t="s">
        <v>166</v>
      </c>
      <c r="AB37" s="394"/>
      <c r="AC37" s="394"/>
      <c r="AD37" s="394"/>
      <c r="AE37" s="394"/>
      <c r="AF37" s="394"/>
      <c r="AG37" s="394"/>
      <c r="AH37" s="394"/>
      <c r="AI37" s="394"/>
      <c r="AJ37" s="394"/>
      <c r="AK37" s="277"/>
      <c r="AL37" s="277"/>
      <c r="AM37" s="291"/>
    </row>
    <row r="38" spans="1:39">
      <c r="A38" s="293"/>
      <c r="B38" s="31" t="s">
        <v>24</v>
      </c>
      <c r="C38" s="32" t="s">
        <v>63</v>
      </c>
      <c r="D38" s="32"/>
      <c r="E38" s="32" t="s">
        <v>182</v>
      </c>
      <c r="F38" s="32"/>
      <c r="G38" s="32"/>
      <c r="H38" s="32"/>
      <c r="I38" s="33"/>
      <c r="J38" s="277"/>
      <c r="K38" s="34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6"/>
      <c r="AA38" s="394" t="s">
        <v>65</v>
      </c>
      <c r="AB38" s="394"/>
      <c r="AC38" s="394"/>
      <c r="AD38" s="394"/>
      <c r="AE38" s="394"/>
      <c r="AF38" s="394"/>
      <c r="AG38" s="394"/>
      <c r="AH38" s="394"/>
      <c r="AI38" s="394"/>
      <c r="AJ38" s="394"/>
      <c r="AK38" s="277"/>
      <c r="AL38" s="277"/>
      <c r="AM38" s="291"/>
    </row>
    <row r="39" spans="1:39">
      <c r="A39" s="293"/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  <c r="AL39" s="277"/>
      <c r="AM39" s="291"/>
    </row>
    <row r="40" spans="1:39" ht="15.75" thickBot="1">
      <c r="A40" s="309"/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310"/>
      <c r="AM40" s="311"/>
    </row>
  </sheetData>
  <sheetProtection formatCells="0" formatColumns="0" formatRows="0" insertColumns="0" insertRows="0" insertHyperlinks="0" deleteColumns="0" deleteRows="0" sort="0" autoFilter="0" pivotTables="0"/>
  <mergeCells count="45">
    <mergeCell ref="A19:A20"/>
    <mergeCell ref="B19:B20"/>
    <mergeCell ref="D19:D20"/>
    <mergeCell ref="AJ19:AJ20"/>
    <mergeCell ref="A27:A28"/>
    <mergeCell ref="B27:B28"/>
    <mergeCell ref="D27:D28"/>
    <mergeCell ref="AJ27:AJ28"/>
    <mergeCell ref="E25:T25"/>
    <mergeCell ref="AC22:AI22"/>
    <mergeCell ref="AA37:AJ37"/>
    <mergeCell ref="AA38:AJ38"/>
    <mergeCell ref="K33:O33"/>
    <mergeCell ref="AA35:AJ35"/>
    <mergeCell ref="AA36:AJ36"/>
    <mergeCell ref="A12:A13"/>
    <mergeCell ref="B12:B13"/>
    <mergeCell ref="D12:D13"/>
    <mergeCell ref="AJ12:AJ13"/>
    <mergeCell ref="AK12:AK13"/>
    <mergeCell ref="A16:A17"/>
    <mergeCell ref="B16:B17"/>
    <mergeCell ref="D16:D17"/>
    <mergeCell ref="AJ16:AJ17"/>
    <mergeCell ref="AK16:AK17"/>
    <mergeCell ref="A7:A8"/>
    <mergeCell ref="B7:B8"/>
    <mergeCell ref="D7:D8"/>
    <mergeCell ref="AJ7:AJ8"/>
    <mergeCell ref="AK7:AK8"/>
    <mergeCell ref="N6:AE6"/>
    <mergeCell ref="A1:AL3"/>
    <mergeCell ref="A4:A5"/>
    <mergeCell ref="B4:B5"/>
    <mergeCell ref="D4:D5"/>
    <mergeCell ref="AJ4:AJ5"/>
    <mergeCell ref="AK4:AK5"/>
    <mergeCell ref="AL4:AL5"/>
    <mergeCell ref="AK27:AK28"/>
    <mergeCell ref="AL27:AL28"/>
    <mergeCell ref="AL7:AL8"/>
    <mergeCell ref="AK19:AK20"/>
    <mergeCell ref="AL19:AL20"/>
    <mergeCell ref="AL12:AL13"/>
    <mergeCell ref="AL16:AL17"/>
  </mergeCells>
  <pageMargins left="0.511811024" right="0.511811024" top="0.78740157499999996" bottom="0.78740157499999996" header="0.31496062000000002" footer="0.31496062000000002"/>
  <pageSetup paperSize="9" scale="71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3"/>
  <sheetViews>
    <sheetView topLeftCell="G7" zoomScale="90" zoomScaleNormal="90" workbookViewId="0">
      <selection sqref="A1:AO31"/>
    </sheetView>
  </sheetViews>
  <sheetFormatPr defaultColWidth="4.42578125" defaultRowHeight="15"/>
  <cols>
    <col min="1" max="1" width="14.85546875" style="37" customWidth="1"/>
    <col min="2" max="2" width="30.85546875" style="37" customWidth="1"/>
    <col min="3" max="3" width="11.85546875" style="37" customWidth="1"/>
    <col min="4" max="4" width="13" style="37" customWidth="1"/>
    <col min="5" max="5" width="7.28515625" style="37" customWidth="1"/>
    <col min="6" max="6" width="7.140625" style="37" customWidth="1"/>
    <col min="7" max="7" width="9.28515625" style="37" customWidth="1"/>
    <col min="8" max="9" width="7.140625" style="37" customWidth="1"/>
    <col min="10" max="20" width="6.28515625" style="37" customWidth="1"/>
    <col min="21" max="21" width="6.85546875" style="37" customWidth="1"/>
    <col min="22" max="35" width="6.28515625" style="37" customWidth="1"/>
    <col min="36" max="38" width="6.28515625" style="37" hidden="1" customWidth="1"/>
    <col min="39" max="39" width="7" style="37" customWidth="1"/>
    <col min="40" max="41" width="5.42578125" style="37" customWidth="1"/>
    <col min="42" max="42" width="2.85546875" style="37" customWidth="1"/>
    <col min="43" max="62" width="5.28515625" style="37" customWidth="1"/>
    <col min="63" max="63" width="4.85546875" style="37" customWidth="1"/>
    <col min="64" max="64" width="4.140625" style="37" customWidth="1"/>
    <col min="65" max="65" width="6.28515625" style="37" customWidth="1"/>
    <col min="66" max="66" width="8.7109375" style="37" customWidth="1"/>
    <col min="67" max="235" width="9.140625" style="37" customWidth="1"/>
    <col min="236" max="236" width="20.28515625" style="37" customWidth="1"/>
    <col min="237" max="237" width="10.42578125" style="37" customWidth="1"/>
    <col min="238" max="238" width="15.140625" style="37" customWidth="1"/>
    <col min="239" max="16384" width="4.42578125" style="37"/>
  </cols>
  <sheetData>
    <row r="1" spans="1:66" customFormat="1" ht="15" customHeight="1">
      <c r="A1" s="400" t="s">
        <v>186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2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</row>
    <row r="2" spans="1:66" customFormat="1" ht="15" customHeight="1">
      <c r="A2" s="403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405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</row>
    <row r="3" spans="1:66" customFormat="1" ht="15" customHeight="1">
      <c r="A3" s="406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405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 t="s">
        <v>4</v>
      </c>
      <c r="BN3" s="37">
        <v>100.8</v>
      </c>
    </row>
    <row r="4" spans="1:66" customFormat="1" ht="31.5" customHeight="1">
      <c r="A4" s="407"/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9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</row>
    <row r="5" spans="1:66" s="38" customFormat="1" ht="20.25">
      <c r="A5" s="412" t="s">
        <v>0</v>
      </c>
      <c r="B5" s="218" t="s">
        <v>1</v>
      </c>
      <c r="C5" s="413" t="s">
        <v>66</v>
      </c>
      <c r="D5" s="414" t="s">
        <v>3</v>
      </c>
      <c r="E5" s="219">
        <v>1</v>
      </c>
      <c r="F5" s="220">
        <v>2</v>
      </c>
      <c r="G5" s="220">
        <v>3</v>
      </c>
      <c r="H5" s="220">
        <v>4</v>
      </c>
      <c r="I5" s="220">
        <v>5</v>
      </c>
      <c r="J5" s="219">
        <v>6</v>
      </c>
      <c r="K5" s="219">
        <v>7</v>
      </c>
      <c r="L5" s="220">
        <v>8</v>
      </c>
      <c r="M5" s="220">
        <v>9</v>
      </c>
      <c r="N5" s="220">
        <v>10</v>
      </c>
      <c r="O5" s="220">
        <v>11</v>
      </c>
      <c r="P5" s="220">
        <v>12</v>
      </c>
      <c r="Q5" s="219">
        <v>13</v>
      </c>
      <c r="R5" s="219">
        <v>14</v>
      </c>
      <c r="S5" s="220">
        <v>15</v>
      </c>
      <c r="T5" s="220">
        <v>16</v>
      </c>
      <c r="U5" s="220">
        <v>17</v>
      </c>
      <c r="V5" s="220">
        <v>18</v>
      </c>
      <c r="W5" s="220">
        <v>19</v>
      </c>
      <c r="X5" s="219">
        <v>20</v>
      </c>
      <c r="Y5" s="219">
        <v>21</v>
      </c>
      <c r="Z5" s="220">
        <v>22</v>
      </c>
      <c r="AA5" s="220">
        <v>23</v>
      </c>
      <c r="AB5" s="220">
        <v>24</v>
      </c>
      <c r="AC5" s="220">
        <v>25</v>
      </c>
      <c r="AD5" s="220">
        <v>26</v>
      </c>
      <c r="AE5" s="219">
        <v>27</v>
      </c>
      <c r="AF5" s="219">
        <v>28</v>
      </c>
      <c r="AG5" s="219">
        <v>29</v>
      </c>
      <c r="AH5" s="219">
        <v>30</v>
      </c>
      <c r="AI5" s="219">
        <v>31</v>
      </c>
      <c r="AJ5" s="220">
        <v>29</v>
      </c>
      <c r="AK5" s="220">
        <v>30</v>
      </c>
      <c r="AL5" s="220">
        <v>31</v>
      </c>
      <c r="AM5" s="415" t="s">
        <v>4</v>
      </c>
      <c r="AN5" s="416" t="s">
        <v>5</v>
      </c>
      <c r="AO5" s="416" t="s">
        <v>6</v>
      </c>
    </row>
    <row r="6" spans="1:66" s="38" customFormat="1" ht="20.25">
      <c r="A6" s="412"/>
      <c r="B6" s="218" t="s">
        <v>67</v>
      </c>
      <c r="C6" s="413"/>
      <c r="D6" s="413"/>
      <c r="E6" s="221" t="s">
        <v>11</v>
      </c>
      <c r="F6" s="221" t="s">
        <v>12</v>
      </c>
      <c r="G6" s="221" t="s">
        <v>13</v>
      </c>
      <c r="H6" s="221" t="s">
        <v>14</v>
      </c>
      <c r="I6" s="221" t="s">
        <v>8</v>
      </c>
      <c r="J6" s="221" t="s">
        <v>9</v>
      </c>
      <c r="K6" s="221" t="s">
        <v>10</v>
      </c>
      <c r="L6" s="221" t="s">
        <v>11</v>
      </c>
      <c r="M6" s="221" t="s">
        <v>12</v>
      </c>
      <c r="N6" s="221" t="s">
        <v>13</v>
      </c>
      <c r="O6" s="221" t="s">
        <v>14</v>
      </c>
      <c r="P6" s="221" t="s">
        <v>8</v>
      </c>
      <c r="Q6" s="221" t="s">
        <v>9</v>
      </c>
      <c r="R6" s="221" t="s">
        <v>10</v>
      </c>
      <c r="S6" s="221" t="s">
        <v>11</v>
      </c>
      <c r="T6" s="221" t="s">
        <v>12</v>
      </c>
      <c r="U6" s="221" t="s">
        <v>13</v>
      </c>
      <c r="V6" s="221" t="s">
        <v>14</v>
      </c>
      <c r="W6" s="221" t="s">
        <v>8</v>
      </c>
      <c r="X6" s="221" t="s">
        <v>9</v>
      </c>
      <c r="Y6" s="221" t="s">
        <v>10</v>
      </c>
      <c r="Z6" s="221" t="s">
        <v>11</v>
      </c>
      <c r="AA6" s="221" t="s">
        <v>12</v>
      </c>
      <c r="AB6" s="221" t="s">
        <v>13</v>
      </c>
      <c r="AC6" s="221" t="s">
        <v>14</v>
      </c>
      <c r="AD6" s="221" t="s">
        <v>8</v>
      </c>
      <c r="AE6" s="221" t="s">
        <v>9</v>
      </c>
      <c r="AF6" s="221" t="s">
        <v>10</v>
      </c>
      <c r="AG6" s="221" t="s">
        <v>11</v>
      </c>
      <c r="AH6" s="221" t="s">
        <v>171</v>
      </c>
      <c r="AI6" s="221" t="s">
        <v>13</v>
      </c>
      <c r="AJ6" s="221" t="s">
        <v>8</v>
      </c>
      <c r="AK6" s="221" t="s">
        <v>9</v>
      </c>
      <c r="AL6" s="221" t="s">
        <v>10</v>
      </c>
      <c r="AM6" s="415"/>
      <c r="AN6" s="416"/>
      <c r="AO6" s="416"/>
      <c r="AP6" s="3"/>
      <c r="AQ6" s="39" t="s">
        <v>15</v>
      </c>
      <c r="AR6" s="39" t="s">
        <v>16</v>
      </c>
      <c r="AS6" s="39" t="s">
        <v>17</v>
      </c>
      <c r="AT6" s="39" t="s">
        <v>18</v>
      </c>
      <c r="AU6" s="39" t="s">
        <v>19</v>
      </c>
      <c r="AV6" s="40" t="s">
        <v>68</v>
      </c>
      <c r="AW6" s="40" t="s">
        <v>20</v>
      </c>
      <c r="AX6" s="40" t="s">
        <v>21</v>
      </c>
      <c r="AY6" s="40" t="s">
        <v>69</v>
      </c>
      <c r="AZ6" s="40" t="s">
        <v>70</v>
      </c>
      <c r="BA6" s="40" t="s">
        <v>71</v>
      </c>
      <c r="BB6" s="40" t="s">
        <v>72</v>
      </c>
      <c r="BC6" s="40" t="s">
        <v>22</v>
      </c>
      <c r="BD6" s="40" t="s">
        <v>73</v>
      </c>
      <c r="BE6" s="40" t="s">
        <v>74</v>
      </c>
      <c r="BF6" s="40" t="s">
        <v>75</v>
      </c>
      <c r="BG6" s="40" t="s">
        <v>76</v>
      </c>
      <c r="BH6" s="40" t="s">
        <v>77</v>
      </c>
      <c r="BI6" s="40" t="s">
        <v>78</v>
      </c>
      <c r="BJ6" s="41" t="s">
        <v>35</v>
      </c>
      <c r="BK6" s="41" t="s">
        <v>36</v>
      </c>
      <c r="BM6" s="39" t="s">
        <v>4</v>
      </c>
      <c r="BN6" s="39" t="s">
        <v>6</v>
      </c>
    </row>
    <row r="7" spans="1:66" s="38" customFormat="1" ht="20.25">
      <c r="A7" s="222" t="s">
        <v>79</v>
      </c>
      <c r="B7" s="222" t="s">
        <v>80</v>
      </c>
      <c r="C7" s="223" t="s">
        <v>81</v>
      </c>
      <c r="D7" s="224" t="s">
        <v>82</v>
      </c>
      <c r="E7" s="249" t="s">
        <v>16</v>
      </c>
      <c r="F7" s="225"/>
      <c r="G7" s="225" t="s">
        <v>73</v>
      </c>
      <c r="H7" s="225" t="s">
        <v>73</v>
      </c>
      <c r="I7" s="226" t="s">
        <v>73</v>
      </c>
      <c r="J7" s="226" t="s">
        <v>73</v>
      </c>
      <c r="K7" s="226" t="s">
        <v>73</v>
      </c>
      <c r="L7" s="225" t="s">
        <v>73</v>
      </c>
      <c r="M7" s="225"/>
      <c r="N7" s="226" t="s">
        <v>73</v>
      </c>
      <c r="O7" s="226" t="s">
        <v>73</v>
      </c>
      <c r="P7" s="226" t="s">
        <v>73</v>
      </c>
      <c r="Q7" s="226" t="s">
        <v>73</v>
      </c>
      <c r="R7" s="226" t="s">
        <v>73</v>
      </c>
      <c r="S7" s="225" t="s">
        <v>73</v>
      </c>
      <c r="T7" s="225"/>
      <c r="U7" s="226" t="s">
        <v>73</v>
      </c>
      <c r="V7" s="226" t="s">
        <v>73</v>
      </c>
      <c r="W7" s="226" t="s">
        <v>73</v>
      </c>
      <c r="X7" s="226" t="s">
        <v>73</v>
      </c>
      <c r="Y7" s="226" t="s">
        <v>73</v>
      </c>
      <c r="Z7" s="225" t="s">
        <v>73</v>
      </c>
      <c r="AA7" s="225"/>
      <c r="AB7" s="226" t="s">
        <v>73</v>
      </c>
      <c r="AC7" s="226" t="s">
        <v>73</v>
      </c>
      <c r="AD7" s="226" t="s">
        <v>73</v>
      </c>
      <c r="AE7" s="226" t="s">
        <v>73</v>
      </c>
      <c r="AF7" s="226" t="s">
        <v>73</v>
      </c>
      <c r="AG7" s="225" t="s">
        <v>73</v>
      </c>
      <c r="AH7" s="225"/>
      <c r="AI7" s="226" t="s">
        <v>73</v>
      </c>
      <c r="AJ7" s="227"/>
      <c r="AK7" s="227"/>
      <c r="AL7" s="227"/>
      <c r="AM7" s="228">
        <v>126</v>
      </c>
      <c r="AN7" s="229">
        <f>AM7+AO7</f>
        <v>150</v>
      </c>
      <c r="AO7" s="229">
        <f>BN7</f>
        <v>24</v>
      </c>
      <c r="AP7" s="3"/>
      <c r="AQ7" s="39"/>
      <c r="AR7" s="39"/>
      <c r="AS7" s="39"/>
      <c r="AT7" s="39"/>
      <c r="AU7" s="39"/>
      <c r="AV7" s="40">
        <f>COUNTIF(E7:AL7,"M1")</f>
        <v>0</v>
      </c>
      <c r="AW7" s="40">
        <f>COUNTIF(E7:AL7,"M")</f>
        <v>0</v>
      </c>
      <c r="AX7" s="40">
        <f>COUNTIF(E7:AL7,"T")</f>
        <v>0</v>
      </c>
      <c r="AY7" s="40">
        <f>COUNTIF(E7:AL7,"T1")</f>
        <v>0</v>
      </c>
      <c r="AZ7" s="40">
        <f>COUNTIF(E7:AL7,"T2")</f>
        <v>0</v>
      </c>
      <c r="BA7" s="40">
        <f>COUNTIF(E7:AL7,"T3")</f>
        <v>0</v>
      </c>
      <c r="BB7" s="40">
        <f>COUNTIF(E7:AL7,"T4")</f>
        <v>0</v>
      </c>
      <c r="BC7" s="40">
        <f>COUNTIF(E7:AL7,"P")</f>
        <v>0</v>
      </c>
      <c r="BD7" s="40">
        <f>COUNTIF(E7:AL7,"D1")</f>
        <v>25</v>
      </c>
      <c r="BE7" s="40">
        <f>COUNTIF(E7:AL7,"D2")</f>
        <v>0</v>
      </c>
      <c r="BF7" s="40">
        <f>COUNTIF(E7:AL7,"D3")</f>
        <v>0</v>
      </c>
      <c r="BG7" s="40">
        <f>COUNTIF(E7:AL7,"M1/T3")</f>
        <v>0</v>
      </c>
      <c r="BH7" s="40">
        <f>COUNTIF(E7:AL7,"I")</f>
        <v>0</v>
      </c>
      <c r="BI7" s="40">
        <f>COUNTIF(E7:AL7,"SN")</f>
        <v>0</v>
      </c>
      <c r="BJ7" s="43">
        <f>(AR7+AS7+AT7+(AU7))</f>
        <v>0</v>
      </c>
      <c r="BK7" s="44">
        <f>((AV7*5)+(AW7*4)+(AX7*5)+(AY7*4)+(AZ7*5)+(BA7*5)+(BB7*8)+(BC7*12)+(BD7*6)+(BE7*6)+(BF7*8)+(BG7*8)+(BH7*4.8)+(BI7*12))</f>
        <v>150</v>
      </c>
      <c r="BM7" s="45">
        <v>126</v>
      </c>
      <c r="BN7" s="46">
        <f>(BK7-BM7)</f>
        <v>24</v>
      </c>
    </row>
    <row r="8" spans="1:66" s="38" customFormat="1" ht="20.25">
      <c r="A8" s="230" t="s">
        <v>83</v>
      </c>
      <c r="B8" s="230" t="s">
        <v>84</v>
      </c>
      <c r="C8" s="231" t="s">
        <v>85</v>
      </c>
      <c r="D8" s="224" t="s">
        <v>172</v>
      </c>
      <c r="E8" s="410" t="s">
        <v>175</v>
      </c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227"/>
      <c r="AK8" s="227"/>
      <c r="AL8" s="227"/>
      <c r="AM8" s="228">
        <v>126</v>
      </c>
      <c r="AN8" s="229">
        <f t="shared" ref="AN8:AN9" si="0">AM8+AO8</f>
        <v>0</v>
      </c>
      <c r="AO8" s="229">
        <f t="shared" ref="AO8:AO9" si="1">BN8</f>
        <v>-126</v>
      </c>
      <c r="AP8" s="3"/>
      <c r="AQ8" s="39"/>
      <c r="AR8" s="39"/>
      <c r="AS8" s="39"/>
      <c r="AT8" s="39"/>
      <c r="AU8" s="39"/>
      <c r="AV8" s="40">
        <f>COUNTIF(E8:AL8,"M1")</f>
        <v>0</v>
      </c>
      <c r="AW8" s="40">
        <f>COUNTIF(E8:AL8,"M")</f>
        <v>0</v>
      </c>
      <c r="AX8" s="40">
        <f>COUNTIF(E8:AL8,"T")</f>
        <v>0</v>
      </c>
      <c r="AY8" s="40">
        <f>COUNTIF(E8:AL8,"T1")</f>
        <v>0</v>
      </c>
      <c r="AZ8" s="40">
        <f>COUNTIF(E8:AL8,"T2")</f>
        <v>0</v>
      </c>
      <c r="BA8" s="40">
        <f>COUNTIF(E8:AL8,"T3")</f>
        <v>0</v>
      </c>
      <c r="BB8" s="40">
        <f>COUNTIF(E8:AL8,"M1/T3")</f>
        <v>0</v>
      </c>
      <c r="BC8" s="40">
        <f>COUNTIF(E8:AL8,"P")</f>
        <v>0</v>
      </c>
      <c r="BD8" s="40">
        <f>COUNTIF(E8:AL8,"D1")</f>
        <v>0</v>
      </c>
      <c r="BE8" s="40">
        <f>COUNTIF(E8:AL8,"D2")</f>
        <v>0</v>
      </c>
      <c r="BF8" s="40">
        <f>COUNTIF(E8:AL8,"D3")</f>
        <v>0</v>
      </c>
      <c r="BG8" s="40">
        <f>COUNTIF(E8:AL8,"D4")</f>
        <v>0</v>
      </c>
      <c r="BH8" s="40">
        <f>COUNTIF(E8:AL8,"I")</f>
        <v>0</v>
      </c>
      <c r="BI8" s="40">
        <f>COUNTIF(E8:AL8,"SN")</f>
        <v>0</v>
      </c>
      <c r="BJ8" s="43">
        <f>(AR8+AS8+AT8+(AU8))</f>
        <v>0</v>
      </c>
      <c r="BK8" s="44">
        <f>((AV8*5)+(AW8*4)+(AX8*5)+(AY8*4)+(AZ8*5)+(BA8*5)+(BB8*8)+(BC8*12)+(BD8*6)+(BE8*6)+(BF8*8)+(BG8*8)+(BH8*4.8)+(BI8*12))</f>
        <v>0</v>
      </c>
      <c r="BM8" s="45">
        <v>126</v>
      </c>
      <c r="BN8" s="46">
        <f>(BK8-BM8)</f>
        <v>-126</v>
      </c>
    </row>
    <row r="9" spans="1:66" s="38" customFormat="1" ht="20.25">
      <c r="A9" s="230" t="s">
        <v>87</v>
      </c>
      <c r="B9" s="230" t="s">
        <v>88</v>
      </c>
      <c r="C9" s="231" t="s">
        <v>89</v>
      </c>
      <c r="D9" s="224" t="s">
        <v>90</v>
      </c>
      <c r="E9" s="232" t="s">
        <v>22</v>
      </c>
      <c r="F9" s="225"/>
      <c r="G9" s="225" t="s">
        <v>74</v>
      </c>
      <c r="H9" s="225" t="s">
        <v>74</v>
      </c>
      <c r="I9" s="226" t="s">
        <v>74</v>
      </c>
      <c r="J9" s="226" t="s">
        <v>74</v>
      </c>
      <c r="K9" s="226" t="s">
        <v>74</v>
      </c>
      <c r="L9" s="225"/>
      <c r="M9" s="225" t="s">
        <v>73</v>
      </c>
      <c r="N9" s="226" t="s">
        <v>74</v>
      </c>
      <c r="O9" s="226" t="s">
        <v>196</v>
      </c>
      <c r="P9" s="226" t="s">
        <v>74</v>
      </c>
      <c r="Q9" s="226" t="s">
        <v>15</v>
      </c>
      <c r="R9" s="226" t="s">
        <v>15</v>
      </c>
      <c r="S9" s="225"/>
      <c r="T9" s="225" t="s">
        <v>73</v>
      </c>
      <c r="U9" s="226" t="s">
        <v>74</v>
      </c>
      <c r="V9" s="226" t="s">
        <v>74</v>
      </c>
      <c r="W9" s="226" t="s">
        <v>74</v>
      </c>
      <c r="X9" s="226" t="s">
        <v>74</v>
      </c>
      <c r="Y9" s="226" t="s">
        <v>74</v>
      </c>
      <c r="Z9" s="225" t="s">
        <v>74</v>
      </c>
      <c r="AA9" s="225"/>
      <c r="AB9" s="226" t="s">
        <v>74</v>
      </c>
      <c r="AC9" s="226" t="s">
        <v>74</v>
      </c>
      <c r="AD9" s="226" t="s">
        <v>74</v>
      </c>
      <c r="AE9" s="226" t="s">
        <v>74</v>
      </c>
      <c r="AF9" s="226" t="s">
        <v>74</v>
      </c>
      <c r="AG9" s="255" t="s">
        <v>74</v>
      </c>
      <c r="AH9" s="232"/>
      <c r="AI9" s="233" t="s">
        <v>74</v>
      </c>
      <c r="AJ9" s="227"/>
      <c r="AK9" s="227"/>
      <c r="AL9" s="227"/>
      <c r="AM9" s="228">
        <v>126</v>
      </c>
      <c r="AN9" s="229">
        <f t="shared" si="0"/>
        <v>144</v>
      </c>
      <c r="AO9" s="229">
        <f t="shared" si="1"/>
        <v>18</v>
      </c>
      <c r="AP9" s="3"/>
      <c r="AQ9" s="39"/>
      <c r="AR9" s="39"/>
      <c r="AS9" s="39"/>
      <c r="AT9" s="39"/>
      <c r="AU9" s="39"/>
      <c r="AV9" s="40">
        <f>COUNTIF(E9:AL9,"M1")</f>
        <v>0</v>
      </c>
      <c r="AW9" s="40">
        <f>COUNTIF(E9:AL9,"M")</f>
        <v>0</v>
      </c>
      <c r="AX9" s="40">
        <f>COUNTIF(E9:AL9,"T")</f>
        <v>0</v>
      </c>
      <c r="AY9" s="40">
        <f>COUNTIF(E9:AL9,"T1")</f>
        <v>0</v>
      </c>
      <c r="AZ9" s="40">
        <f>COUNTIF(E9:AL9,"T2")</f>
        <v>0</v>
      </c>
      <c r="BA9" s="40">
        <f>COUNTIF(E9:AL9,"T3")</f>
        <v>0</v>
      </c>
      <c r="BB9" s="40">
        <f>COUNTIF(E9:AL9,"M1/T2")</f>
        <v>0</v>
      </c>
      <c r="BC9" s="40">
        <f>COUNTIF(E9:AL9,"P")</f>
        <v>1</v>
      </c>
      <c r="BD9" s="40">
        <f>COUNTIF(E9:AL9,"D1")</f>
        <v>2</v>
      </c>
      <c r="BE9" s="40">
        <f>COUNTIF(E9:AL9,"D2")</f>
        <v>20</v>
      </c>
      <c r="BF9" s="40">
        <f>COUNTIF(E9:AL9,"D3")</f>
        <v>0</v>
      </c>
      <c r="BG9" s="40">
        <f>COUNTIF(E9:AL9,"T2/N")</f>
        <v>0</v>
      </c>
      <c r="BH9" s="40">
        <f>COUNTIF(E9:AL9,"I")</f>
        <v>0</v>
      </c>
      <c r="BI9" s="40">
        <f>COUNTIF(E9:AL9,"SN")</f>
        <v>0</v>
      </c>
      <c r="BJ9" s="43">
        <f>(AR9+AS9+AT9+(AU9))</f>
        <v>0</v>
      </c>
      <c r="BK9" s="44">
        <f>((AV9*5)+(AW9*4)+(AX9*5)+(AY9*4)+(AZ9*5)+(BA9*5)+(BB9*10)+(BC9*12)+(BD9*6)+(BE9*6)+(BF9*8)+(BG9*8)+(BH9*4.8)+(BI9*12))</f>
        <v>144</v>
      </c>
      <c r="BM9" s="45">
        <v>126</v>
      </c>
      <c r="BN9" s="46">
        <f>(BK9-BM9)</f>
        <v>18</v>
      </c>
    </row>
    <row r="10" spans="1:66" s="38" customFormat="1" ht="21">
      <c r="A10" s="251" t="s">
        <v>0</v>
      </c>
      <c r="B10" s="218" t="s">
        <v>1</v>
      </c>
      <c r="C10" s="414" t="s">
        <v>66</v>
      </c>
      <c r="D10" s="414" t="s">
        <v>3</v>
      </c>
      <c r="E10" s="219">
        <v>1</v>
      </c>
      <c r="F10" s="220">
        <v>2</v>
      </c>
      <c r="G10" s="220">
        <v>3</v>
      </c>
      <c r="H10" s="220">
        <v>4</v>
      </c>
      <c r="I10" s="220">
        <v>5</v>
      </c>
      <c r="J10" s="219">
        <v>6</v>
      </c>
      <c r="K10" s="219">
        <v>7</v>
      </c>
      <c r="L10" s="220">
        <v>8</v>
      </c>
      <c r="M10" s="220">
        <v>9</v>
      </c>
      <c r="N10" s="220">
        <v>10</v>
      </c>
      <c r="O10" s="220">
        <v>11</v>
      </c>
      <c r="P10" s="220">
        <v>12</v>
      </c>
      <c r="Q10" s="219">
        <v>13</v>
      </c>
      <c r="R10" s="219">
        <v>14</v>
      </c>
      <c r="S10" s="220">
        <v>15</v>
      </c>
      <c r="T10" s="220">
        <v>16</v>
      </c>
      <c r="U10" s="220">
        <v>17</v>
      </c>
      <c r="V10" s="220">
        <v>18</v>
      </c>
      <c r="W10" s="220">
        <v>19</v>
      </c>
      <c r="X10" s="219">
        <v>20</v>
      </c>
      <c r="Y10" s="219">
        <v>21</v>
      </c>
      <c r="Z10" s="220">
        <v>22</v>
      </c>
      <c r="AA10" s="220">
        <v>23</v>
      </c>
      <c r="AB10" s="220">
        <v>24</v>
      </c>
      <c r="AC10" s="220">
        <v>25</v>
      </c>
      <c r="AD10" s="220">
        <v>26</v>
      </c>
      <c r="AE10" s="219">
        <v>27</v>
      </c>
      <c r="AF10" s="219">
        <v>28</v>
      </c>
      <c r="AG10" s="219">
        <v>29</v>
      </c>
      <c r="AH10" s="219">
        <v>30</v>
      </c>
      <c r="AI10" s="219">
        <v>31</v>
      </c>
      <c r="AJ10" s="220">
        <v>29</v>
      </c>
      <c r="AK10" s="220">
        <v>30</v>
      </c>
      <c r="AL10" s="220">
        <v>31</v>
      </c>
      <c r="AM10" s="415" t="s">
        <v>4</v>
      </c>
      <c r="AN10" s="416" t="s">
        <v>5</v>
      </c>
      <c r="AO10" s="416" t="s">
        <v>6</v>
      </c>
      <c r="AQ10" s="48"/>
      <c r="AR10" s="48"/>
      <c r="AS10" s="48"/>
      <c r="AT10" s="48"/>
      <c r="AU10" s="48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50"/>
      <c r="BM10" s="51"/>
      <c r="BN10" s="52"/>
    </row>
    <row r="11" spans="1:66" s="38" customFormat="1" ht="21">
      <c r="A11" s="251"/>
      <c r="B11" s="218" t="s">
        <v>67</v>
      </c>
      <c r="C11" s="414"/>
      <c r="D11" s="414"/>
      <c r="E11" s="221" t="s">
        <v>11</v>
      </c>
      <c r="F11" s="221" t="s">
        <v>12</v>
      </c>
      <c r="G11" s="221" t="s">
        <v>13</v>
      </c>
      <c r="H11" s="221" t="s">
        <v>14</v>
      </c>
      <c r="I11" s="221" t="s">
        <v>8</v>
      </c>
      <c r="J11" s="221" t="s">
        <v>9</v>
      </c>
      <c r="K11" s="221" t="s">
        <v>10</v>
      </c>
      <c r="L11" s="221" t="s">
        <v>11</v>
      </c>
      <c r="M11" s="221" t="s">
        <v>12</v>
      </c>
      <c r="N11" s="221" t="s">
        <v>13</v>
      </c>
      <c r="O11" s="221" t="s">
        <v>14</v>
      </c>
      <c r="P11" s="221" t="s">
        <v>8</v>
      </c>
      <c r="Q11" s="221" t="s">
        <v>9</v>
      </c>
      <c r="R11" s="221" t="s">
        <v>10</v>
      </c>
      <c r="S11" s="221" t="s">
        <v>11</v>
      </c>
      <c r="T11" s="221" t="s">
        <v>12</v>
      </c>
      <c r="U11" s="221" t="s">
        <v>13</v>
      </c>
      <c r="V11" s="221" t="s">
        <v>14</v>
      </c>
      <c r="W11" s="221" t="s">
        <v>8</v>
      </c>
      <c r="X11" s="221" t="s">
        <v>9</v>
      </c>
      <c r="Y11" s="221" t="s">
        <v>10</v>
      </c>
      <c r="Z11" s="221" t="s">
        <v>11</v>
      </c>
      <c r="AA11" s="221" t="s">
        <v>12</v>
      </c>
      <c r="AB11" s="221" t="s">
        <v>13</v>
      </c>
      <c r="AC11" s="221" t="s">
        <v>14</v>
      </c>
      <c r="AD11" s="221" t="s">
        <v>8</v>
      </c>
      <c r="AE11" s="221" t="s">
        <v>9</v>
      </c>
      <c r="AF11" s="221" t="s">
        <v>10</v>
      </c>
      <c r="AG11" s="221" t="s">
        <v>11</v>
      </c>
      <c r="AH11" s="221" t="s">
        <v>171</v>
      </c>
      <c r="AI11" s="221" t="s">
        <v>13</v>
      </c>
      <c r="AJ11" s="221" t="s">
        <v>8</v>
      </c>
      <c r="AK11" s="221" t="s">
        <v>9</v>
      </c>
      <c r="AL11" s="221" t="s">
        <v>10</v>
      </c>
      <c r="AM11" s="415"/>
      <c r="AN11" s="416"/>
      <c r="AO11" s="416"/>
      <c r="AQ11" s="53"/>
      <c r="AR11" s="53"/>
      <c r="AS11" s="53"/>
      <c r="AT11" s="53"/>
      <c r="AU11" s="53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5"/>
      <c r="BM11" s="56"/>
      <c r="BN11" s="57"/>
    </row>
    <row r="12" spans="1:66" s="38" customFormat="1" ht="20.25">
      <c r="A12" s="230" t="s">
        <v>91</v>
      </c>
      <c r="B12" s="230" t="s">
        <v>92</v>
      </c>
      <c r="C12" s="231" t="s">
        <v>93</v>
      </c>
      <c r="D12" s="224" t="s">
        <v>94</v>
      </c>
      <c r="E12" s="232" t="s">
        <v>78</v>
      </c>
      <c r="F12" s="234" t="s">
        <v>196</v>
      </c>
      <c r="G12" s="234"/>
      <c r="H12" s="234" t="s">
        <v>78</v>
      </c>
      <c r="I12" s="235" t="s">
        <v>78</v>
      </c>
      <c r="J12" s="236"/>
      <c r="K12" s="236" t="s">
        <v>74</v>
      </c>
      <c r="L12" s="234"/>
      <c r="M12" s="234" t="s">
        <v>78</v>
      </c>
      <c r="N12" s="235"/>
      <c r="O12" s="235"/>
      <c r="P12" s="235" t="s">
        <v>78</v>
      </c>
      <c r="Q12" s="236"/>
      <c r="R12" s="236"/>
      <c r="S12" s="234"/>
      <c r="T12" s="234" t="s">
        <v>196</v>
      </c>
      <c r="U12" s="235" t="s">
        <v>78</v>
      </c>
      <c r="V12" s="235"/>
      <c r="W12" s="235"/>
      <c r="X12" s="236" t="s">
        <v>78</v>
      </c>
      <c r="Y12" s="236"/>
      <c r="Z12" s="234"/>
      <c r="AA12" s="234" t="s">
        <v>74</v>
      </c>
      <c r="AB12" s="235"/>
      <c r="AC12" s="235"/>
      <c r="AD12" s="235"/>
      <c r="AE12" s="236"/>
      <c r="AF12" s="236" t="s">
        <v>78</v>
      </c>
      <c r="AG12" s="237"/>
      <c r="AH12" s="237" t="s">
        <v>21</v>
      </c>
      <c r="AI12" s="236"/>
      <c r="AJ12" s="238"/>
      <c r="AK12" s="238"/>
      <c r="AL12" s="238"/>
      <c r="AM12" s="228">
        <v>126</v>
      </c>
      <c r="AN12" s="229">
        <f t="shared" ref="AN12:AN14" si="2">AM12+AO12</f>
        <v>17</v>
      </c>
      <c r="AO12" s="229">
        <f t="shared" ref="AO12" si="3">BN12</f>
        <v>-109</v>
      </c>
      <c r="AP12" s="3"/>
      <c r="AQ12" s="39"/>
      <c r="AR12" s="39"/>
      <c r="AS12" s="39"/>
      <c r="AT12" s="39"/>
      <c r="AU12" s="39"/>
      <c r="AV12" s="40">
        <f>COUNTIF(E12:AL12,"M1")</f>
        <v>0</v>
      </c>
      <c r="AW12" s="40">
        <f>COUNTIF(E12:AL12,"M")</f>
        <v>0</v>
      </c>
      <c r="AX12" s="40">
        <f>COUNTIF(E12:AL12,"T")</f>
        <v>1</v>
      </c>
      <c r="AY12" s="40">
        <f>COUNTIF(E12:AL12,"T1")</f>
        <v>0</v>
      </c>
      <c r="AZ12" s="40">
        <f>COUNTIF(E12:AL12,"T2")</f>
        <v>0</v>
      </c>
      <c r="BA12" s="40">
        <f>COUNTIF(E12:AL12,"T3")</f>
        <v>0</v>
      </c>
      <c r="BB12" s="40">
        <f>COUNTIF(E12:AL12,"T4")</f>
        <v>0</v>
      </c>
      <c r="BC12" s="40">
        <f>COUNTIF(E12:AL12,"P")</f>
        <v>0</v>
      </c>
      <c r="BD12" s="40">
        <f>COUNTIF(E12:AL12,"D1")</f>
        <v>0</v>
      </c>
      <c r="BE12" s="40">
        <f>COUNTIF(E12:AL12,"D2")</f>
        <v>2</v>
      </c>
      <c r="BF12" s="40">
        <f>COUNTIF(E12:AL12,"D3")</f>
        <v>0</v>
      </c>
      <c r="BG12" s="40">
        <f>COUNTIF(E12:AL12,"M/N")</f>
        <v>0</v>
      </c>
      <c r="BH12" s="40">
        <f>COUNTIF(E12:AL12,"I")</f>
        <v>0</v>
      </c>
      <c r="BI12" s="40">
        <f>COUNTIF(E12:AL12,"SN")</f>
        <v>0</v>
      </c>
      <c r="BJ12" s="43">
        <f>(AR12+AS12+AT12+(AU12))</f>
        <v>0</v>
      </c>
      <c r="BK12" s="44">
        <f>((AV12*5)+(AW12*4)+(AX12*5)+(AY12*4)+(AZ12*5)+(BA12*5)+(BB12*4)+(BC12*12)+(BD12*6)+(BE12*6)+(BF12*6)+(BG12*17)+(BH12*4.8)+(BI12*12))</f>
        <v>17</v>
      </c>
      <c r="BM12" s="45">
        <v>126</v>
      </c>
      <c r="BN12" s="46">
        <f>(BK12-BM12)</f>
        <v>-109</v>
      </c>
    </row>
    <row r="13" spans="1:66" s="38" customFormat="1" ht="20.25">
      <c r="A13" s="230" t="s">
        <v>95</v>
      </c>
      <c r="B13" s="230" t="s">
        <v>96</v>
      </c>
      <c r="C13" s="231" t="s">
        <v>97</v>
      </c>
      <c r="D13" s="224" t="s">
        <v>94</v>
      </c>
      <c r="E13" s="232"/>
      <c r="F13" s="234" t="s">
        <v>19</v>
      </c>
      <c r="G13" s="234"/>
      <c r="H13" s="234"/>
      <c r="I13" s="235"/>
      <c r="J13" s="236" t="s">
        <v>78</v>
      </c>
      <c r="K13" s="236"/>
      <c r="L13" s="234"/>
      <c r="M13" s="234"/>
      <c r="N13" s="235" t="s">
        <v>78</v>
      </c>
      <c r="O13" s="235"/>
      <c r="P13" s="235"/>
      <c r="Q13" s="236"/>
      <c r="R13" s="236" t="s">
        <v>78</v>
      </c>
      <c r="S13" s="234"/>
      <c r="T13" s="239"/>
      <c r="U13" s="240"/>
      <c r="V13" s="240" t="s">
        <v>78</v>
      </c>
      <c r="W13" s="240"/>
      <c r="X13" s="241"/>
      <c r="Y13" s="241"/>
      <c r="Z13" s="239" t="s">
        <v>78</v>
      </c>
      <c r="AA13" s="239"/>
      <c r="AB13" s="240" t="s">
        <v>78</v>
      </c>
      <c r="AC13" s="240"/>
      <c r="AD13" s="240" t="s">
        <v>78</v>
      </c>
      <c r="AE13" s="241"/>
      <c r="AF13" s="241"/>
      <c r="AG13" s="242"/>
      <c r="AH13" s="237" t="s">
        <v>19</v>
      </c>
      <c r="AI13" s="241"/>
      <c r="AJ13" s="243"/>
      <c r="AK13" s="243"/>
      <c r="AL13" s="243"/>
      <c r="AM13" s="228">
        <v>126</v>
      </c>
      <c r="AN13" s="229">
        <f t="shared" si="2"/>
        <v>0</v>
      </c>
      <c r="AO13" s="229">
        <f t="shared" ref="AO13:AO14" si="4">BN13</f>
        <v>-126</v>
      </c>
      <c r="AP13" s="3"/>
      <c r="AQ13" s="39"/>
      <c r="AR13" s="39"/>
      <c r="AS13" s="39"/>
      <c r="AT13" s="39"/>
      <c r="AU13" s="39">
        <v>2</v>
      </c>
      <c r="AV13" s="40">
        <f>COUNTIF(E13:AL13,"M1")</f>
        <v>0</v>
      </c>
      <c r="AW13" s="40">
        <f>COUNTIF(E13:AL13,"M")</f>
        <v>0</v>
      </c>
      <c r="AX13" s="40">
        <f>COUNTIF(E13:AL13,"T")</f>
        <v>0</v>
      </c>
      <c r="AY13" s="40">
        <f>COUNTIF(E13:AL13,"T1")</f>
        <v>0</v>
      </c>
      <c r="AZ13" s="40">
        <f>COUNTIF(E13:AL13,"T2")</f>
        <v>0</v>
      </c>
      <c r="BA13" s="40">
        <f>COUNTIF(E13:AL13,"T3")</f>
        <v>0</v>
      </c>
      <c r="BB13" s="40">
        <f>COUNTIF(E13:AL13,"T4")</f>
        <v>0</v>
      </c>
      <c r="BC13" s="40">
        <f>COUNTIF(E13:AL13,"P")</f>
        <v>0</v>
      </c>
      <c r="BD13" s="40">
        <f>COUNTIF(E13:AL13,"D1")</f>
        <v>0</v>
      </c>
      <c r="BE13" s="40">
        <f>COUNTIF(E13:AL13,"D2")</f>
        <v>0</v>
      </c>
      <c r="BF13" s="40">
        <f>COUNTIF(E13:AL13,"D3")</f>
        <v>0</v>
      </c>
      <c r="BG13" s="40">
        <f>COUNTIF(E13:AL13,"D4")</f>
        <v>0</v>
      </c>
      <c r="BH13" s="40">
        <f>COUNTIF(E13:AL13,"I")</f>
        <v>0</v>
      </c>
      <c r="BI13" s="40">
        <f>COUNTIF(E13:AL13,"SN")</f>
        <v>0</v>
      </c>
      <c r="BJ13" s="43">
        <f>(AR13+AS13+AT13+(AU13))</f>
        <v>2</v>
      </c>
      <c r="BK13" s="44">
        <f>((AV13*5)+(AW13*4)+(AX13*5)+(AY13*4)+(AZ13*5)+(BA13*5)+(BB13*4)+(BC13*12)+(BD13*6)+(BE13*6)+(BF13*6)+(BG13*6)+(BH13*4.8)+(BI13*12))</f>
        <v>0</v>
      </c>
      <c r="BM13" s="45">
        <v>126</v>
      </c>
      <c r="BN13" s="46">
        <f>(BK13-BM13)</f>
        <v>-126</v>
      </c>
    </row>
    <row r="14" spans="1:66" s="38" customFormat="1" ht="20.25">
      <c r="A14" s="230" t="s">
        <v>98</v>
      </c>
      <c r="B14" s="230" t="s">
        <v>99</v>
      </c>
      <c r="C14" s="231" t="s">
        <v>100</v>
      </c>
      <c r="D14" s="224" t="s">
        <v>94</v>
      </c>
      <c r="E14" s="232"/>
      <c r="F14" s="234"/>
      <c r="G14" s="234" t="s">
        <v>78</v>
      </c>
      <c r="H14" s="234"/>
      <c r="I14" s="235"/>
      <c r="J14" s="236"/>
      <c r="K14" s="236" t="s">
        <v>78</v>
      </c>
      <c r="L14" s="234" t="s">
        <v>74</v>
      </c>
      <c r="M14" s="234"/>
      <c r="N14" s="235"/>
      <c r="O14" s="235"/>
      <c r="P14" s="235"/>
      <c r="Q14" s="236" t="s">
        <v>74</v>
      </c>
      <c r="R14" s="236" t="s">
        <v>74</v>
      </c>
      <c r="S14" s="234" t="s">
        <v>78</v>
      </c>
      <c r="T14" s="234"/>
      <c r="U14" s="235"/>
      <c r="V14" s="235"/>
      <c r="W14" s="235" t="s">
        <v>78</v>
      </c>
      <c r="X14" s="236"/>
      <c r="Y14" s="236"/>
      <c r="Z14" s="234"/>
      <c r="AA14" s="234"/>
      <c r="AB14" s="423" t="s">
        <v>50</v>
      </c>
      <c r="AC14" s="423"/>
      <c r="AD14" s="423"/>
      <c r="AE14" s="423"/>
      <c r="AF14" s="423"/>
      <c r="AG14" s="423"/>
      <c r="AH14" s="423"/>
      <c r="AI14" s="423"/>
      <c r="AJ14" s="238"/>
      <c r="AK14" s="238"/>
      <c r="AL14" s="238"/>
      <c r="AM14" s="228">
        <v>126</v>
      </c>
      <c r="AN14" s="229">
        <f t="shared" si="2"/>
        <v>18</v>
      </c>
      <c r="AO14" s="229">
        <f t="shared" si="4"/>
        <v>-108</v>
      </c>
      <c r="AP14" s="3"/>
      <c r="AQ14" s="39"/>
      <c r="AR14" s="39">
        <v>1</v>
      </c>
      <c r="AS14" s="39"/>
      <c r="AT14" s="39"/>
      <c r="AU14" s="39"/>
      <c r="AV14" s="40">
        <f>COUNTIF(E14:AL14,"M1")</f>
        <v>0</v>
      </c>
      <c r="AW14" s="40">
        <f>COUNTIF(E14:AL14,"M")</f>
        <v>0</v>
      </c>
      <c r="AX14" s="40">
        <f>COUNTIF(E14:AL14,"T")</f>
        <v>0</v>
      </c>
      <c r="AY14" s="40">
        <f>COUNTIF(E14:AL14,"T1")</f>
        <v>0</v>
      </c>
      <c r="AZ14" s="40">
        <f>COUNTIF(E14:AL14,"T2")</f>
        <v>0</v>
      </c>
      <c r="BA14" s="40">
        <f>COUNTIF(E14:AL14,"T3")</f>
        <v>0</v>
      </c>
      <c r="BB14" s="40">
        <f>COUNTIF(E14:AL14,"T4")</f>
        <v>0</v>
      </c>
      <c r="BC14" s="40">
        <f>COUNTIF(E14:AL14,"P")</f>
        <v>0</v>
      </c>
      <c r="BD14" s="40">
        <f>COUNTIF(E14:AL14,"D1")</f>
        <v>0</v>
      </c>
      <c r="BE14" s="40">
        <f>COUNTIF(E14:AL14,"D2")</f>
        <v>3</v>
      </c>
      <c r="BF14" s="40">
        <f>COUNTIF(E14:AL14,"D3")</f>
        <v>0</v>
      </c>
      <c r="BG14" s="40">
        <f>COUNTIF(E14:AL14,"D4")</f>
        <v>0</v>
      </c>
      <c r="BH14" s="40">
        <f>COUNTIF(E14:AL14,"I")</f>
        <v>0</v>
      </c>
      <c r="BI14" s="40">
        <f>COUNTIF(E14:AL14,"SN")</f>
        <v>0</v>
      </c>
      <c r="BJ14" s="43">
        <f>(AR14+AS14+AT14+(AU14))</f>
        <v>1</v>
      </c>
      <c r="BK14" s="44">
        <f>((AV14*5)+(AW14*4)+(AX14*5)+(AY14*4)+(AZ14*5)+(BA14*5)+(BB14*4)+(BC14*12)+(BD14*6)+(BE14*6)+(BF14*6)+(BG14*6)+(BH14*4.8)+(BI14*12))</f>
        <v>18</v>
      </c>
      <c r="BM14" s="45">
        <v>126</v>
      </c>
      <c r="BN14" s="46">
        <f>(BK14-BM14)</f>
        <v>-108</v>
      </c>
    </row>
    <row r="15" spans="1:66" s="38" customFormat="1" ht="21">
      <c r="A15" s="251" t="s">
        <v>0</v>
      </c>
      <c r="B15" s="218" t="s">
        <v>1</v>
      </c>
      <c r="C15" s="414" t="s">
        <v>66</v>
      </c>
      <c r="D15" s="414" t="s">
        <v>3</v>
      </c>
      <c r="E15" s="219">
        <v>1</v>
      </c>
      <c r="F15" s="220">
        <v>2</v>
      </c>
      <c r="G15" s="220">
        <v>3</v>
      </c>
      <c r="H15" s="220">
        <v>4</v>
      </c>
      <c r="I15" s="220">
        <v>5</v>
      </c>
      <c r="J15" s="219">
        <v>6</v>
      </c>
      <c r="K15" s="219">
        <v>7</v>
      </c>
      <c r="L15" s="220">
        <v>8</v>
      </c>
      <c r="M15" s="220">
        <v>9</v>
      </c>
      <c r="N15" s="220">
        <v>10</v>
      </c>
      <c r="O15" s="220">
        <v>11</v>
      </c>
      <c r="P15" s="220">
        <v>12</v>
      </c>
      <c r="Q15" s="219">
        <v>13</v>
      </c>
      <c r="R15" s="219">
        <v>14</v>
      </c>
      <c r="S15" s="220">
        <v>15</v>
      </c>
      <c r="T15" s="220">
        <v>16</v>
      </c>
      <c r="U15" s="220">
        <v>17</v>
      </c>
      <c r="V15" s="220">
        <v>18</v>
      </c>
      <c r="W15" s="220">
        <v>19</v>
      </c>
      <c r="X15" s="219">
        <v>20</v>
      </c>
      <c r="Y15" s="219">
        <v>21</v>
      </c>
      <c r="Z15" s="220">
        <v>22</v>
      </c>
      <c r="AA15" s="220">
        <v>23</v>
      </c>
      <c r="AB15" s="220">
        <v>24</v>
      </c>
      <c r="AC15" s="220">
        <v>25</v>
      </c>
      <c r="AD15" s="220">
        <v>26</v>
      </c>
      <c r="AE15" s="219">
        <v>27</v>
      </c>
      <c r="AF15" s="219">
        <v>28</v>
      </c>
      <c r="AG15" s="219">
        <v>29</v>
      </c>
      <c r="AH15" s="219">
        <v>30</v>
      </c>
      <c r="AI15" s="219">
        <v>31</v>
      </c>
      <c r="AJ15" s="220">
        <v>29</v>
      </c>
      <c r="AK15" s="220">
        <v>30</v>
      </c>
      <c r="AL15" s="220">
        <v>31</v>
      </c>
      <c r="AM15" s="415" t="s">
        <v>4</v>
      </c>
      <c r="AN15" s="416" t="s">
        <v>5</v>
      </c>
      <c r="AO15" s="416" t="s">
        <v>6</v>
      </c>
      <c r="AQ15" s="48"/>
      <c r="AR15" s="48"/>
      <c r="AS15" s="48"/>
      <c r="AT15" s="48"/>
      <c r="AU15" s="48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50"/>
      <c r="BM15" s="51"/>
      <c r="BN15" s="52"/>
    </row>
    <row r="16" spans="1:66" s="38" customFormat="1" ht="21">
      <c r="A16" s="251"/>
      <c r="B16" s="218" t="s">
        <v>67</v>
      </c>
      <c r="C16" s="414"/>
      <c r="D16" s="414"/>
      <c r="E16" s="221" t="s">
        <v>11</v>
      </c>
      <c r="F16" s="221" t="s">
        <v>12</v>
      </c>
      <c r="G16" s="221" t="s">
        <v>13</v>
      </c>
      <c r="H16" s="221" t="s">
        <v>14</v>
      </c>
      <c r="I16" s="221" t="s">
        <v>8</v>
      </c>
      <c r="J16" s="221" t="s">
        <v>9</v>
      </c>
      <c r="K16" s="221" t="s">
        <v>10</v>
      </c>
      <c r="L16" s="221" t="s">
        <v>11</v>
      </c>
      <c r="M16" s="221" t="s">
        <v>12</v>
      </c>
      <c r="N16" s="221" t="s">
        <v>13</v>
      </c>
      <c r="O16" s="221" t="s">
        <v>14</v>
      </c>
      <c r="P16" s="221" t="s">
        <v>8</v>
      </c>
      <c r="Q16" s="221" t="s">
        <v>9</v>
      </c>
      <c r="R16" s="221" t="s">
        <v>10</v>
      </c>
      <c r="S16" s="221" t="s">
        <v>11</v>
      </c>
      <c r="T16" s="221" t="s">
        <v>12</v>
      </c>
      <c r="U16" s="221" t="s">
        <v>13</v>
      </c>
      <c r="V16" s="221" t="s">
        <v>14</v>
      </c>
      <c r="W16" s="221" t="s">
        <v>8</v>
      </c>
      <c r="X16" s="221" t="s">
        <v>9</v>
      </c>
      <c r="Y16" s="221" t="s">
        <v>10</v>
      </c>
      <c r="Z16" s="221" t="s">
        <v>11</v>
      </c>
      <c r="AA16" s="221" t="s">
        <v>12</v>
      </c>
      <c r="AB16" s="221" t="s">
        <v>13</v>
      </c>
      <c r="AC16" s="221" t="s">
        <v>14</v>
      </c>
      <c r="AD16" s="221" t="s">
        <v>8</v>
      </c>
      <c r="AE16" s="221" t="s">
        <v>9</v>
      </c>
      <c r="AF16" s="221" t="s">
        <v>10</v>
      </c>
      <c r="AG16" s="221" t="s">
        <v>11</v>
      </c>
      <c r="AH16" s="221" t="s">
        <v>171</v>
      </c>
      <c r="AI16" s="221" t="s">
        <v>13</v>
      </c>
      <c r="AJ16" s="221" t="s">
        <v>8</v>
      </c>
      <c r="AK16" s="221" t="s">
        <v>9</v>
      </c>
      <c r="AL16" s="221" t="s">
        <v>10</v>
      </c>
      <c r="AM16" s="415"/>
      <c r="AN16" s="416"/>
      <c r="AO16" s="416"/>
      <c r="AQ16" s="53"/>
      <c r="AR16" s="53"/>
      <c r="AS16" s="53"/>
      <c r="AT16" s="53"/>
      <c r="AU16" s="53" t="s">
        <v>197</v>
      </c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5"/>
      <c r="BM16" s="56"/>
      <c r="BN16" s="57"/>
    </row>
    <row r="17" spans="1:66" s="38" customFormat="1" ht="21">
      <c r="A17" s="244">
        <v>132314</v>
      </c>
      <c r="B17" s="230" t="s">
        <v>147</v>
      </c>
      <c r="C17" s="231"/>
      <c r="D17" s="224" t="s">
        <v>101</v>
      </c>
      <c r="E17" s="242"/>
      <c r="F17" s="239"/>
      <c r="G17" s="239"/>
      <c r="H17" s="239"/>
      <c r="I17" s="240"/>
      <c r="J17" s="241"/>
      <c r="K17" s="241"/>
      <c r="L17" s="239" t="s">
        <v>78</v>
      </c>
      <c r="M17" s="239"/>
      <c r="N17" s="240"/>
      <c r="O17" s="240"/>
      <c r="P17" s="240"/>
      <c r="Q17" s="241" t="s">
        <v>78</v>
      </c>
      <c r="R17" s="241"/>
      <c r="S17" s="239"/>
      <c r="T17" s="239"/>
      <c r="U17" s="240"/>
      <c r="V17" s="240"/>
      <c r="W17" s="240"/>
      <c r="X17" s="241"/>
      <c r="Y17" s="241"/>
      <c r="Z17" s="239"/>
      <c r="AA17" s="239" t="s">
        <v>78</v>
      </c>
      <c r="AB17" s="240"/>
      <c r="AC17" s="240"/>
      <c r="AD17" s="240"/>
      <c r="AE17" s="241"/>
      <c r="AF17" s="241"/>
      <c r="AG17" s="242" t="s">
        <v>78</v>
      </c>
      <c r="AH17" s="242"/>
      <c r="AI17" s="241"/>
      <c r="AJ17" s="243"/>
      <c r="AK17" s="243"/>
      <c r="AL17" s="243"/>
      <c r="AM17" s="228">
        <v>0</v>
      </c>
      <c r="AN17" s="229">
        <v>0</v>
      </c>
      <c r="AO17" s="229">
        <v>48</v>
      </c>
      <c r="AP17" s="3"/>
      <c r="AQ17" s="39"/>
      <c r="AR17" s="39"/>
      <c r="AS17" s="39"/>
      <c r="AT17" s="39"/>
      <c r="AU17" s="39"/>
      <c r="AV17" s="40">
        <f>COUNTIF(E17:AL17,"M1")</f>
        <v>0</v>
      </c>
      <c r="AW17" s="40">
        <f>COUNTIF(E17:AL17,"M")</f>
        <v>0</v>
      </c>
      <c r="AX17" s="40">
        <f>COUNTIF(E17:AL17,"T")</f>
        <v>0</v>
      </c>
      <c r="AY17" s="40">
        <f>COUNTIF(E17:AL17,"T1")</f>
        <v>0</v>
      </c>
      <c r="AZ17" s="40">
        <f>COUNTIF(E17:AL17,"T2")</f>
        <v>0</v>
      </c>
      <c r="BA17" s="40">
        <f>COUNTIF(E17:AL17,"T3")</f>
        <v>0</v>
      </c>
      <c r="BB17" s="40">
        <f>COUNTIF(E17:AL17,"T4")</f>
        <v>0</v>
      </c>
      <c r="BC17" s="40">
        <f>COUNTIF(E17:AL17,"P")</f>
        <v>0</v>
      </c>
      <c r="BD17" s="40">
        <f>COUNTIF(E17:AL17,"D1")</f>
        <v>0</v>
      </c>
      <c r="BE17" s="40">
        <f>COUNTIF(E17:AL17,"D2")</f>
        <v>0</v>
      </c>
      <c r="BF17" s="40">
        <f>COUNTIF(E17:AL17,"D3")</f>
        <v>0</v>
      </c>
      <c r="BG17" s="40">
        <f>COUNTIF(E17:AL17,"T2/N")</f>
        <v>0</v>
      </c>
      <c r="BH17" s="40">
        <f>COUNTIF(E17:AL17,"I")</f>
        <v>0</v>
      </c>
      <c r="BI17" s="40">
        <f>COUNTIF(E17:AL17,"SN")</f>
        <v>0</v>
      </c>
      <c r="BJ17" s="43">
        <f t="shared" ref="BJ17:BJ22" si="5">(AR17+AS17+AT17+(AU17))</f>
        <v>0</v>
      </c>
      <c r="BK17" s="44">
        <f>((AV17*5)+(AW17*4)+(AX17*5)+(AY17*4)+(AZ17*5)+(BA17*5)+(BB17*4)+(BC17*12)+(BD17*6)+(BE17*6)+(BF17*6)+(BG17*17)+(BH17*4.8)+(BI17*12))</f>
        <v>0</v>
      </c>
      <c r="BM17" s="45">
        <v>0</v>
      </c>
      <c r="BN17" s="46">
        <f t="shared" ref="BN17:BN22" si="6">(BK17-BM17)</f>
        <v>0</v>
      </c>
    </row>
    <row r="18" spans="1:66" s="38" customFormat="1" ht="20.25">
      <c r="A18" s="230"/>
      <c r="B18" s="230" t="s">
        <v>174</v>
      </c>
      <c r="C18" s="231"/>
      <c r="D18" s="224" t="s">
        <v>101</v>
      </c>
      <c r="E18" s="245"/>
      <c r="F18" s="246"/>
      <c r="G18" s="246"/>
      <c r="H18" s="246"/>
      <c r="I18" s="247"/>
      <c r="J18" s="248"/>
      <c r="K18" s="248"/>
      <c r="L18" s="225"/>
      <c r="M18" s="225"/>
      <c r="N18" s="226"/>
      <c r="O18" s="226"/>
      <c r="P18" s="226"/>
      <c r="Q18" s="233"/>
      <c r="R18" s="233"/>
      <c r="S18" s="225"/>
      <c r="T18" s="225"/>
      <c r="U18" s="226"/>
      <c r="V18" s="226"/>
      <c r="W18" s="226"/>
      <c r="X18" s="233"/>
      <c r="Y18" s="233" t="s">
        <v>78</v>
      </c>
      <c r="Z18" s="225"/>
      <c r="AA18" s="225"/>
      <c r="AB18" s="226"/>
      <c r="AC18" s="226" t="s">
        <v>78</v>
      </c>
      <c r="AD18" s="226"/>
      <c r="AE18" s="233"/>
      <c r="AF18" s="233"/>
      <c r="AG18" s="232"/>
      <c r="AH18" s="232"/>
      <c r="AI18" s="233"/>
      <c r="AJ18" s="227"/>
      <c r="AK18" s="227"/>
      <c r="AL18" s="227"/>
      <c r="AM18" s="228"/>
      <c r="AN18" s="229"/>
      <c r="AO18" s="229">
        <v>24</v>
      </c>
      <c r="AP18" s="3"/>
      <c r="AQ18" s="39"/>
      <c r="AR18" s="39"/>
      <c r="AS18" s="39"/>
      <c r="AT18" s="39"/>
      <c r="AU18" s="39"/>
      <c r="AV18" s="40">
        <f>COUNTIF(E18:AL18,"M1")</f>
        <v>0</v>
      </c>
      <c r="AW18" s="40">
        <f>COUNTIF(E18:AL18,"M")</f>
        <v>0</v>
      </c>
      <c r="AX18" s="40">
        <f>COUNTIF(E18:AL18,"T")</f>
        <v>0</v>
      </c>
      <c r="AY18" s="40">
        <f>COUNTIF(E18:AL18,"T1")</f>
        <v>0</v>
      </c>
      <c r="AZ18" s="40">
        <f>COUNTIF(E18:AL18,"T2")</f>
        <v>0</v>
      </c>
      <c r="BA18" s="40">
        <f>COUNTIF(E18:AL18,"T3")</f>
        <v>0</v>
      </c>
      <c r="BB18" s="40">
        <f>COUNTIF(E18:AL18,"T4")</f>
        <v>0</v>
      </c>
      <c r="BC18" s="40">
        <f>COUNTIF(E18:AL18,"P")</f>
        <v>0</v>
      </c>
      <c r="BD18" s="40">
        <f>COUNTIF(E18:AL18,"D1")</f>
        <v>0</v>
      </c>
      <c r="BE18" s="40">
        <f>COUNTIF(E18:AL18,"D2")</f>
        <v>0</v>
      </c>
      <c r="BF18" s="40">
        <f>COUNTIF(E18:AL18,"D3")</f>
        <v>0</v>
      </c>
      <c r="BG18" s="40">
        <f>COUNTIF(E18:AL18,"T2/N")</f>
        <v>0</v>
      </c>
      <c r="BH18" s="40">
        <f>COUNTIF(E18:AL18,"I")</f>
        <v>0</v>
      </c>
      <c r="BI18" s="40">
        <f>COUNTIF(E18:AL18,"SN")</f>
        <v>0</v>
      </c>
      <c r="BJ18" s="43">
        <f t="shared" si="5"/>
        <v>0</v>
      </c>
      <c r="BK18" s="44">
        <f>((AV18*5)+(AW18*4)+(AX18*5)+(AY18*4)+(AZ18*5)+(BA18*5)+(BB18*4)+(BC18*12)+(BD18*6)+(BE18*6)+(BF18*6)+(BG18*17)+(BH18*4.8)+(BI18*12))</f>
        <v>0</v>
      </c>
      <c r="BM18" s="45">
        <v>0</v>
      </c>
      <c r="BN18" s="46">
        <f t="shared" si="6"/>
        <v>0</v>
      </c>
    </row>
    <row r="19" spans="1:66" customFormat="1" ht="21">
      <c r="A19" s="244"/>
      <c r="B19" s="230" t="s">
        <v>176</v>
      </c>
      <c r="C19" s="231"/>
      <c r="D19" s="224" t="s">
        <v>101</v>
      </c>
      <c r="E19" s="232"/>
      <c r="F19" s="225"/>
      <c r="G19" s="225"/>
      <c r="H19" s="225"/>
      <c r="I19" s="226"/>
      <c r="J19" s="233"/>
      <c r="K19" s="233" t="s">
        <v>71</v>
      </c>
      <c r="L19" s="225"/>
      <c r="M19" s="225"/>
      <c r="N19" s="226"/>
      <c r="O19" s="226"/>
      <c r="P19" s="226"/>
      <c r="Q19" s="233"/>
      <c r="R19" s="233"/>
      <c r="S19" s="225"/>
      <c r="T19" s="225"/>
      <c r="U19" s="226"/>
      <c r="V19" s="226" t="s">
        <v>71</v>
      </c>
      <c r="W19" s="226"/>
      <c r="X19" s="233"/>
      <c r="Y19" s="233"/>
      <c r="Z19" s="225"/>
      <c r="AA19" s="225"/>
      <c r="AB19" s="226"/>
      <c r="AC19" s="226" t="s">
        <v>71</v>
      </c>
      <c r="AD19" s="226"/>
      <c r="AE19" s="233" t="s">
        <v>71</v>
      </c>
      <c r="AF19" s="233"/>
      <c r="AG19" s="232"/>
      <c r="AH19" s="232"/>
      <c r="AI19" s="233" t="s">
        <v>78</v>
      </c>
      <c r="AJ19" s="226"/>
      <c r="AK19" s="226"/>
      <c r="AL19" s="226"/>
      <c r="AM19" s="228"/>
      <c r="AN19" s="229"/>
      <c r="AO19" s="229">
        <v>27</v>
      </c>
      <c r="AP19" s="3"/>
      <c r="AQ19" s="2"/>
      <c r="AR19" s="2"/>
      <c r="AS19" s="2"/>
      <c r="AT19" s="2"/>
      <c r="AU19" s="2"/>
      <c r="AV19" s="40">
        <f>COUNTIF(E22:AL22,"M1")</f>
        <v>0</v>
      </c>
      <c r="AW19" s="40">
        <f>COUNTIF(E22:AL22,"M")</f>
        <v>0</v>
      </c>
      <c r="AX19" s="40">
        <f>COUNTIF(E22:AL22,"T")</f>
        <v>0</v>
      </c>
      <c r="AY19" s="40">
        <f>COUNTIF(E22:AL22,"T1")</f>
        <v>0</v>
      </c>
      <c r="AZ19" s="40">
        <f>COUNTIF(E22:AL22,"T2")</f>
        <v>0</v>
      </c>
      <c r="BA19" s="40">
        <f>COUNTIF(E22:AL22,"T3")</f>
        <v>0</v>
      </c>
      <c r="BB19" s="40">
        <f>COUNTIF(E22:AL22,"T4")</f>
        <v>0</v>
      </c>
      <c r="BC19" s="40">
        <f>COUNTIF(E22:AL22,"P")</f>
        <v>0</v>
      </c>
      <c r="BD19" s="40">
        <f>COUNTIF(E22:AL22,"D1")</f>
        <v>0</v>
      </c>
      <c r="BE19" s="40">
        <f>COUNTIF(E22:AL22,"D2")</f>
        <v>0</v>
      </c>
      <c r="BF19" s="40">
        <f>COUNTIF(E22:AL22,"D3")</f>
        <v>0</v>
      </c>
      <c r="BG19" s="40">
        <f>COUNTIF(E22:AL22,"D4")</f>
        <v>0</v>
      </c>
      <c r="BH19" s="40">
        <f>COUNTIF(E22:AL22,"I")</f>
        <v>0</v>
      </c>
      <c r="BI19" s="40">
        <f>COUNTIF(E22:AL22,"N")</f>
        <v>0</v>
      </c>
      <c r="BJ19" s="58">
        <f t="shared" si="5"/>
        <v>0</v>
      </c>
      <c r="BK19" s="59">
        <f>((AV19*5)+(AW19*4)+(AX19*5)+(AY19*4)+(AZ19*5)+(BA19*5)+(BB19*4)+(BC19*12)+(BD19*6)+(BE19*6)+(BF19*6)+(BG19*6)+(BH19*4.8)+(BI19*12))</f>
        <v>0</v>
      </c>
      <c r="BL19" s="37"/>
      <c r="BM19" s="45">
        <v>0</v>
      </c>
      <c r="BN19" s="60">
        <f t="shared" si="6"/>
        <v>0</v>
      </c>
    </row>
    <row r="20" spans="1:66" customFormat="1" ht="21">
      <c r="A20" s="244"/>
      <c r="B20" s="230" t="s">
        <v>177</v>
      </c>
      <c r="C20" s="231"/>
      <c r="D20" s="224" t="s">
        <v>101</v>
      </c>
      <c r="E20" s="232"/>
      <c r="F20" s="225"/>
      <c r="G20" s="225"/>
      <c r="H20" s="225"/>
      <c r="I20" s="226"/>
      <c r="J20" s="233"/>
      <c r="K20" s="233"/>
      <c r="L20" s="225"/>
      <c r="M20" s="225"/>
      <c r="N20" s="226"/>
      <c r="O20" s="226"/>
      <c r="P20" s="226"/>
      <c r="Q20" s="233"/>
      <c r="R20" s="233"/>
      <c r="S20" s="225"/>
      <c r="T20" s="225"/>
      <c r="U20" s="226"/>
      <c r="V20" s="226"/>
      <c r="W20" s="226"/>
      <c r="X20" s="233"/>
      <c r="Y20" s="233"/>
      <c r="Z20" s="225"/>
      <c r="AA20" s="225"/>
      <c r="AB20" s="226"/>
      <c r="AC20" s="226"/>
      <c r="AD20" s="226"/>
      <c r="AE20" s="233" t="s">
        <v>78</v>
      </c>
      <c r="AF20" s="233"/>
      <c r="AG20" s="232"/>
      <c r="AH20" s="232"/>
      <c r="AI20" s="233"/>
      <c r="AJ20" s="226"/>
      <c r="AK20" s="226"/>
      <c r="AL20" s="226"/>
      <c r="AM20" s="228"/>
      <c r="AN20" s="229"/>
      <c r="AO20" s="229">
        <v>12</v>
      </c>
      <c r="AP20" s="3"/>
      <c r="AQ20" s="2"/>
      <c r="AR20" s="2"/>
      <c r="AS20" s="2"/>
      <c r="AT20" s="2"/>
      <c r="AU20" s="2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58"/>
      <c r="BK20" s="59"/>
      <c r="BL20" s="37"/>
      <c r="BM20" s="45"/>
      <c r="BN20" s="60"/>
    </row>
    <row r="21" spans="1:66" customFormat="1" ht="21">
      <c r="A21" s="244">
        <v>135844</v>
      </c>
      <c r="B21" s="230" t="s">
        <v>193</v>
      </c>
      <c r="C21" s="231"/>
      <c r="D21" s="224" t="s">
        <v>194</v>
      </c>
      <c r="E21" s="232"/>
      <c r="F21" s="225"/>
      <c r="G21" s="225"/>
      <c r="H21" s="225"/>
      <c r="I21" s="226"/>
      <c r="J21" s="233"/>
      <c r="K21" s="233"/>
      <c r="L21" s="225"/>
      <c r="M21" s="225"/>
      <c r="N21" s="226"/>
      <c r="O21" s="226"/>
      <c r="P21" s="226"/>
      <c r="Q21" s="233"/>
      <c r="R21" s="233"/>
      <c r="S21" s="225"/>
      <c r="T21" s="225"/>
      <c r="U21" s="226"/>
      <c r="V21" s="226"/>
      <c r="W21" s="226"/>
      <c r="X21" s="233"/>
      <c r="Y21" s="233"/>
      <c r="Z21" s="225"/>
      <c r="AA21" s="225"/>
      <c r="AB21" s="226"/>
      <c r="AC21" s="226"/>
      <c r="AD21" s="226"/>
      <c r="AE21" s="233"/>
      <c r="AF21" s="233"/>
      <c r="AG21" s="232"/>
      <c r="AH21" s="232" t="s">
        <v>20</v>
      </c>
      <c r="AI21" s="233"/>
      <c r="AJ21" s="226"/>
      <c r="AK21" s="226"/>
      <c r="AL21" s="226"/>
      <c r="AM21" s="228"/>
      <c r="AN21" s="229"/>
      <c r="AO21" s="229"/>
      <c r="AP21" s="3"/>
      <c r="AQ21" s="2"/>
      <c r="AR21" s="2"/>
      <c r="AS21" s="2"/>
      <c r="AT21" s="2"/>
      <c r="AU21" s="2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58"/>
      <c r="BK21" s="59"/>
      <c r="BL21" s="37"/>
      <c r="BM21" s="45"/>
      <c r="BN21" s="60"/>
    </row>
    <row r="22" spans="1:66" customFormat="1" ht="21">
      <c r="A22" s="244"/>
      <c r="B22" s="230"/>
      <c r="C22" s="231"/>
      <c r="D22" s="224"/>
      <c r="E22" s="232"/>
      <c r="F22" s="225"/>
      <c r="G22" s="225"/>
      <c r="H22" s="225"/>
      <c r="I22" s="226"/>
      <c r="J22" s="233"/>
      <c r="K22" s="233"/>
      <c r="L22" s="225"/>
      <c r="M22" s="225"/>
      <c r="N22" s="226"/>
      <c r="O22" s="226"/>
      <c r="P22" s="226"/>
      <c r="Q22" s="233"/>
      <c r="R22" s="233"/>
      <c r="S22" s="225"/>
      <c r="T22" s="225"/>
      <c r="U22" s="226"/>
      <c r="V22" s="226"/>
      <c r="W22" s="226"/>
      <c r="X22" s="233"/>
      <c r="Y22" s="233"/>
      <c r="Z22" s="225"/>
      <c r="AA22" s="225"/>
      <c r="AB22" s="226"/>
      <c r="AC22" s="226"/>
      <c r="AD22" s="226"/>
      <c r="AE22" s="233"/>
      <c r="AF22" s="233"/>
      <c r="AG22" s="232"/>
      <c r="AH22" s="232"/>
      <c r="AI22" s="233"/>
      <c r="AJ22" s="226"/>
      <c r="AK22" s="226"/>
      <c r="AL22" s="226"/>
      <c r="AM22" s="228"/>
      <c r="AN22" s="229"/>
      <c r="AO22" s="229"/>
      <c r="AP22" s="3"/>
      <c r="AQ22" s="2"/>
      <c r="AR22" s="2"/>
      <c r="AS22" s="2"/>
      <c r="AT22" s="2"/>
      <c r="AU22" s="2"/>
      <c r="AV22" s="40" t="e">
        <f>COUNTIF(#REF!,"M1")</f>
        <v>#REF!</v>
      </c>
      <c r="AW22" s="40" t="e">
        <f>COUNTIF(#REF!,"M")</f>
        <v>#REF!</v>
      </c>
      <c r="AX22" s="40" t="e">
        <f>COUNTIF(#REF!,"T")</f>
        <v>#REF!</v>
      </c>
      <c r="AY22" s="40" t="e">
        <f>COUNTIF(#REF!,"T1")</f>
        <v>#REF!</v>
      </c>
      <c r="AZ22" s="40" t="e">
        <f>COUNTIF(#REF!,"T2")</f>
        <v>#REF!</v>
      </c>
      <c r="BA22" s="40" t="e">
        <f>COUNTIF(#REF!,"T3")</f>
        <v>#REF!</v>
      </c>
      <c r="BB22" s="40" t="e">
        <f>COUNTIF(#REF!,"T4")</f>
        <v>#REF!</v>
      </c>
      <c r="BC22" s="40" t="e">
        <f>COUNTIF(#REF!,"P")</f>
        <v>#REF!</v>
      </c>
      <c r="BD22" s="40" t="e">
        <f>COUNTIF(#REF!,"D1")</f>
        <v>#REF!</v>
      </c>
      <c r="BE22" s="40" t="e">
        <f>COUNTIF(#REF!,"D2")</f>
        <v>#REF!</v>
      </c>
      <c r="BF22" s="40" t="e">
        <f>COUNTIF(#REF!,"D3")</f>
        <v>#REF!</v>
      </c>
      <c r="BG22" s="40" t="e">
        <f>COUNTIF(#REF!,"D4")</f>
        <v>#REF!</v>
      </c>
      <c r="BH22" s="40" t="e">
        <f>COUNTIF(#REF!,"I")</f>
        <v>#REF!</v>
      </c>
      <c r="BI22" s="40" t="e">
        <f>COUNTIF(#REF!,"N")</f>
        <v>#REF!</v>
      </c>
      <c r="BJ22" s="58">
        <f t="shared" si="5"/>
        <v>0</v>
      </c>
      <c r="BK22" s="59" t="e">
        <f>((AV22*5)+(AW22*4)+(AX22*5)+(AY22*4)+(AZ22*5)+(BA22*5)+(BB22*4)+(BC22*12)+(BD22*6)+(BE22*6)+(BF22*6)+(BG22*6)+(BH22*4.8)+(BI22*12))</f>
        <v>#REF!</v>
      </c>
      <c r="BL22" s="37"/>
      <c r="BM22" s="45"/>
      <c r="BN22" s="60" t="e">
        <f t="shared" si="6"/>
        <v>#REF!</v>
      </c>
    </row>
    <row r="23" spans="1:66" s="204" customFormat="1" ht="15.75">
      <c r="A23" s="411" t="s">
        <v>178</v>
      </c>
      <c r="B23" s="411"/>
      <c r="C23" s="252"/>
      <c r="D23" s="253"/>
      <c r="E23" s="254"/>
      <c r="F23" s="255" t="s">
        <v>73</v>
      </c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 t="s">
        <v>74</v>
      </c>
      <c r="T23" s="255" t="s">
        <v>22</v>
      </c>
      <c r="U23" s="255"/>
      <c r="V23" s="255"/>
      <c r="W23" s="255"/>
      <c r="X23" s="255"/>
      <c r="Y23" s="255"/>
      <c r="Z23" s="255"/>
      <c r="AA23" s="255" t="s">
        <v>73</v>
      </c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6"/>
      <c r="AN23" s="257"/>
      <c r="AO23" s="257"/>
      <c r="AP23" s="196"/>
      <c r="AQ23" s="197"/>
      <c r="AR23" s="197"/>
      <c r="AS23" s="197"/>
      <c r="AT23" s="197"/>
      <c r="AU23" s="197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9"/>
      <c r="BK23" s="200"/>
      <c r="BL23" s="201"/>
      <c r="BM23" s="202"/>
      <c r="BN23" s="203"/>
    </row>
    <row r="24" spans="1:66" customFormat="1" ht="16.5" thickBot="1">
      <c r="A24" s="61"/>
      <c r="B24" s="62"/>
      <c r="C24" s="205"/>
      <c r="D24" s="205"/>
      <c r="E24" s="205"/>
      <c r="F24" s="205"/>
      <c r="G24" s="205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3"/>
      <c r="V24" s="63"/>
      <c r="W24" s="63"/>
      <c r="X24" s="64"/>
      <c r="Y24" s="65"/>
      <c r="Z24" s="66"/>
      <c r="AA24" s="158"/>
      <c r="AB24" s="158"/>
      <c r="AC24" s="158"/>
      <c r="AD24" s="158"/>
      <c r="AE24" s="158"/>
      <c r="AF24" s="194"/>
      <c r="AG24" s="194"/>
      <c r="AH24" s="194"/>
      <c r="AI24" s="158"/>
      <c r="AJ24" s="158"/>
      <c r="AK24" s="158"/>
      <c r="AL24" s="158"/>
      <c r="AM24" s="65"/>
      <c r="AN24" s="65"/>
      <c r="AO24" s="6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</row>
    <row r="25" spans="1:66" customFormat="1" ht="15.75">
      <c r="A25" s="61"/>
      <c r="B25" s="62"/>
      <c r="C25" s="418" t="s">
        <v>153</v>
      </c>
      <c r="D25" s="419"/>
      <c r="E25" s="419"/>
      <c r="F25" s="419"/>
      <c r="G25" s="420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3"/>
      <c r="V25" s="63"/>
      <c r="W25" s="63"/>
      <c r="X25" s="64"/>
      <c r="Y25" s="65"/>
      <c r="Z25" s="66"/>
      <c r="AA25" s="158"/>
      <c r="AB25" s="158"/>
      <c r="AC25" s="158"/>
      <c r="AD25" s="158"/>
      <c r="AE25" s="158"/>
      <c r="AF25" s="194"/>
      <c r="AG25" s="194"/>
      <c r="AH25" s="194"/>
      <c r="AI25" s="158"/>
      <c r="AJ25" s="158"/>
      <c r="AK25" s="158"/>
      <c r="AL25" s="158"/>
      <c r="AM25" s="65"/>
      <c r="AN25" s="65"/>
      <c r="AO25" s="6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</row>
    <row r="26" spans="1:66" customFormat="1" ht="15.75">
      <c r="A26" s="61"/>
      <c r="B26" s="62"/>
      <c r="C26" s="206" t="s">
        <v>68</v>
      </c>
      <c r="D26" s="68" t="s">
        <v>102</v>
      </c>
      <c r="E26" s="207"/>
      <c r="F26" s="69" t="s">
        <v>20</v>
      </c>
      <c r="G26" s="208" t="s">
        <v>103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1"/>
      <c r="AL26" s="421"/>
      <c r="AM26" s="66"/>
      <c r="AN26" s="66"/>
      <c r="AO26" s="70"/>
      <c r="AP26" s="37"/>
      <c r="AQ26" s="37"/>
      <c r="AR26" s="37">
        <f>4.8*21</f>
        <v>100.8</v>
      </c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</row>
    <row r="27" spans="1:66" customFormat="1" ht="16.5">
      <c r="A27" s="71"/>
      <c r="B27" s="65"/>
      <c r="C27" s="209" t="s">
        <v>70</v>
      </c>
      <c r="D27" s="72" t="s">
        <v>104</v>
      </c>
      <c r="E27" s="207"/>
      <c r="F27" s="73" t="s">
        <v>21</v>
      </c>
      <c r="G27" s="210" t="s">
        <v>105</v>
      </c>
      <c r="H27" s="65"/>
      <c r="I27" s="65"/>
      <c r="J27" s="65"/>
      <c r="K27" s="74" t="s">
        <v>106</v>
      </c>
      <c r="L27" s="74"/>
      <c r="M27" s="75"/>
      <c r="N27" s="76"/>
      <c r="O27" s="77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422" t="s">
        <v>154</v>
      </c>
      <c r="AB27" s="422"/>
      <c r="AC27" s="422"/>
      <c r="AD27" s="422"/>
      <c r="AE27" s="422"/>
      <c r="AF27" s="422"/>
      <c r="AG27" s="422"/>
      <c r="AH27" s="422"/>
      <c r="AI27" s="422"/>
      <c r="AJ27" s="422"/>
      <c r="AK27" s="422"/>
      <c r="AL27" s="422"/>
      <c r="AM27" s="66"/>
      <c r="AN27" s="66"/>
      <c r="AO27" s="70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</row>
    <row r="28" spans="1:66" customFormat="1" ht="15.75">
      <c r="A28" s="71"/>
      <c r="B28" s="65"/>
      <c r="C28" s="209" t="s">
        <v>71</v>
      </c>
      <c r="D28" s="47" t="s">
        <v>86</v>
      </c>
      <c r="E28" s="211"/>
      <c r="F28" s="42" t="s">
        <v>75</v>
      </c>
      <c r="G28" s="212" t="s">
        <v>107</v>
      </c>
      <c r="H28" s="65"/>
      <c r="I28" s="65"/>
      <c r="J28" s="65"/>
      <c r="K28" s="65"/>
      <c r="L28" s="78" t="s">
        <v>108</v>
      </c>
      <c r="M28" s="78"/>
      <c r="N28" s="78"/>
      <c r="O28" s="78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421" t="s">
        <v>109</v>
      </c>
      <c r="AB28" s="421"/>
      <c r="AC28" s="421"/>
      <c r="AD28" s="421"/>
      <c r="AE28" s="421"/>
      <c r="AF28" s="421"/>
      <c r="AG28" s="421"/>
      <c r="AH28" s="421"/>
      <c r="AI28" s="421"/>
      <c r="AJ28" s="421"/>
      <c r="AK28" s="421"/>
      <c r="AL28" s="421"/>
      <c r="AM28" s="66"/>
      <c r="AN28" s="66"/>
      <c r="AO28" s="6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</row>
    <row r="29" spans="1:66" customFormat="1" ht="15.75">
      <c r="A29" s="71"/>
      <c r="B29" s="65"/>
      <c r="C29" s="209" t="s">
        <v>73</v>
      </c>
      <c r="D29" s="72" t="s">
        <v>110</v>
      </c>
      <c r="E29" s="207"/>
      <c r="F29" s="42" t="s">
        <v>22</v>
      </c>
      <c r="G29" s="212" t="s">
        <v>111</v>
      </c>
      <c r="H29" s="65"/>
      <c r="I29" s="65"/>
      <c r="J29" s="65"/>
      <c r="K29" s="79" t="s">
        <v>112</v>
      </c>
      <c r="L29" s="79"/>
      <c r="M29" s="79"/>
      <c r="N29" s="62"/>
      <c r="O29" s="79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417" t="s">
        <v>113</v>
      </c>
      <c r="AB29" s="417"/>
      <c r="AC29" s="417"/>
      <c r="AD29" s="417"/>
      <c r="AE29" s="417"/>
      <c r="AF29" s="417"/>
      <c r="AG29" s="417"/>
      <c r="AH29" s="417"/>
      <c r="AI29" s="417"/>
      <c r="AJ29" s="417"/>
      <c r="AK29" s="417"/>
      <c r="AL29" s="417"/>
      <c r="AM29" s="65"/>
      <c r="AN29" s="65"/>
      <c r="AO29" s="6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</row>
    <row r="30" spans="1:66" customFormat="1" ht="16.5" thickBot="1">
      <c r="A30" s="71"/>
      <c r="B30" s="65"/>
      <c r="C30" s="213" t="s">
        <v>74</v>
      </c>
      <c r="D30" s="214" t="s">
        <v>114</v>
      </c>
      <c r="E30" s="215"/>
      <c r="F30" s="216" t="s">
        <v>78</v>
      </c>
      <c r="G30" s="217" t="s">
        <v>115</v>
      </c>
      <c r="H30" s="65"/>
      <c r="I30" s="65"/>
      <c r="J30" s="65"/>
      <c r="K30" s="79" t="s">
        <v>116</v>
      </c>
      <c r="L30" s="79"/>
      <c r="M30" s="79"/>
      <c r="N30" s="79"/>
      <c r="O30" s="79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417" t="s">
        <v>117</v>
      </c>
      <c r="AB30" s="417"/>
      <c r="AC30" s="417"/>
      <c r="AD30" s="417"/>
      <c r="AE30" s="417"/>
      <c r="AF30" s="417"/>
      <c r="AG30" s="417"/>
      <c r="AH30" s="417"/>
      <c r="AI30" s="417"/>
      <c r="AJ30" s="417"/>
      <c r="AK30" s="417"/>
      <c r="AL30" s="417"/>
      <c r="AM30" s="65"/>
      <c r="AN30" s="65"/>
      <c r="AO30" s="6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</row>
    <row r="31" spans="1:66" customFormat="1" ht="16.5" thickBot="1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2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</row>
    <row r="33" spans="1:66" customForma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</row>
  </sheetData>
  <mergeCells count="26">
    <mergeCell ref="AM10:AM11"/>
    <mergeCell ref="AN10:AN11"/>
    <mergeCell ref="AO10:AO11"/>
    <mergeCell ref="AA30:AL30"/>
    <mergeCell ref="C25:G25"/>
    <mergeCell ref="AA26:AL26"/>
    <mergeCell ref="AA27:AL27"/>
    <mergeCell ref="AA28:AL28"/>
    <mergeCell ref="AA29:AL29"/>
    <mergeCell ref="AB14:AI14"/>
    <mergeCell ref="A1:AO4"/>
    <mergeCell ref="E8:AI8"/>
    <mergeCell ref="A23:B23"/>
    <mergeCell ref="A5:A6"/>
    <mergeCell ref="C5:C6"/>
    <mergeCell ref="D5:D6"/>
    <mergeCell ref="AM5:AM6"/>
    <mergeCell ref="AN5:AN6"/>
    <mergeCell ref="AO5:AO6"/>
    <mergeCell ref="C15:C16"/>
    <mergeCell ref="D15:D16"/>
    <mergeCell ref="AM15:AM16"/>
    <mergeCell ref="AN15:AN16"/>
    <mergeCell ref="AO15:AO16"/>
    <mergeCell ref="C10:C11"/>
    <mergeCell ref="D10:D11"/>
  </mergeCells>
  <pageMargins left="0.511811024" right="0.511811024" top="0.78740157499999996" bottom="0.78740157499999996" header="0.31496062000000002" footer="0.31496062000000002"/>
  <pageSetup paperSize="9" scale="32" fitToHeight="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4"/>
  <sheetViews>
    <sheetView workbookViewId="0">
      <selection activeCell="AM28" sqref="A1:AM28"/>
    </sheetView>
  </sheetViews>
  <sheetFormatPr defaultRowHeight="15"/>
  <cols>
    <col min="1" max="1" width="8.7109375" customWidth="1"/>
    <col min="2" max="2" width="30.5703125" customWidth="1"/>
    <col min="3" max="3" width="13.140625" style="14" customWidth="1"/>
    <col min="4" max="4" width="13.5703125" customWidth="1"/>
    <col min="5" max="36" width="4.7109375" customWidth="1"/>
    <col min="37" max="37" width="4.28515625" customWidth="1"/>
    <col min="38" max="39" width="3.7109375" customWidth="1"/>
  </cols>
  <sheetData>
    <row r="1" spans="1:88" ht="15" customHeight="1">
      <c r="A1" s="428" t="s">
        <v>187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30"/>
      <c r="AM1" s="351"/>
      <c r="AN1" s="2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</row>
    <row r="2" spans="1:88">
      <c r="A2" s="431"/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3"/>
      <c r="AM2" s="352"/>
      <c r="AN2" s="29"/>
      <c r="AO2" s="83">
        <v>126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37"/>
    </row>
    <row r="3" spans="1:88">
      <c r="A3" s="434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6"/>
      <c r="AM3" s="352"/>
      <c r="AN3" s="29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37"/>
    </row>
    <row r="4" spans="1:88">
      <c r="A4" s="84" t="s">
        <v>0</v>
      </c>
      <c r="B4" s="85" t="s">
        <v>1</v>
      </c>
      <c r="C4" s="85" t="s">
        <v>66</v>
      </c>
      <c r="D4" s="437" t="s">
        <v>3</v>
      </c>
      <c r="E4" s="86">
        <v>1</v>
      </c>
      <c r="F4" s="86">
        <v>2</v>
      </c>
      <c r="G4" s="86">
        <v>3</v>
      </c>
      <c r="H4" s="86">
        <v>4</v>
      </c>
      <c r="I4" s="86">
        <v>5</v>
      </c>
      <c r="J4" s="86">
        <v>6</v>
      </c>
      <c r="K4" s="86">
        <v>7</v>
      </c>
      <c r="L4" s="86">
        <v>8</v>
      </c>
      <c r="M4" s="86">
        <v>9</v>
      </c>
      <c r="N4" s="86">
        <v>10</v>
      </c>
      <c r="O4" s="86">
        <v>11</v>
      </c>
      <c r="P4" s="86">
        <v>12</v>
      </c>
      <c r="Q4" s="86">
        <v>13</v>
      </c>
      <c r="R4" s="86">
        <v>14</v>
      </c>
      <c r="S4" s="86">
        <v>15</v>
      </c>
      <c r="T4" s="86">
        <v>16</v>
      </c>
      <c r="U4" s="86">
        <v>17</v>
      </c>
      <c r="V4" s="86">
        <v>18</v>
      </c>
      <c r="W4" s="86">
        <v>19</v>
      </c>
      <c r="X4" s="86">
        <v>20</v>
      </c>
      <c r="Y4" s="86">
        <v>21</v>
      </c>
      <c r="Z4" s="86">
        <v>22</v>
      </c>
      <c r="AA4" s="86">
        <v>23</v>
      </c>
      <c r="AB4" s="86">
        <v>24</v>
      </c>
      <c r="AC4" s="86">
        <v>25</v>
      </c>
      <c r="AD4" s="86">
        <v>26</v>
      </c>
      <c r="AE4" s="86">
        <v>27</v>
      </c>
      <c r="AF4" s="86">
        <v>28</v>
      </c>
      <c r="AG4" s="86">
        <v>29</v>
      </c>
      <c r="AH4" s="86">
        <v>30</v>
      </c>
      <c r="AI4" s="86">
        <v>31</v>
      </c>
      <c r="AJ4" s="439" t="s">
        <v>4</v>
      </c>
      <c r="AK4" s="424" t="s">
        <v>5</v>
      </c>
      <c r="AL4" s="426" t="s">
        <v>6</v>
      </c>
      <c r="AM4" s="354"/>
      <c r="AN4" s="29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37"/>
    </row>
    <row r="5" spans="1:88">
      <c r="A5" s="84"/>
      <c r="B5" s="85" t="s">
        <v>118</v>
      </c>
      <c r="C5" s="85" t="s">
        <v>119</v>
      </c>
      <c r="D5" s="438"/>
      <c r="E5" s="1" t="s">
        <v>11</v>
      </c>
      <c r="F5" s="1" t="s">
        <v>12</v>
      </c>
      <c r="G5" s="1" t="s">
        <v>13</v>
      </c>
      <c r="H5" s="1" t="s">
        <v>14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8</v>
      </c>
      <c r="Q5" s="1" t="s">
        <v>9</v>
      </c>
      <c r="R5" s="1" t="s">
        <v>10</v>
      </c>
      <c r="S5" s="1" t="s">
        <v>11</v>
      </c>
      <c r="T5" s="1" t="s">
        <v>12</v>
      </c>
      <c r="U5" s="1" t="s">
        <v>13</v>
      </c>
      <c r="V5" s="1" t="s">
        <v>14</v>
      </c>
      <c r="W5" s="1" t="s">
        <v>8</v>
      </c>
      <c r="X5" s="1" t="s">
        <v>9</v>
      </c>
      <c r="Y5" s="1" t="s">
        <v>10</v>
      </c>
      <c r="Z5" s="1" t="s">
        <v>11</v>
      </c>
      <c r="AA5" s="1" t="s">
        <v>12</v>
      </c>
      <c r="AB5" s="1" t="s">
        <v>13</v>
      </c>
      <c r="AC5" s="1" t="s">
        <v>14</v>
      </c>
      <c r="AD5" s="1" t="s">
        <v>8</v>
      </c>
      <c r="AE5" s="1" t="s">
        <v>9</v>
      </c>
      <c r="AF5" s="1" t="s">
        <v>10</v>
      </c>
      <c r="AG5" s="1" t="s">
        <v>8</v>
      </c>
      <c r="AH5" s="1" t="s">
        <v>9</v>
      </c>
      <c r="AI5" s="1" t="s">
        <v>10</v>
      </c>
      <c r="AJ5" s="440"/>
      <c r="AK5" s="425"/>
      <c r="AL5" s="427"/>
      <c r="AM5" s="354"/>
      <c r="AN5" s="29"/>
      <c r="AO5" s="39" t="s">
        <v>4</v>
      </c>
      <c r="AP5" s="39" t="s">
        <v>6</v>
      </c>
      <c r="AQ5" s="87"/>
      <c r="AR5" s="39" t="s">
        <v>15</v>
      </c>
      <c r="AS5" s="39" t="s">
        <v>16</v>
      </c>
      <c r="AT5" s="39" t="s">
        <v>17</v>
      </c>
      <c r="AU5" s="39" t="s">
        <v>18</v>
      </c>
      <c r="AV5" s="39" t="s">
        <v>19</v>
      </c>
      <c r="AW5" s="88" t="s">
        <v>20</v>
      </c>
      <c r="AX5" s="88" t="s">
        <v>21</v>
      </c>
      <c r="AY5" s="88" t="s">
        <v>22</v>
      </c>
      <c r="AZ5" s="88" t="s">
        <v>120</v>
      </c>
      <c r="BA5" s="88" t="s">
        <v>68</v>
      </c>
      <c r="BB5" s="88" t="s">
        <v>69</v>
      </c>
      <c r="BC5" s="88" t="s">
        <v>25</v>
      </c>
      <c r="BD5" s="88" t="s">
        <v>26</v>
      </c>
      <c r="BE5" s="88" t="s">
        <v>27</v>
      </c>
      <c r="BF5" s="88" t="s">
        <v>69</v>
      </c>
      <c r="BG5" s="88" t="s">
        <v>29</v>
      </c>
      <c r="BH5" s="88" t="s">
        <v>30</v>
      </c>
      <c r="BI5" s="88" t="s">
        <v>31</v>
      </c>
      <c r="BJ5" s="88" t="s">
        <v>32</v>
      </c>
      <c r="BK5" s="88" t="s">
        <v>33</v>
      </c>
      <c r="BL5" s="88" t="s">
        <v>34</v>
      </c>
      <c r="BM5" s="88"/>
      <c r="BN5" s="88"/>
      <c r="BO5" s="89" t="s">
        <v>35</v>
      </c>
      <c r="BP5" s="89" t="s">
        <v>36</v>
      </c>
      <c r="BQ5" s="83"/>
      <c r="BR5" s="88" t="s">
        <v>20</v>
      </c>
      <c r="BS5" s="88" t="s">
        <v>21</v>
      </c>
      <c r="BT5" s="88" t="s">
        <v>22</v>
      </c>
      <c r="BU5" s="88" t="s">
        <v>121</v>
      </c>
      <c r="BV5" s="88" t="s">
        <v>27</v>
      </c>
      <c r="BW5" s="88" t="s">
        <v>68</v>
      </c>
      <c r="BX5" s="88" t="s">
        <v>25</v>
      </c>
      <c r="BY5" s="88" t="s">
        <v>26</v>
      </c>
      <c r="BZ5" s="88" t="s">
        <v>27</v>
      </c>
      <c r="CA5" s="88" t="s">
        <v>69</v>
      </c>
      <c r="CB5" s="88" t="s">
        <v>29</v>
      </c>
      <c r="CC5" s="88" t="s">
        <v>30</v>
      </c>
      <c r="CD5" s="88" t="s">
        <v>31</v>
      </c>
      <c r="CE5" s="88" t="s">
        <v>32</v>
      </c>
      <c r="CF5" s="88" t="s">
        <v>33</v>
      </c>
      <c r="CG5" s="88" t="s">
        <v>34</v>
      </c>
      <c r="CH5" s="88"/>
      <c r="CI5" s="88"/>
      <c r="CJ5" s="90" t="s">
        <v>122</v>
      </c>
    </row>
    <row r="6" spans="1:88">
      <c r="A6" s="91">
        <v>426237</v>
      </c>
      <c r="B6" s="92" t="s">
        <v>123</v>
      </c>
      <c r="C6" s="121">
        <v>17191</v>
      </c>
      <c r="D6" s="93" t="s">
        <v>124</v>
      </c>
      <c r="E6" s="315"/>
      <c r="F6" s="315"/>
      <c r="G6" s="315"/>
      <c r="H6" s="315"/>
      <c r="I6" s="94" t="s">
        <v>69</v>
      </c>
      <c r="J6" s="94" t="s">
        <v>69</v>
      </c>
      <c r="K6" s="94" t="s">
        <v>69</v>
      </c>
      <c r="L6" s="315"/>
      <c r="M6" s="315"/>
      <c r="N6" s="94" t="s">
        <v>69</v>
      </c>
      <c r="O6" s="94" t="s">
        <v>69</v>
      </c>
      <c r="P6" s="94" t="s">
        <v>69</v>
      </c>
      <c r="Q6" s="94" t="s">
        <v>69</v>
      </c>
      <c r="R6" s="94" t="s">
        <v>69</v>
      </c>
      <c r="S6" s="315"/>
      <c r="T6" s="315"/>
      <c r="U6" s="94" t="s">
        <v>69</v>
      </c>
      <c r="V6" s="94" t="s">
        <v>69</v>
      </c>
      <c r="W6" s="94" t="s">
        <v>69</v>
      </c>
      <c r="X6" s="94" t="s">
        <v>69</v>
      </c>
      <c r="Y6" s="94" t="s">
        <v>69</v>
      </c>
      <c r="Z6" s="315"/>
      <c r="AA6" s="315"/>
      <c r="AB6" s="94" t="s">
        <v>69</v>
      </c>
      <c r="AC6" s="94" t="s">
        <v>69</v>
      </c>
      <c r="AD6" s="94" t="s">
        <v>69</v>
      </c>
      <c r="AE6" s="94" t="s">
        <v>69</v>
      </c>
      <c r="AF6" s="94" t="s">
        <v>69</v>
      </c>
      <c r="AG6" s="315"/>
      <c r="AH6" s="315"/>
      <c r="AI6" s="94" t="s">
        <v>69</v>
      </c>
      <c r="AJ6" s="95">
        <f>AO6</f>
        <v>114</v>
      </c>
      <c r="AK6" s="96">
        <f>AJ6+AL6</f>
        <v>114</v>
      </c>
      <c r="AL6" s="97">
        <v>0</v>
      </c>
      <c r="AM6" s="355"/>
      <c r="AN6" s="29"/>
      <c r="AO6" s="45">
        <v>114</v>
      </c>
      <c r="AP6" s="45">
        <f>(BP6-AO6)</f>
        <v>0</v>
      </c>
      <c r="AQ6" s="87"/>
      <c r="AR6" s="39"/>
      <c r="AS6" s="39"/>
      <c r="AT6" s="39"/>
      <c r="AU6" s="39"/>
      <c r="AV6" s="39"/>
      <c r="AW6" s="88">
        <f>COUNTIF(D6:AI6,"M")</f>
        <v>0</v>
      </c>
      <c r="AX6" s="88">
        <f>COUNTIF(D6:AI6,"T")</f>
        <v>0</v>
      </c>
      <c r="AY6" s="88">
        <f>COUNTIF(D6:AI6,"P")</f>
        <v>0</v>
      </c>
      <c r="AZ6" s="88">
        <f>COUNTIF(D6:AI6,"M2")</f>
        <v>0</v>
      </c>
      <c r="BA6" s="88">
        <f>COUNTIF(D6:AI6,"M1")</f>
        <v>0</v>
      </c>
      <c r="BB6" s="88">
        <f>COUNTIF(D6:AI6,"T1")</f>
        <v>19</v>
      </c>
      <c r="BC6" s="88">
        <f>COUNTIF(D6:AI6,"I")</f>
        <v>0</v>
      </c>
      <c r="BD6" s="88">
        <f>COUNTIF(D6:AI6,"I²")</f>
        <v>0</v>
      </c>
      <c r="BE6" s="88">
        <f>COUNTIF(D6:AI6,"M4")</f>
        <v>0</v>
      </c>
      <c r="BF6" s="88">
        <f>COUNTIF(D6:AI6,"T5")</f>
        <v>0</v>
      </c>
      <c r="BG6" s="88">
        <f>COUNTIF(D6:AI6,"M/SN")</f>
        <v>0</v>
      </c>
      <c r="BH6" s="88">
        <f>COUNTIF(D6:AI6,"T/SNDa")</f>
        <v>0</v>
      </c>
      <c r="BI6" s="88">
        <f>COUNTIF(D6:AI6,"T/I")</f>
        <v>0</v>
      </c>
      <c r="BJ6" s="88">
        <f>COUNTIF(D6:AI6,"P/i")</f>
        <v>0</v>
      </c>
      <c r="BK6" s="88">
        <f>COUNTIF(D6:AI6,"m/i")</f>
        <v>0</v>
      </c>
      <c r="BL6" s="88">
        <f>COUNTIF(D6:AI6,"M4/t")</f>
        <v>0</v>
      </c>
      <c r="BM6" s="88">
        <f>COUNTIF(D6:AI6,"MTa")</f>
        <v>0</v>
      </c>
      <c r="BN6" s="88">
        <f>COUNTIF(D6:AI6,"MTa")</f>
        <v>0</v>
      </c>
      <c r="BO6" s="88">
        <f>((AS6*6)+(AT6*6)+(AU6*6)+(AV6)+(AR6*6))</f>
        <v>0</v>
      </c>
      <c r="BP6" s="98">
        <f>(AW6*$BR$6)+(AX6*$BS$6)+(AY6*$BT$6)+(AZ6*$BU$6)+(BA6*$BV$6)+(BB6*$BW$6)+(BC6*$BX$6)+(BD6*$BY$6)+(BE6*$BZ$6)+(BF6*$CA$6)+(BG6*$CB$6)+(BH6*$CC$6)+(BI6*$CD$6)+(BJ6*$CE6)+(BK6*$CF$6)+(BL6*$CG$6)+(BM6*$CH$6)+(BN6*$CI$6)</f>
        <v>114</v>
      </c>
      <c r="BQ6" s="83"/>
      <c r="BR6" s="39">
        <v>6</v>
      </c>
      <c r="BS6" s="39">
        <v>6</v>
      </c>
      <c r="BT6" s="39">
        <v>12</v>
      </c>
      <c r="BU6" s="39">
        <v>6</v>
      </c>
      <c r="BV6" s="39">
        <v>6</v>
      </c>
      <c r="BW6" s="39">
        <v>6</v>
      </c>
      <c r="BX6" s="39">
        <v>6</v>
      </c>
      <c r="BY6" s="39">
        <v>6</v>
      </c>
      <c r="BZ6" s="39">
        <v>6</v>
      </c>
      <c r="CA6" s="39">
        <v>6</v>
      </c>
      <c r="CB6" s="39">
        <v>18</v>
      </c>
      <c r="CC6" s="39">
        <v>18</v>
      </c>
      <c r="CD6" s="39">
        <v>12</v>
      </c>
      <c r="CE6" s="39">
        <v>18</v>
      </c>
      <c r="CF6" s="39">
        <v>12</v>
      </c>
      <c r="CG6" s="39">
        <v>8</v>
      </c>
      <c r="CH6" s="39"/>
      <c r="CI6" s="39"/>
      <c r="CJ6" s="2">
        <v>6</v>
      </c>
    </row>
    <row r="7" spans="1:88">
      <c r="A7" s="99" t="s">
        <v>0</v>
      </c>
      <c r="B7" s="85" t="s">
        <v>1</v>
      </c>
      <c r="C7" s="85" t="s">
        <v>66</v>
      </c>
      <c r="D7" s="437" t="s">
        <v>3</v>
      </c>
      <c r="E7" s="86">
        <v>1</v>
      </c>
      <c r="F7" s="86">
        <v>2</v>
      </c>
      <c r="G7" s="86">
        <v>3</v>
      </c>
      <c r="H7" s="86">
        <v>4</v>
      </c>
      <c r="I7" s="86">
        <v>5</v>
      </c>
      <c r="J7" s="86">
        <v>6</v>
      </c>
      <c r="K7" s="86">
        <v>7</v>
      </c>
      <c r="L7" s="86">
        <v>8</v>
      </c>
      <c r="M7" s="86">
        <v>9</v>
      </c>
      <c r="N7" s="86">
        <v>10</v>
      </c>
      <c r="O7" s="86">
        <v>11</v>
      </c>
      <c r="P7" s="86">
        <v>12</v>
      </c>
      <c r="Q7" s="86">
        <v>13</v>
      </c>
      <c r="R7" s="86">
        <v>14</v>
      </c>
      <c r="S7" s="86">
        <v>15</v>
      </c>
      <c r="T7" s="86">
        <v>16</v>
      </c>
      <c r="U7" s="86">
        <v>17</v>
      </c>
      <c r="V7" s="86">
        <v>18</v>
      </c>
      <c r="W7" s="86">
        <v>19</v>
      </c>
      <c r="X7" s="86">
        <v>20</v>
      </c>
      <c r="Y7" s="86">
        <v>21</v>
      </c>
      <c r="Z7" s="86">
        <v>22</v>
      </c>
      <c r="AA7" s="86">
        <v>23</v>
      </c>
      <c r="AB7" s="86">
        <v>24</v>
      </c>
      <c r="AC7" s="86">
        <v>25</v>
      </c>
      <c r="AD7" s="86">
        <v>26</v>
      </c>
      <c r="AE7" s="86">
        <v>27</v>
      </c>
      <c r="AF7" s="86">
        <v>28</v>
      </c>
      <c r="AG7" s="86">
        <v>29</v>
      </c>
      <c r="AH7" s="86">
        <v>30</v>
      </c>
      <c r="AI7" s="86">
        <v>31</v>
      </c>
      <c r="AJ7" s="439" t="s">
        <v>4</v>
      </c>
      <c r="AK7" s="424" t="s">
        <v>5</v>
      </c>
      <c r="AL7" s="426" t="s">
        <v>6</v>
      </c>
      <c r="AM7" s="354"/>
      <c r="AN7" s="29"/>
      <c r="AO7" s="39"/>
      <c r="AP7" s="39"/>
      <c r="AQ7" s="87"/>
      <c r="AR7" s="39"/>
      <c r="AS7" s="39"/>
      <c r="AT7" s="39"/>
      <c r="AU7" s="39"/>
      <c r="AV7" s="39"/>
      <c r="AW7" s="88"/>
      <c r="AX7" s="88"/>
      <c r="AY7" s="88"/>
      <c r="AZ7" s="88"/>
      <c r="BA7" s="88">
        <f t="shared" ref="BA7:BA15" si="0">COUNTIF(D7:AI7,"M1")</f>
        <v>0</v>
      </c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9"/>
      <c r="BP7" s="89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37"/>
    </row>
    <row r="8" spans="1:88">
      <c r="A8" s="99"/>
      <c r="B8" s="85" t="s">
        <v>125</v>
      </c>
      <c r="C8" s="85" t="s">
        <v>126</v>
      </c>
      <c r="D8" s="438"/>
      <c r="E8" s="1" t="s">
        <v>11</v>
      </c>
      <c r="F8" s="1" t="s">
        <v>12</v>
      </c>
      <c r="G8" s="1" t="s">
        <v>13</v>
      </c>
      <c r="H8" s="1" t="s">
        <v>14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8</v>
      </c>
      <c r="Q8" s="1" t="s">
        <v>9</v>
      </c>
      <c r="R8" s="1" t="s">
        <v>10</v>
      </c>
      <c r="S8" s="1" t="s">
        <v>11</v>
      </c>
      <c r="T8" s="1" t="s">
        <v>12</v>
      </c>
      <c r="U8" s="1" t="s">
        <v>13</v>
      </c>
      <c r="V8" s="1" t="s">
        <v>14</v>
      </c>
      <c r="W8" s="1" t="s">
        <v>8</v>
      </c>
      <c r="X8" s="1" t="s">
        <v>9</v>
      </c>
      <c r="Y8" s="1" t="s">
        <v>10</v>
      </c>
      <c r="Z8" s="1" t="s">
        <v>11</v>
      </c>
      <c r="AA8" s="1" t="s">
        <v>12</v>
      </c>
      <c r="AB8" s="1" t="s">
        <v>13</v>
      </c>
      <c r="AC8" s="1" t="s">
        <v>14</v>
      </c>
      <c r="AD8" s="1" t="s">
        <v>8</v>
      </c>
      <c r="AE8" s="1" t="s">
        <v>9</v>
      </c>
      <c r="AF8" s="1" t="s">
        <v>10</v>
      </c>
      <c r="AG8" s="1" t="s">
        <v>8</v>
      </c>
      <c r="AH8" s="1" t="s">
        <v>9</v>
      </c>
      <c r="AI8" s="1" t="s">
        <v>10</v>
      </c>
      <c r="AJ8" s="440"/>
      <c r="AK8" s="425"/>
      <c r="AL8" s="427"/>
      <c r="AM8" s="354"/>
      <c r="AN8" s="29"/>
      <c r="AO8" s="39" t="s">
        <v>4</v>
      </c>
      <c r="AP8" s="39" t="s">
        <v>6</v>
      </c>
      <c r="AQ8" s="87"/>
      <c r="AR8" s="39" t="s">
        <v>15</v>
      </c>
      <c r="AS8" s="39" t="s">
        <v>16</v>
      </c>
      <c r="AT8" s="39" t="s">
        <v>17</v>
      </c>
      <c r="AU8" s="39" t="s">
        <v>18</v>
      </c>
      <c r="AV8" s="39" t="s">
        <v>19</v>
      </c>
      <c r="AW8" s="88" t="s">
        <v>20</v>
      </c>
      <c r="AX8" s="88" t="s">
        <v>21</v>
      </c>
      <c r="AY8" s="88" t="s">
        <v>22</v>
      </c>
      <c r="AZ8" s="88" t="s">
        <v>120</v>
      </c>
      <c r="BA8" s="88" t="s">
        <v>68</v>
      </c>
      <c r="BB8" s="88" t="s">
        <v>69</v>
      </c>
      <c r="BC8" s="88" t="s">
        <v>25</v>
      </c>
      <c r="BD8" s="88" t="s">
        <v>26</v>
      </c>
      <c r="BE8" s="88" t="s">
        <v>127</v>
      </c>
      <c r="BF8" s="88" t="s">
        <v>128</v>
      </c>
      <c r="BG8" s="88" t="s">
        <v>29</v>
      </c>
      <c r="BH8" s="88" t="s">
        <v>30</v>
      </c>
      <c r="BI8" s="88" t="s">
        <v>31</v>
      </c>
      <c r="BJ8" s="88" t="s">
        <v>32</v>
      </c>
      <c r="BK8" s="88" t="s">
        <v>33</v>
      </c>
      <c r="BL8" s="88" t="s">
        <v>34</v>
      </c>
      <c r="BM8" s="88"/>
      <c r="BN8" s="88"/>
      <c r="BO8" s="89" t="s">
        <v>35</v>
      </c>
      <c r="BP8" s="89" t="s">
        <v>36</v>
      </c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37"/>
    </row>
    <row r="9" spans="1:88">
      <c r="A9" s="91" t="s">
        <v>129</v>
      </c>
      <c r="B9" s="92" t="s">
        <v>130</v>
      </c>
      <c r="C9" s="121" t="s">
        <v>131</v>
      </c>
      <c r="D9" s="100" t="s">
        <v>132</v>
      </c>
      <c r="E9" s="315"/>
      <c r="F9" s="315"/>
      <c r="G9" s="315"/>
      <c r="H9" s="315"/>
      <c r="I9" s="94" t="s">
        <v>20</v>
      </c>
      <c r="J9" s="94" t="s">
        <v>20</v>
      </c>
      <c r="K9" s="94" t="s">
        <v>20</v>
      </c>
      <c r="L9" s="318"/>
      <c r="M9" s="318"/>
      <c r="N9" s="94" t="s">
        <v>20</v>
      </c>
      <c r="O9" s="94" t="s">
        <v>20</v>
      </c>
      <c r="P9" s="94" t="s">
        <v>20</v>
      </c>
      <c r="Q9" s="94" t="s">
        <v>20</v>
      </c>
      <c r="R9" s="94" t="s">
        <v>20</v>
      </c>
      <c r="S9" s="318"/>
      <c r="T9" s="318"/>
      <c r="U9" s="94" t="s">
        <v>20</v>
      </c>
      <c r="V9" s="94" t="s">
        <v>20</v>
      </c>
      <c r="W9" s="94" t="s">
        <v>20</v>
      </c>
      <c r="X9" s="94" t="s">
        <v>20</v>
      </c>
      <c r="Y9" s="94" t="s">
        <v>20</v>
      </c>
      <c r="Z9" s="318"/>
      <c r="AA9" s="318"/>
      <c r="AB9" s="94" t="s">
        <v>20</v>
      </c>
      <c r="AC9" s="94" t="s">
        <v>20</v>
      </c>
      <c r="AD9" s="94" t="s">
        <v>20</v>
      </c>
      <c r="AE9" s="94" t="s">
        <v>20</v>
      </c>
      <c r="AF9" s="94" t="s">
        <v>20</v>
      </c>
      <c r="AG9" s="318"/>
      <c r="AH9" s="318"/>
      <c r="AI9" s="101" t="s">
        <v>20</v>
      </c>
      <c r="AJ9" s="95">
        <f>AO9</f>
        <v>114</v>
      </c>
      <c r="AK9" s="96">
        <f>AJ9+AL9</f>
        <v>114</v>
      </c>
      <c r="AL9" s="97">
        <v>0</v>
      </c>
      <c r="AM9" s="355"/>
      <c r="AN9" s="29"/>
      <c r="AO9" s="45">
        <v>114</v>
      </c>
      <c r="AP9" s="45">
        <f>(BP9-AO9)</f>
        <v>0</v>
      </c>
      <c r="AQ9" s="87"/>
      <c r="AR9" s="39">
        <v>5</v>
      </c>
      <c r="AS9" s="39">
        <v>3</v>
      </c>
      <c r="AT9" s="39"/>
      <c r="AU9" s="39">
        <v>5</v>
      </c>
      <c r="AV9" s="39"/>
      <c r="AW9" s="88">
        <f>COUNTIF(D9:AI9,"M")</f>
        <v>19</v>
      </c>
      <c r="AX9" s="88">
        <f>COUNTIF(D9:AI9,"T")</f>
        <v>0</v>
      </c>
      <c r="AY9" s="88">
        <f>COUNTIF(D9:AI9,"P")</f>
        <v>0</v>
      </c>
      <c r="AZ9" s="88">
        <f>COUNTIF(D9:AI9,"M3")</f>
        <v>0</v>
      </c>
      <c r="BA9" s="88">
        <f t="shared" si="0"/>
        <v>0</v>
      </c>
      <c r="BB9" s="88">
        <f>COUNTIF(D9:AI9,"I/I")</f>
        <v>0</v>
      </c>
      <c r="BC9" s="88">
        <f>COUNTIF(D9:AI9,"I")</f>
        <v>0</v>
      </c>
      <c r="BD9" s="88">
        <f>COUNTIF(D9:AI9,"I²")</f>
        <v>0</v>
      </c>
      <c r="BE9" s="88">
        <f>COUNTIF(D9:AI9,"M4")</f>
        <v>0</v>
      </c>
      <c r="BF9" s="88">
        <f>COUNTIF(D9:AI9,"T5")</f>
        <v>0</v>
      </c>
      <c r="BG9" s="88">
        <f>COUNTIF(D9:AI9,"M/SN")</f>
        <v>0</v>
      </c>
      <c r="BH9" s="88">
        <f>COUNTIF(D9:AI9,"T/SNDa")</f>
        <v>0</v>
      </c>
      <c r="BI9" s="88">
        <f>COUNTIF(D9:AI9,"T/I")</f>
        <v>0</v>
      </c>
      <c r="BJ9" s="88">
        <f>COUNTIF(D9:AI9,"P/i")</f>
        <v>0</v>
      </c>
      <c r="BK9" s="88">
        <f>COUNTIF(D9:AI9,"m/i")</f>
        <v>0</v>
      </c>
      <c r="BL9" s="88">
        <f>COUNTIF(D9:AI9,"M4/t")</f>
        <v>0</v>
      </c>
      <c r="BM9" s="88">
        <f>COUNTIF(D9:AI9,"MTa")</f>
        <v>0</v>
      </c>
      <c r="BN9" s="88">
        <f>COUNTIF(D9:AI9,"MTa")</f>
        <v>0</v>
      </c>
      <c r="BO9" s="88">
        <f>((AS9*6)+(AT9*6)+(AU9*6)+(AV9)+(AR9*6))</f>
        <v>78</v>
      </c>
      <c r="BP9" s="98">
        <f>(AW9*$BR$6)+(AX9*$BS$6)+(AY9*$BT$6)+(AZ9*$BU$6)+(BA9*$BV$6)+(BB9*$BW$6)+(BC9*$BX$6)+(BD9*$BY$6)+(BE9*$BZ$6)+(BF9*$CA$6)+(BG9*$CB$6)+(BH9*$CC$6)+(BI9*$CD$6)+(BJ9*$CE9)+(BK9*$CF$6)+(BL9*$CG$6)+(BM9*$CH$6)+(BN9*$CI$6)</f>
        <v>114</v>
      </c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37"/>
    </row>
    <row r="10" spans="1:88">
      <c r="A10" s="99" t="s">
        <v>0</v>
      </c>
      <c r="B10" s="85" t="s">
        <v>1</v>
      </c>
      <c r="C10" s="85" t="s">
        <v>66</v>
      </c>
      <c r="D10" s="437" t="s">
        <v>3</v>
      </c>
      <c r="E10" s="86">
        <v>1</v>
      </c>
      <c r="F10" s="86">
        <v>2</v>
      </c>
      <c r="G10" s="86">
        <v>3</v>
      </c>
      <c r="H10" s="86">
        <v>4</v>
      </c>
      <c r="I10" s="86">
        <v>5</v>
      </c>
      <c r="J10" s="86">
        <v>6</v>
      </c>
      <c r="K10" s="86">
        <v>7</v>
      </c>
      <c r="L10" s="86">
        <v>8</v>
      </c>
      <c r="M10" s="86">
        <v>9</v>
      </c>
      <c r="N10" s="86">
        <v>10</v>
      </c>
      <c r="O10" s="86">
        <v>11</v>
      </c>
      <c r="P10" s="86">
        <v>12</v>
      </c>
      <c r="Q10" s="86">
        <v>13</v>
      </c>
      <c r="R10" s="86">
        <v>14</v>
      </c>
      <c r="S10" s="86">
        <v>15</v>
      </c>
      <c r="T10" s="86">
        <v>16</v>
      </c>
      <c r="U10" s="86">
        <v>17</v>
      </c>
      <c r="V10" s="86">
        <v>18</v>
      </c>
      <c r="W10" s="86">
        <v>19</v>
      </c>
      <c r="X10" s="86">
        <v>20</v>
      </c>
      <c r="Y10" s="86">
        <v>21</v>
      </c>
      <c r="Z10" s="86">
        <v>22</v>
      </c>
      <c r="AA10" s="86">
        <v>23</v>
      </c>
      <c r="AB10" s="86">
        <v>24</v>
      </c>
      <c r="AC10" s="86">
        <v>25</v>
      </c>
      <c r="AD10" s="86">
        <v>26</v>
      </c>
      <c r="AE10" s="86">
        <v>27</v>
      </c>
      <c r="AF10" s="86">
        <v>28</v>
      </c>
      <c r="AG10" s="86">
        <v>29</v>
      </c>
      <c r="AH10" s="86">
        <v>30</v>
      </c>
      <c r="AI10" s="86">
        <v>31</v>
      </c>
      <c r="AJ10" s="439" t="s">
        <v>4</v>
      </c>
      <c r="AK10" s="424" t="s">
        <v>5</v>
      </c>
      <c r="AL10" s="426" t="s">
        <v>6</v>
      </c>
      <c r="AM10" s="354"/>
      <c r="AN10" s="29"/>
      <c r="AO10" s="45"/>
      <c r="AP10" s="45"/>
      <c r="AQ10" s="87"/>
      <c r="AR10" s="39"/>
      <c r="AS10" s="39"/>
      <c r="AT10" s="39"/>
      <c r="AU10" s="39"/>
      <c r="AV10" s="39"/>
      <c r="AW10" s="88"/>
      <c r="AX10" s="88"/>
      <c r="AY10" s="88"/>
      <c r="AZ10" s="88"/>
      <c r="BA10" s="88">
        <f t="shared" si="0"/>
        <v>0</v>
      </c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98">
        <f>(AW10*$BR$6)+(AX10*$BS$6)+(AY10*$BT$6)+(AZ10*$BU$6)+(BA10*$BV$6)+(BB10*$BW$6)+(BC10*$BX$6)+(BD10*$BY$6)+(BE10*$BZ$6)+(BF10*$CA$6)+(BG10*$CB$6)+(BH10*$CC$6)+(BI10*$CD$6)+(BJ10*$CE10)+(BK10*$CF$6)+(BL10*$CG$6)+(BM10*$CH$6)+(BN10*$CI$6)</f>
        <v>0</v>
      </c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37"/>
    </row>
    <row r="11" spans="1:88">
      <c r="A11" s="99"/>
      <c r="B11" s="85" t="s">
        <v>133</v>
      </c>
      <c r="C11" s="85"/>
      <c r="D11" s="438"/>
      <c r="E11" s="1" t="s">
        <v>11</v>
      </c>
      <c r="F11" s="1" t="s">
        <v>12</v>
      </c>
      <c r="G11" s="1" t="s">
        <v>13</v>
      </c>
      <c r="H11" s="1" t="s">
        <v>14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1" t="s">
        <v>8</v>
      </c>
      <c r="Q11" s="1" t="s">
        <v>9</v>
      </c>
      <c r="R11" s="1" t="s">
        <v>10</v>
      </c>
      <c r="S11" s="1" t="s">
        <v>11</v>
      </c>
      <c r="T11" s="1" t="s">
        <v>12</v>
      </c>
      <c r="U11" s="1" t="s">
        <v>13</v>
      </c>
      <c r="V11" s="1" t="s">
        <v>14</v>
      </c>
      <c r="W11" s="1" t="s">
        <v>8</v>
      </c>
      <c r="X11" s="1" t="s">
        <v>9</v>
      </c>
      <c r="Y11" s="1" t="s">
        <v>10</v>
      </c>
      <c r="Z11" s="1" t="s">
        <v>11</v>
      </c>
      <c r="AA11" s="1" t="s">
        <v>12</v>
      </c>
      <c r="AB11" s="1" t="s">
        <v>13</v>
      </c>
      <c r="AC11" s="1" t="s">
        <v>14</v>
      </c>
      <c r="AD11" s="1" t="s">
        <v>8</v>
      </c>
      <c r="AE11" s="1" t="s">
        <v>9</v>
      </c>
      <c r="AF11" s="1" t="s">
        <v>10</v>
      </c>
      <c r="AG11" s="1" t="s">
        <v>11</v>
      </c>
      <c r="AH11" s="1" t="s">
        <v>12</v>
      </c>
      <c r="AI11" s="1" t="s">
        <v>13</v>
      </c>
      <c r="AJ11" s="440"/>
      <c r="AK11" s="425"/>
      <c r="AL11" s="427"/>
      <c r="AM11" s="354"/>
      <c r="AN11" s="29"/>
      <c r="AO11" s="39" t="s">
        <v>4</v>
      </c>
      <c r="AP11" s="39" t="s">
        <v>6</v>
      </c>
      <c r="AQ11" s="87"/>
      <c r="AR11" s="39" t="s">
        <v>15</v>
      </c>
      <c r="AS11" s="39" t="s">
        <v>16</v>
      </c>
      <c r="AT11" s="39" t="s">
        <v>17</v>
      </c>
      <c r="AU11" s="39" t="s">
        <v>18</v>
      </c>
      <c r="AV11" s="39" t="s">
        <v>19</v>
      </c>
      <c r="AW11" s="88" t="s">
        <v>20</v>
      </c>
      <c r="AX11" s="88" t="s">
        <v>21</v>
      </c>
      <c r="AY11" s="88" t="s">
        <v>22</v>
      </c>
      <c r="AZ11" s="88" t="s">
        <v>120</v>
      </c>
      <c r="BA11" s="88" t="s">
        <v>68</v>
      </c>
      <c r="BB11" s="88" t="s">
        <v>69</v>
      </c>
      <c r="BC11" s="88" t="s">
        <v>25</v>
      </c>
      <c r="BD11" s="88" t="s">
        <v>26</v>
      </c>
      <c r="BE11" s="88" t="s">
        <v>127</v>
      </c>
      <c r="BF11" s="88" t="s">
        <v>128</v>
      </c>
      <c r="BG11" s="88" t="s">
        <v>29</v>
      </c>
      <c r="BH11" s="88" t="s">
        <v>30</v>
      </c>
      <c r="BI11" s="88" t="s">
        <v>31</v>
      </c>
      <c r="BJ11" s="88" t="s">
        <v>32</v>
      </c>
      <c r="BK11" s="88" t="s">
        <v>33</v>
      </c>
      <c r="BL11" s="88" t="s">
        <v>34</v>
      </c>
      <c r="BM11" s="88"/>
      <c r="BN11" s="88"/>
      <c r="BO11" s="89" t="s">
        <v>35</v>
      </c>
      <c r="BP11" s="98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37"/>
    </row>
    <row r="12" spans="1:88">
      <c r="A12" s="91" t="s">
        <v>134</v>
      </c>
      <c r="B12" s="92" t="s">
        <v>135</v>
      </c>
      <c r="C12" s="121" t="s">
        <v>136</v>
      </c>
      <c r="D12" s="93" t="s">
        <v>137</v>
      </c>
      <c r="E12" s="441" t="s">
        <v>175</v>
      </c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442"/>
      <c r="AB12" s="442"/>
      <c r="AC12" s="442"/>
      <c r="AD12" s="442"/>
      <c r="AE12" s="442"/>
      <c r="AF12" s="442"/>
      <c r="AG12" s="442"/>
      <c r="AH12" s="443"/>
      <c r="AI12" s="317" t="s">
        <v>21</v>
      </c>
      <c r="AJ12" s="95">
        <v>114</v>
      </c>
      <c r="AK12" s="96">
        <v>114</v>
      </c>
      <c r="AL12" s="97">
        <v>0</v>
      </c>
      <c r="AM12" s="355"/>
      <c r="AN12" s="29"/>
      <c r="AO12" s="45">
        <v>114</v>
      </c>
      <c r="AP12" s="45">
        <v>12</v>
      </c>
      <c r="AQ12" s="87"/>
      <c r="AR12" s="39"/>
      <c r="AS12" s="39">
        <v>0</v>
      </c>
      <c r="AT12" s="39"/>
      <c r="AU12" s="39">
        <v>3</v>
      </c>
      <c r="AV12" s="39"/>
      <c r="AW12" s="88">
        <f>COUNTIF(D12:AI12,"M")</f>
        <v>0</v>
      </c>
      <c r="AX12" s="88">
        <f>COUNTIF(D12:AI12,"T")</f>
        <v>1</v>
      </c>
      <c r="AY12" s="88">
        <f>COUNTIF(D12:AI12,"P")</f>
        <v>0</v>
      </c>
      <c r="AZ12" s="88">
        <f>COUNTIF(D12:AI12,"M3")</f>
        <v>0</v>
      </c>
      <c r="BA12" s="88">
        <f t="shared" si="0"/>
        <v>0</v>
      </c>
      <c r="BB12" s="88">
        <f>COUNTIF(D12:AI12,"T1")</f>
        <v>0</v>
      </c>
      <c r="BC12" s="88">
        <f>COUNTIF(D12:AI12,"I")</f>
        <v>0</v>
      </c>
      <c r="BD12" s="88">
        <f>COUNTIF(D12:AI12,"I²")</f>
        <v>0</v>
      </c>
      <c r="BE12" s="88">
        <f>COUNTIF(D12:AI12,"M4")</f>
        <v>0</v>
      </c>
      <c r="BF12" s="88">
        <f>COUNTIF(D12:AI12,"T5")</f>
        <v>0</v>
      </c>
      <c r="BG12" s="88">
        <f>COUNTIF(D12:AI12,"M/SN")</f>
        <v>0</v>
      </c>
      <c r="BH12" s="88">
        <f>COUNTIF(D12:AI12,"T/SNDa")</f>
        <v>0</v>
      </c>
      <c r="BI12" s="88">
        <f>COUNTIF(D12:AI12,"T/I")</f>
        <v>0</v>
      </c>
      <c r="BJ12" s="88">
        <f>COUNTIF(D12:AI12,"P/i")</f>
        <v>0</v>
      </c>
      <c r="BK12" s="88">
        <f>COUNTIF(D12:AI12,"m/i")</f>
        <v>0</v>
      </c>
      <c r="BL12" s="88">
        <f>COUNTIF(D12:AI12,"M4/t")</f>
        <v>0</v>
      </c>
      <c r="BM12" s="88">
        <f>COUNTIF(D12:AI12,"MTa")</f>
        <v>0</v>
      </c>
      <c r="BN12" s="88">
        <f>COUNTIF(D12:AI12,"MTa")</f>
        <v>0</v>
      </c>
      <c r="BO12" s="88">
        <f>((AS12*6)+(AT12*6)+(AU12*6)+(AV12)+(AR12*6))</f>
        <v>18</v>
      </c>
      <c r="BP12" s="98">
        <f>(AW12*$BR$6)+(AX12*$BS$6)+(AY12*$BT$6)+(AZ12*$BU$6)+(BA12*$BV$6)+(BB12*$BW$6)+(BC12*$BX$6)+(BD12*$BY$6)+(BE12*$BZ$6)+(BF12*$CA$6)+(BG12*$CB$6)+(BH12*$CC$6)+(BI12*$CD$6)+(BJ12*$CE12)+(BK12*$CF$6)+(BL12*$CG$6)+(BM12*$CH$6)+(BN12*$CI$6)</f>
        <v>6</v>
      </c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37"/>
    </row>
    <row r="13" spans="1:88">
      <c r="A13" s="102">
        <v>119105</v>
      </c>
      <c r="B13" s="103" t="s">
        <v>138</v>
      </c>
      <c r="C13" s="122" t="s">
        <v>54</v>
      </c>
      <c r="D13" s="104" t="s">
        <v>139</v>
      </c>
      <c r="E13" s="315" t="s">
        <v>21</v>
      </c>
      <c r="F13" s="315"/>
      <c r="G13" s="315" t="s">
        <v>21</v>
      </c>
      <c r="H13" s="315" t="s">
        <v>21</v>
      </c>
      <c r="I13" s="94" t="s">
        <v>21</v>
      </c>
      <c r="J13" s="94" t="s">
        <v>21</v>
      </c>
      <c r="K13" s="94" t="s">
        <v>21</v>
      </c>
      <c r="L13" s="315"/>
      <c r="M13" s="315" t="s">
        <v>21</v>
      </c>
      <c r="N13" s="94" t="s">
        <v>21</v>
      </c>
      <c r="O13" s="94" t="s">
        <v>21</v>
      </c>
      <c r="P13" s="94"/>
      <c r="Q13" s="94" t="s">
        <v>21</v>
      </c>
      <c r="R13" s="94" t="s">
        <v>21</v>
      </c>
      <c r="S13" s="315" t="s">
        <v>21</v>
      </c>
      <c r="T13" s="315"/>
      <c r="U13" s="94" t="s">
        <v>21</v>
      </c>
      <c r="V13" s="94" t="s">
        <v>21</v>
      </c>
      <c r="W13" s="94" t="s">
        <v>21</v>
      </c>
      <c r="X13" s="94"/>
      <c r="Y13" s="94" t="s">
        <v>21</v>
      </c>
      <c r="Z13" s="316"/>
      <c r="AA13" s="316" t="s">
        <v>21</v>
      </c>
      <c r="AB13" s="94" t="s">
        <v>21</v>
      </c>
      <c r="AC13" s="94" t="s">
        <v>21</v>
      </c>
      <c r="AD13" s="94"/>
      <c r="AE13" s="94" t="s">
        <v>21</v>
      </c>
      <c r="AF13" s="94" t="s">
        <v>21</v>
      </c>
      <c r="AG13" s="316" t="s">
        <v>21</v>
      </c>
      <c r="AH13" s="316"/>
      <c r="AI13" s="94"/>
      <c r="AJ13" s="95">
        <v>0</v>
      </c>
      <c r="AK13" s="96">
        <v>138</v>
      </c>
      <c r="AL13" s="97">
        <v>138</v>
      </c>
      <c r="AM13" s="355"/>
      <c r="AN13" s="29"/>
      <c r="AO13" s="45"/>
      <c r="AP13" s="45">
        <f t="shared" ref="AP13:AP18" si="1">(BP13-AO13)</f>
        <v>132</v>
      </c>
      <c r="AQ13" s="87"/>
      <c r="AR13" s="39"/>
      <c r="AS13" s="39"/>
      <c r="AT13" s="39"/>
      <c r="AU13" s="39"/>
      <c r="AV13" s="39"/>
      <c r="AW13" s="88">
        <f t="shared" ref="AW13:AW18" si="2">COUNTIF(D13:AI13,"M")</f>
        <v>0</v>
      </c>
      <c r="AX13" s="88">
        <f t="shared" ref="AX13:AX18" si="3">COUNTIF(D13:AI13,"T")</f>
        <v>22</v>
      </c>
      <c r="AY13" s="88">
        <f t="shared" ref="AY13:AY18" si="4">COUNTIF(D13:AI13,"P")</f>
        <v>0</v>
      </c>
      <c r="AZ13" s="88">
        <f t="shared" ref="AZ13:AZ18" si="5">COUNTIF(D13:AI13,"M3")</f>
        <v>0</v>
      </c>
      <c r="BA13" s="88">
        <f t="shared" si="0"/>
        <v>0</v>
      </c>
      <c r="BB13" s="88">
        <f>COUNTIF(D13:AI13,"M1")</f>
        <v>0</v>
      </c>
      <c r="BC13" s="88">
        <f t="shared" ref="BC13:BC18" si="6">COUNTIF(D13:AI13,"I")</f>
        <v>0</v>
      </c>
      <c r="BD13" s="88">
        <f t="shared" ref="BD13:BD18" si="7">COUNTIF(D13:AI13,"I²")</f>
        <v>0</v>
      </c>
      <c r="BE13" s="88">
        <f t="shared" ref="BE13:BE18" si="8">COUNTIF(D13:AI13,"M4")</f>
        <v>0</v>
      </c>
      <c r="BF13" s="88">
        <f t="shared" ref="BF13:BF18" si="9">COUNTIF(D13:AI13,"T5")</f>
        <v>0</v>
      </c>
      <c r="BG13" s="88">
        <f t="shared" ref="BG13:BG18" si="10">COUNTIF(D13:AI13,"M/SN")</f>
        <v>0</v>
      </c>
      <c r="BH13" s="88">
        <f t="shared" ref="BH13:BH18" si="11">COUNTIF(D13:AI13,"T/SNDa")</f>
        <v>0</v>
      </c>
      <c r="BI13" s="88">
        <f t="shared" ref="BI13:BI18" si="12">COUNTIF(D13:AI13,"T/I")</f>
        <v>0</v>
      </c>
      <c r="BJ13" s="88">
        <f t="shared" ref="BJ13:BJ18" si="13">COUNTIF(D13:AI13,"P/i")</f>
        <v>0</v>
      </c>
      <c r="BK13" s="88">
        <f t="shared" ref="BK13:BK18" si="14">COUNTIF(D13:AI13,"m/i")</f>
        <v>0</v>
      </c>
      <c r="BL13" s="88">
        <f t="shared" ref="BL13:BL18" si="15">COUNTIF(D13:AI13,"M4/t")</f>
        <v>0</v>
      </c>
      <c r="BM13" s="88">
        <f t="shared" ref="BM13:BM18" si="16">COUNTIF(D13:AI13,"MTa")</f>
        <v>0</v>
      </c>
      <c r="BN13" s="88">
        <f t="shared" ref="BN13:BN18" si="17">COUNTIF(D13:AI13,"MTa")</f>
        <v>0</v>
      </c>
      <c r="BO13" s="88">
        <f t="shared" ref="BO13:BO18" si="18">((AS13*6)+(AT13*6)+(AU13*6)+(AV13)+(AR13*6))</f>
        <v>0</v>
      </c>
      <c r="BP13" s="98">
        <f t="shared" ref="BP13:BP18" si="19">(AW13*$BR$6)+(AX13*$BS$6)+(AY13*$BT$6)+(AZ13*$BU$6)+(BA13*$BV$6)+(BB13*$BW$6)+(BC13*$BX$6)+(BD13*$BY$6)+(BE13*$BZ$6)+(BF13*$CA$6)+(BG13*$CB$6)+(BH13*$CC$6)+(BI13*$CD$6)+(BJ13*$CE13)+(BK13*$CF$6)+(BL13*$CG$6)+(BM13*$CH$6)+(BN13*$CI$6)</f>
        <v>132</v>
      </c>
    </row>
    <row r="14" spans="1:88">
      <c r="A14" s="327" t="s">
        <v>149</v>
      </c>
      <c r="B14" s="120" t="s">
        <v>150</v>
      </c>
      <c r="C14" s="121" t="s">
        <v>148</v>
      </c>
      <c r="D14" s="106"/>
      <c r="E14" s="315"/>
      <c r="F14" s="315" t="s">
        <v>21</v>
      </c>
      <c r="G14" s="315"/>
      <c r="H14" s="315"/>
      <c r="I14" s="94"/>
      <c r="J14" s="94"/>
      <c r="K14" s="94"/>
      <c r="L14" s="315" t="s">
        <v>21</v>
      </c>
      <c r="M14" s="315"/>
      <c r="N14" s="94"/>
      <c r="O14" s="94"/>
      <c r="P14" s="94" t="s">
        <v>21</v>
      </c>
      <c r="Q14" s="94"/>
      <c r="R14" s="94"/>
      <c r="S14" s="315"/>
      <c r="T14" s="315" t="s">
        <v>21</v>
      </c>
      <c r="U14" s="94"/>
      <c r="V14" s="94"/>
      <c r="W14" s="94"/>
      <c r="X14" s="94" t="s">
        <v>21</v>
      </c>
      <c r="Y14" s="94"/>
      <c r="Z14" s="316" t="s">
        <v>21</v>
      </c>
      <c r="AA14" s="316"/>
      <c r="AB14" s="105"/>
      <c r="AC14" s="105"/>
      <c r="AD14" s="105" t="s">
        <v>21</v>
      </c>
      <c r="AE14" s="105"/>
      <c r="AF14" s="105"/>
      <c r="AG14" s="316"/>
      <c r="AH14" s="316" t="s">
        <v>21</v>
      </c>
      <c r="AI14" s="105"/>
      <c r="AJ14" s="95"/>
      <c r="AK14" s="96"/>
      <c r="AL14" s="96">
        <v>48</v>
      </c>
      <c r="AM14" s="355"/>
      <c r="AN14" s="29"/>
      <c r="AO14" s="45"/>
      <c r="AP14" s="45">
        <f t="shared" si="1"/>
        <v>48</v>
      </c>
      <c r="AQ14" s="87"/>
      <c r="AR14" s="39"/>
      <c r="AS14" s="39"/>
      <c r="AT14" s="39"/>
      <c r="AU14" s="39"/>
      <c r="AV14" s="39"/>
      <c r="AW14" s="88">
        <f t="shared" si="2"/>
        <v>0</v>
      </c>
      <c r="AX14" s="88">
        <f t="shared" si="3"/>
        <v>8</v>
      </c>
      <c r="AY14" s="88">
        <f t="shared" si="4"/>
        <v>0</v>
      </c>
      <c r="AZ14" s="88">
        <f t="shared" si="5"/>
        <v>0</v>
      </c>
      <c r="BA14" s="88">
        <f t="shared" si="0"/>
        <v>0</v>
      </c>
      <c r="BB14" s="88">
        <f>COUNTIF(D14:AI14,"I/I")</f>
        <v>0</v>
      </c>
      <c r="BC14" s="88">
        <f t="shared" si="6"/>
        <v>0</v>
      </c>
      <c r="BD14" s="88">
        <f t="shared" si="7"/>
        <v>0</v>
      </c>
      <c r="BE14" s="88">
        <f t="shared" si="8"/>
        <v>0</v>
      </c>
      <c r="BF14" s="88">
        <f t="shared" si="9"/>
        <v>0</v>
      </c>
      <c r="BG14" s="88">
        <f t="shared" si="10"/>
        <v>0</v>
      </c>
      <c r="BH14" s="88">
        <f t="shared" si="11"/>
        <v>0</v>
      </c>
      <c r="BI14" s="88">
        <f t="shared" si="12"/>
        <v>0</v>
      </c>
      <c r="BJ14" s="88">
        <f t="shared" si="13"/>
        <v>0</v>
      </c>
      <c r="BK14" s="88">
        <f t="shared" si="14"/>
        <v>0</v>
      </c>
      <c r="BL14" s="88">
        <f t="shared" si="15"/>
        <v>0</v>
      </c>
      <c r="BM14" s="88">
        <f t="shared" si="16"/>
        <v>0</v>
      </c>
      <c r="BN14" s="88">
        <f t="shared" si="17"/>
        <v>0</v>
      </c>
      <c r="BO14" s="88">
        <f t="shared" si="18"/>
        <v>0</v>
      </c>
      <c r="BP14" s="98">
        <f t="shared" si="19"/>
        <v>48</v>
      </c>
    </row>
    <row r="15" spans="1:88">
      <c r="A15" s="293"/>
      <c r="B15" s="277"/>
      <c r="C15" s="328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91"/>
      <c r="AN15" s="29"/>
      <c r="AO15" s="45"/>
      <c r="AP15" s="45">
        <f t="shared" si="1"/>
        <v>0</v>
      </c>
      <c r="AQ15" s="87"/>
      <c r="AR15" s="39"/>
      <c r="AS15" s="39"/>
      <c r="AT15" s="39"/>
      <c r="AU15" s="39"/>
      <c r="AV15" s="39"/>
      <c r="AW15" s="88">
        <f t="shared" si="2"/>
        <v>0</v>
      </c>
      <c r="AX15" s="88">
        <f t="shared" si="3"/>
        <v>0</v>
      </c>
      <c r="AY15" s="88">
        <f t="shared" si="4"/>
        <v>0</v>
      </c>
      <c r="AZ15" s="88">
        <f t="shared" si="5"/>
        <v>0</v>
      </c>
      <c r="BA15" s="88">
        <f t="shared" si="0"/>
        <v>0</v>
      </c>
      <c r="BB15" s="88">
        <f>COUNTIF(D15:AI15,"I/I")</f>
        <v>0</v>
      </c>
      <c r="BC15" s="88">
        <f t="shared" si="6"/>
        <v>0</v>
      </c>
      <c r="BD15" s="88">
        <f t="shared" si="7"/>
        <v>0</v>
      </c>
      <c r="BE15" s="88">
        <f t="shared" si="8"/>
        <v>0</v>
      </c>
      <c r="BF15" s="88">
        <f t="shared" si="9"/>
        <v>0</v>
      </c>
      <c r="BG15" s="88">
        <f t="shared" si="10"/>
        <v>0</v>
      </c>
      <c r="BH15" s="88">
        <f t="shared" si="11"/>
        <v>0</v>
      </c>
      <c r="BI15" s="88">
        <f t="shared" si="12"/>
        <v>0</v>
      </c>
      <c r="BJ15" s="88">
        <f t="shared" si="13"/>
        <v>0</v>
      </c>
      <c r="BK15" s="88">
        <f t="shared" si="14"/>
        <v>0</v>
      </c>
      <c r="BL15" s="88">
        <f t="shared" si="15"/>
        <v>0</v>
      </c>
      <c r="BM15" s="88">
        <f t="shared" si="16"/>
        <v>0</v>
      </c>
      <c r="BN15" s="88">
        <f t="shared" si="17"/>
        <v>0</v>
      </c>
      <c r="BO15" s="88">
        <f t="shared" si="18"/>
        <v>0</v>
      </c>
      <c r="BP15" s="98">
        <f t="shared" si="19"/>
        <v>0</v>
      </c>
    </row>
    <row r="16" spans="1:88">
      <c r="A16" s="293"/>
      <c r="B16" s="277"/>
      <c r="C16" s="328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91"/>
      <c r="AN16" s="29"/>
      <c r="AO16" s="45"/>
      <c r="AP16" s="45">
        <f t="shared" si="1"/>
        <v>0</v>
      </c>
      <c r="AQ16" s="87"/>
      <c r="AR16" s="39"/>
      <c r="AS16" s="39"/>
      <c r="AT16" s="39"/>
      <c r="AU16" s="39"/>
      <c r="AV16" s="39"/>
      <c r="AW16" s="88">
        <f t="shared" si="2"/>
        <v>0</v>
      </c>
      <c r="AX16" s="88">
        <f t="shared" si="3"/>
        <v>0</v>
      </c>
      <c r="AY16" s="88">
        <f t="shared" si="4"/>
        <v>0</v>
      </c>
      <c r="AZ16" s="88">
        <f t="shared" si="5"/>
        <v>0</v>
      </c>
      <c r="BA16" s="88">
        <f>COUNTIF(D16:AI16,"M4")</f>
        <v>0</v>
      </c>
      <c r="BB16" s="88">
        <f>COUNTIF(D16:AI16,"I/I")</f>
        <v>0</v>
      </c>
      <c r="BC16" s="88">
        <f t="shared" si="6"/>
        <v>0</v>
      </c>
      <c r="BD16" s="88">
        <f t="shared" si="7"/>
        <v>0</v>
      </c>
      <c r="BE16" s="88">
        <f t="shared" si="8"/>
        <v>0</v>
      </c>
      <c r="BF16" s="88">
        <f t="shared" si="9"/>
        <v>0</v>
      </c>
      <c r="BG16" s="88">
        <f t="shared" si="10"/>
        <v>0</v>
      </c>
      <c r="BH16" s="88">
        <f t="shared" si="11"/>
        <v>0</v>
      </c>
      <c r="BI16" s="88">
        <f t="shared" si="12"/>
        <v>0</v>
      </c>
      <c r="BJ16" s="88">
        <f t="shared" si="13"/>
        <v>0</v>
      </c>
      <c r="BK16" s="88">
        <f t="shared" si="14"/>
        <v>0</v>
      </c>
      <c r="BL16" s="88">
        <f t="shared" si="15"/>
        <v>0</v>
      </c>
      <c r="BM16" s="88">
        <f t="shared" si="16"/>
        <v>0</v>
      </c>
      <c r="BN16" s="88">
        <f t="shared" si="17"/>
        <v>0</v>
      </c>
      <c r="BO16" s="88">
        <f t="shared" si="18"/>
        <v>0</v>
      </c>
      <c r="BP16" s="98">
        <f t="shared" si="19"/>
        <v>0</v>
      </c>
    </row>
    <row r="17" spans="1:68" ht="15.75" thickBot="1">
      <c r="A17" s="293"/>
      <c r="B17" s="277"/>
      <c r="C17" s="328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91"/>
      <c r="AN17" s="29"/>
      <c r="AO17" s="45"/>
      <c r="AP17" s="45">
        <f t="shared" si="1"/>
        <v>0</v>
      </c>
      <c r="AQ17" s="87"/>
      <c r="AR17" s="39"/>
      <c r="AS17" s="39"/>
      <c r="AT17" s="39"/>
      <c r="AU17" s="39"/>
      <c r="AV17" s="39"/>
      <c r="AW17" s="88">
        <f t="shared" si="2"/>
        <v>0</v>
      </c>
      <c r="AX17" s="88">
        <f t="shared" si="3"/>
        <v>0</v>
      </c>
      <c r="AY17" s="88">
        <f t="shared" si="4"/>
        <v>0</v>
      </c>
      <c r="AZ17" s="88">
        <f t="shared" si="5"/>
        <v>0</v>
      </c>
      <c r="BA17" s="88">
        <f>COUNTIF(D17:AI17,"M4")</f>
        <v>0</v>
      </c>
      <c r="BB17" s="88">
        <f>COUNTIF(D17:AI17,"I/I")</f>
        <v>0</v>
      </c>
      <c r="BC17" s="88">
        <f t="shared" si="6"/>
        <v>0</v>
      </c>
      <c r="BD17" s="88">
        <f t="shared" si="7"/>
        <v>0</v>
      </c>
      <c r="BE17" s="88">
        <f t="shared" si="8"/>
        <v>0</v>
      </c>
      <c r="BF17" s="88">
        <f t="shared" si="9"/>
        <v>0</v>
      </c>
      <c r="BG17" s="88">
        <f t="shared" si="10"/>
        <v>0</v>
      </c>
      <c r="BH17" s="88">
        <f t="shared" si="11"/>
        <v>0</v>
      </c>
      <c r="BI17" s="88">
        <f t="shared" si="12"/>
        <v>0</v>
      </c>
      <c r="BJ17" s="88">
        <f t="shared" si="13"/>
        <v>0</v>
      </c>
      <c r="BK17" s="88">
        <f t="shared" si="14"/>
        <v>0</v>
      </c>
      <c r="BL17" s="88">
        <f t="shared" si="15"/>
        <v>0</v>
      </c>
      <c r="BM17" s="88">
        <f t="shared" si="16"/>
        <v>0</v>
      </c>
      <c r="BN17" s="88">
        <f t="shared" si="17"/>
        <v>0</v>
      </c>
      <c r="BO17" s="88">
        <f t="shared" si="18"/>
        <v>0</v>
      </c>
      <c r="BP17" s="98">
        <f t="shared" si="19"/>
        <v>0</v>
      </c>
    </row>
    <row r="18" spans="1:68">
      <c r="A18" s="329"/>
      <c r="B18" s="338"/>
      <c r="C18" s="339"/>
      <c r="D18" s="330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31"/>
      <c r="AG18" s="319"/>
      <c r="AH18" s="319"/>
      <c r="AI18" s="319"/>
      <c r="AJ18" s="277"/>
      <c r="AK18" s="277"/>
      <c r="AL18" s="277"/>
      <c r="AM18" s="291"/>
      <c r="AN18" s="29"/>
      <c r="AO18" s="45"/>
      <c r="AP18" s="45">
        <f t="shared" si="1"/>
        <v>0</v>
      </c>
      <c r="AQ18" s="87"/>
      <c r="AR18" s="39"/>
      <c r="AS18" s="39"/>
      <c r="AT18" s="39"/>
      <c r="AU18" s="39"/>
      <c r="AV18" s="39"/>
      <c r="AW18" s="88">
        <f t="shared" si="2"/>
        <v>0</v>
      </c>
      <c r="AX18" s="88">
        <f t="shared" si="3"/>
        <v>0</v>
      </c>
      <c r="AY18" s="88">
        <f t="shared" si="4"/>
        <v>0</v>
      </c>
      <c r="AZ18" s="88">
        <f t="shared" si="5"/>
        <v>0</v>
      </c>
      <c r="BA18" s="88">
        <f>COUNTIF(D18:AI18,"M4")</f>
        <v>0</v>
      </c>
      <c r="BB18" s="88">
        <f>COUNTIF(D18:AI18,"I/I")</f>
        <v>0</v>
      </c>
      <c r="BC18" s="88">
        <f t="shared" si="6"/>
        <v>0</v>
      </c>
      <c r="BD18" s="88">
        <f t="shared" si="7"/>
        <v>0</v>
      </c>
      <c r="BE18" s="88">
        <f t="shared" si="8"/>
        <v>0</v>
      </c>
      <c r="BF18" s="88">
        <f t="shared" si="9"/>
        <v>0</v>
      </c>
      <c r="BG18" s="88">
        <f t="shared" si="10"/>
        <v>0</v>
      </c>
      <c r="BH18" s="88">
        <f t="shared" si="11"/>
        <v>0</v>
      </c>
      <c r="BI18" s="88">
        <f t="shared" si="12"/>
        <v>0</v>
      </c>
      <c r="BJ18" s="88">
        <f t="shared" si="13"/>
        <v>0</v>
      </c>
      <c r="BK18" s="88">
        <f t="shared" si="14"/>
        <v>0</v>
      </c>
      <c r="BL18" s="88">
        <f t="shared" si="15"/>
        <v>0</v>
      </c>
      <c r="BM18" s="88">
        <f t="shared" si="16"/>
        <v>0</v>
      </c>
      <c r="BN18" s="88">
        <f t="shared" si="17"/>
        <v>0</v>
      </c>
      <c r="BO18" s="88">
        <f t="shared" si="18"/>
        <v>0</v>
      </c>
      <c r="BP18" s="98">
        <f t="shared" si="19"/>
        <v>0</v>
      </c>
    </row>
    <row r="19" spans="1:68">
      <c r="A19" s="107"/>
      <c r="B19" s="340" t="s">
        <v>140</v>
      </c>
      <c r="C19" s="341"/>
      <c r="D19" s="330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31"/>
      <c r="AG19" s="319"/>
      <c r="AH19" s="319"/>
      <c r="AI19" s="319"/>
      <c r="AJ19" s="277"/>
      <c r="AK19" s="277"/>
      <c r="AL19" s="277"/>
      <c r="AM19" s="291"/>
      <c r="AN19" s="29"/>
      <c r="AO19" s="108"/>
      <c r="AP19" s="108"/>
      <c r="AQ19" s="87"/>
      <c r="AR19" s="109"/>
      <c r="AS19" s="109"/>
      <c r="AT19" s="109"/>
      <c r="AU19" s="109"/>
      <c r="AV19" s="109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1"/>
    </row>
    <row r="20" spans="1:68">
      <c r="A20" s="112"/>
      <c r="B20" s="112" t="s">
        <v>68</v>
      </c>
      <c r="C20" s="342" t="s">
        <v>137</v>
      </c>
      <c r="D20" s="321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277"/>
      <c r="AK20" s="277"/>
      <c r="AL20" s="277"/>
      <c r="AM20" s="291"/>
    </row>
    <row r="21" spans="1:68">
      <c r="A21" s="112"/>
      <c r="B21" s="112" t="s">
        <v>21</v>
      </c>
      <c r="C21" s="342" t="s">
        <v>141</v>
      </c>
      <c r="D21" s="321"/>
      <c r="E21" s="321"/>
      <c r="F21" s="321"/>
      <c r="G21" s="321"/>
      <c r="H21" s="322"/>
      <c r="I21" s="322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277"/>
      <c r="AK21" s="277"/>
      <c r="AL21" s="277"/>
      <c r="AM21" s="291"/>
    </row>
    <row r="22" spans="1:68">
      <c r="A22" s="113"/>
      <c r="B22" s="114" t="s">
        <v>69</v>
      </c>
      <c r="C22" s="343" t="s">
        <v>142</v>
      </c>
      <c r="D22" s="321"/>
      <c r="E22" s="321"/>
      <c r="F22" s="321"/>
      <c r="G22" s="321"/>
      <c r="H22" s="322"/>
      <c r="I22" s="322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277"/>
      <c r="AK22" s="277"/>
      <c r="AL22" s="277"/>
      <c r="AM22" s="291"/>
    </row>
    <row r="23" spans="1:68">
      <c r="A23" s="114"/>
      <c r="B23" s="113" t="s">
        <v>120</v>
      </c>
      <c r="C23" s="343" t="s">
        <v>143</v>
      </c>
      <c r="D23" s="321"/>
      <c r="E23" s="321"/>
      <c r="F23" s="321"/>
      <c r="G23" s="321"/>
      <c r="H23" s="322"/>
      <c r="I23" s="322"/>
      <c r="J23" s="321"/>
      <c r="K23" s="321"/>
      <c r="L23" s="323"/>
      <c r="M23" s="323"/>
      <c r="N23" s="321"/>
      <c r="O23" s="321"/>
      <c r="P23" s="321"/>
      <c r="Q23" s="321"/>
      <c r="R23" s="321"/>
      <c r="S23" s="321"/>
      <c r="T23" s="321"/>
      <c r="U23" s="321"/>
      <c r="V23" s="321"/>
      <c r="W23" s="324"/>
      <c r="X23" s="324"/>
      <c r="Y23" s="394" t="s">
        <v>61</v>
      </c>
      <c r="Z23" s="394"/>
      <c r="AA23" s="394"/>
      <c r="AB23" s="394"/>
      <c r="AC23" s="394"/>
      <c r="AD23" s="394"/>
      <c r="AE23" s="394"/>
      <c r="AF23" s="394"/>
      <c r="AG23" s="394"/>
      <c r="AH23" s="394"/>
      <c r="AI23" s="332"/>
      <c r="AJ23" s="277"/>
      <c r="AK23" s="277"/>
      <c r="AL23" s="277"/>
      <c r="AM23" s="291"/>
    </row>
    <row r="24" spans="1:68">
      <c r="A24" s="113"/>
      <c r="B24" s="114" t="s">
        <v>121</v>
      </c>
      <c r="C24" s="344" t="s">
        <v>144</v>
      </c>
      <c r="D24" s="325"/>
      <c r="E24" s="325"/>
      <c r="F24" s="325"/>
      <c r="G24" s="325"/>
      <c r="H24" s="326"/>
      <c r="I24" s="326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4"/>
      <c r="X24" s="324"/>
      <c r="Y24" s="396" t="s">
        <v>165</v>
      </c>
      <c r="Z24" s="396"/>
      <c r="AA24" s="396"/>
      <c r="AB24" s="396"/>
      <c r="AC24" s="396"/>
      <c r="AD24" s="396"/>
      <c r="AE24" s="396"/>
      <c r="AF24" s="396"/>
      <c r="AG24" s="396"/>
      <c r="AH24" s="396"/>
      <c r="AI24" s="333"/>
      <c r="AJ24" s="277"/>
      <c r="AK24" s="277"/>
      <c r="AL24" s="277"/>
      <c r="AM24" s="291"/>
    </row>
    <row r="25" spans="1:68" ht="15.75" thickBot="1">
      <c r="A25" s="114"/>
      <c r="B25" s="345" t="s">
        <v>145</v>
      </c>
      <c r="C25" s="346" t="s">
        <v>146</v>
      </c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4"/>
      <c r="X25" s="324"/>
      <c r="Y25" s="394" t="s">
        <v>166</v>
      </c>
      <c r="Z25" s="394"/>
      <c r="AA25" s="394"/>
      <c r="AB25" s="394"/>
      <c r="AC25" s="394"/>
      <c r="AD25" s="394"/>
      <c r="AE25" s="394"/>
      <c r="AF25" s="394"/>
      <c r="AG25" s="394"/>
      <c r="AH25" s="394"/>
      <c r="AI25" s="332"/>
      <c r="AJ25" s="277"/>
      <c r="AK25" s="277"/>
      <c r="AL25" s="277"/>
      <c r="AM25" s="291"/>
    </row>
    <row r="26" spans="1:68">
      <c r="A26" s="115"/>
      <c r="B26" s="334"/>
      <c r="C26" s="33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4"/>
      <c r="X26" s="324"/>
      <c r="Y26" s="394" t="s">
        <v>65</v>
      </c>
      <c r="Z26" s="394"/>
      <c r="AA26" s="394"/>
      <c r="AB26" s="394"/>
      <c r="AC26" s="394"/>
      <c r="AD26" s="394"/>
      <c r="AE26" s="394"/>
      <c r="AF26" s="394"/>
      <c r="AG26" s="394"/>
      <c r="AH26" s="394"/>
      <c r="AI26" s="332"/>
      <c r="AJ26" s="277"/>
      <c r="AK26" s="277"/>
      <c r="AL26" s="277"/>
      <c r="AM26" s="291"/>
    </row>
    <row r="27" spans="1:68">
      <c r="A27" s="116"/>
      <c r="B27" s="336"/>
      <c r="C27" s="337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24"/>
      <c r="AF27" s="308"/>
      <c r="AG27" s="308"/>
      <c r="AH27" s="308"/>
      <c r="AI27" s="308"/>
      <c r="AJ27" s="277"/>
      <c r="AK27" s="277"/>
      <c r="AL27" s="277"/>
      <c r="AM27" s="291"/>
    </row>
    <row r="28" spans="1:68" ht="15.75" thickBot="1">
      <c r="A28" s="117"/>
      <c r="B28" s="118"/>
      <c r="C28" s="123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310"/>
      <c r="AK28" s="310"/>
      <c r="AL28" s="310"/>
      <c r="AM28" s="311"/>
    </row>
    <row r="30" spans="1:68">
      <c r="AH30">
        <f>18*6</f>
        <v>108</v>
      </c>
    </row>
    <row r="33" spans="35:39">
      <c r="AI33">
        <f>8*6</f>
        <v>48</v>
      </c>
    </row>
    <row r="34" spans="35:39">
      <c r="AM34">
        <f>114+138</f>
        <v>252</v>
      </c>
    </row>
  </sheetData>
  <mergeCells count="18">
    <mergeCell ref="Y25:AH25"/>
    <mergeCell ref="Y26:AH26"/>
    <mergeCell ref="D10:D11"/>
    <mergeCell ref="AJ10:AJ11"/>
    <mergeCell ref="AK10:AK11"/>
    <mergeCell ref="AL10:AL11"/>
    <mergeCell ref="Y23:AH23"/>
    <mergeCell ref="Y24:AH24"/>
    <mergeCell ref="A1:AL3"/>
    <mergeCell ref="D4:D5"/>
    <mergeCell ref="AJ4:AJ5"/>
    <mergeCell ref="AK4:AK5"/>
    <mergeCell ref="AL4:AL5"/>
    <mergeCell ref="D7:D8"/>
    <mergeCell ref="AJ7:AJ8"/>
    <mergeCell ref="AK7:AK8"/>
    <mergeCell ref="AL7:AL8"/>
    <mergeCell ref="E12:AH12"/>
  </mergeCells>
  <pageMargins left="0.511811024" right="0.511811024" top="0.78740157499999996" bottom="0.78740157499999996" header="0.31496062000000002" footer="0.31496062000000002"/>
  <pageSetup paperSize="9" scale="20" fitToHeight="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53"/>
  <sheetViews>
    <sheetView topLeftCell="O30" workbookViewId="0">
      <selection sqref="A1:AL52"/>
    </sheetView>
  </sheetViews>
  <sheetFormatPr defaultColWidth="9.140625" defaultRowHeight="15"/>
  <cols>
    <col min="1" max="1" width="8.140625" style="500" customWidth="1"/>
    <col min="2" max="2" width="35.140625" style="500" customWidth="1"/>
    <col min="3" max="3" width="12.42578125" style="500" customWidth="1"/>
    <col min="4" max="4" width="10.85546875" style="500" bestFit="1" customWidth="1"/>
    <col min="5" max="36" width="6.7109375" style="500" customWidth="1"/>
    <col min="37" max="38" width="6.7109375" style="448" customWidth="1"/>
    <col min="39" max="217" width="9.140625" style="448"/>
    <col min="218" max="262" width="11.5703125" style="510" customWidth="1"/>
    <col min="263" max="263" width="41.5703125" style="510" customWidth="1"/>
    <col min="264" max="264" width="13" style="510" customWidth="1"/>
    <col min="265" max="265" width="10.85546875" style="510" customWidth="1"/>
    <col min="266" max="266" width="9.5703125" style="510" customWidth="1"/>
    <col min="267" max="294" width="8.28515625" style="510" customWidth="1"/>
    <col min="295" max="473" width="9.140625" style="510"/>
    <col min="474" max="518" width="11.5703125" style="510" customWidth="1"/>
    <col min="519" max="519" width="41.5703125" style="510" customWidth="1"/>
    <col min="520" max="520" width="13" style="510" customWidth="1"/>
    <col min="521" max="521" width="10.85546875" style="510" customWidth="1"/>
    <col min="522" max="522" width="9.5703125" style="510" customWidth="1"/>
    <col min="523" max="550" width="8.28515625" style="510" customWidth="1"/>
    <col min="551" max="729" width="9.140625" style="510"/>
    <col min="730" max="774" width="11.5703125" style="510" customWidth="1"/>
    <col min="775" max="775" width="41.5703125" style="510" customWidth="1"/>
    <col min="776" max="776" width="13" style="510" customWidth="1"/>
    <col min="777" max="777" width="10.85546875" style="510" customWidth="1"/>
    <col min="778" max="778" width="9.5703125" style="510" customWidth="1"/>
    <col min="779" max="806" width="8.28515625" style="510" customWidth="1"/>
    <col min="807" max="985" width="9.140625" style="510"/>
    <col min="986" max="1026" width="11.5703125" style="510" customWidth="1"/>
  </cols>
  <sheetData>
    <row r="1" spans="1:98" s="448" customFormat="1" ht="21.75" customHeight="1">
      <c r="A1" s="445" t="s">
        <v>201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7"/>
    </row>
    <row r="2" spans="1:98" s="448" customFormat="1" ht="21.75" customHeigh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9"/>
      <c r="AN2" s="448">
        <f>19*6</f>
        <v>114</v>
      </c>
    </row>
    <row r="3" spans="1:98" s="450" customFormat="1" ht="50.25" customHeight="1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9"/>
    </row>
    <row r="4" spans="1:98" s="457" customFormat="1" ht="26.25" customHeight="1">
      <c r="A4" s="451" t="s">
        <v>0</v>
      </c>
      <c r="B4" s="452" t="s">
        <v>1</v>
      </c>
      <c r="C4" s="453" t="s">
        <v>202</v>
      </c>
      <c r="D4" s="451" t="s">
        <v>3</v>
      </c>
      <c r="E4" s="454">
        <v>1</v>
      </c>
      <c r="F4" s="454">
        <v>2</v>
      </c>
      <c r="G4" s="454">
        <v>3</v>
      </c>
      <c r="H4" s="454">
        <v>4</v>
      </c>
      <c r="I4" s="454">
        <v>5</v>
      </c>
      <c r="J4" s="454">
        <v>6</v>
      </c>
      <c r="K4" s="454">
        <v>7</v>
      </c>
      <c r="L4" s="454">
        <v>8</v>
      </c>
      <c r="M4" s="454">
        <v>9</v>
      </c>
      <c r="N4" s="454">
        <v>10</v>
      </c>
      <c r="O4" s="454">
        <v>11</v>
      </c>
      <c r="P4" s="454">
        <v>12</v>
      </c>
      <c r="Q4" s="454">
        <v>13</v>
      </c>
      <c r="R4" s="454">
        <v>14</v>
      </c>
      <c r="S4" s="454">
        <v>15</v>
      </c>
      <c r="T4" s="454">
        <v>16</v>
      </c>
      <c r="U4" s="454">
        <v>17</v>
      </c>
      <c r="V4" s="454">
        <v>18</v>
      </c>
      <c r="W4" s="454">
        <v>19</v>
      </c>
      <c r="X4" s="454">
        <v>20</v>
      </c>
      <c r="Y4" s="454">
        <v>21</v>
      </c>
      <c r="Z4" s="454">
        <v>22</v>
      </c>
      <c r="AA4" s="454">
        <v>23</v>
      </c>
      <c r="AB4" s="454">
        <v>24</v>
      </c>
      <c r="AC4" s="454">
        <v>25</v>
      </c>
      <c r="AD4" s="454">
        <v>26</v>
      </c>
      <c r="AE4" s="454">
        <v>27</v>
      </c>
      <c r="AF4" s="454">
        <v>28</v>
      </c>
      <c r="AG4" s="454">
        <v>29</v>
      </c>
      <c r="AH4" s="454">
        <v>30</v>
      </c>
      <c r="AI4" s="454">
        <v>31</v>
      </c>
      <c r="AJ4" s="455" t="s">
        <v>4</v>
      </c>
      <c r="AK4" s="455" t="s">
        <v>5</v>
      </c>
      <c r="AL4" s="455" t="s">
        <v>6</v>
      </c>
      <c r="AM4" s="456"/>
    </row>
    <row r="5" spans="1:98" s="457" customFormat="1" ht="26.25" customHeight="1">
      <c r="A5" s="451"/>
      <c r="B5" s="452" t="s">
        <v>203</v>
      </c>
      <c r="C5" s="453" t="s">
        <v>204</v>
      </c>
      <c r="D5" s="451"/>
      <c r="E5" s="454" t="s">
        <v>11</v>
      </c>
      <c r="F5" s="454" t="s">
        <v>12</v>
      </c>
      <c r="G5" s="454" t="s">
        <v>13</v>
      </c>
      <c r="H5" s="454" t="s">
        <v>14</v>
      </c>
      <c r="I5" s="454" t="s">
        <v>8</v>
      </c>
      <c r="J5" s="454" t="s">
        <v>9</v>
      </c>
      <c r="K5" s="454" t="s">
        <v>10</v>
      </c>
      <c r="L5" s="454" t="s">
        <v>205</v>
      </c>
      <c r="M5" s="454" t="s">
        <v>12</v>
      </c>
      <c r="N5" s="454" t="s">
        <v>13</v>
      </c>
      <c r="O5" s="454" t="s">
        <v>14</v>
      </c>
      <c r="P5" s="454" t="s">
        <v>8</v>
      </c>
      <c r="Q5" s="454" t="s">
        <v>9</v>
      </c>
      <c r="R5" s="454" t="s">
        <v>10</v>
      </c>
      <c r="S5" s="454" t="s">
        <v>205</v>
      </c>
      <c r="T5" s="454" t="s">
        <v>12</v>
      </c>
      <c r="U5" s="454" t="s">
        <v>13</v>
      </c>
      <c r="V5" s="454" t="s">
        <v>14</v>
      </c>
      <c r="W5" s="454" t="s">
        <v>8</v>
      </c>
      <c r="X5" s="454" t="s">
        <v>9</v>
      </c>
      <c r="Y5" s="454" t="s">
        <v>10</v>
      </c>
      <c r="Z5" s="454" t="s">
        <v>205</v>
      </c>
      <c r="AA5" s="454" t="s">
        <v>12</v>
      </c>
      <c r="AB5" s="454" t="s">
        <v>13</v>
      </c>
      <c r="AC5" s="454" t="s">
        <v>14</v>
      </c>
      <c r="AD5" s="454" t="s">
        <v>8</v>
      </c>
      <c r="AE5" s="454" t="s">
        <v>9</v>
      </c>
      <c r="AF5" s="454" t="s">
        <v>10</v>
      </c>
      <c r="AG5" s="454" t="s">
        <v>205</v>
      </c>
      <c r="AH5" s="454" t="s">
        <v>12</v>
      </c>
      <c r="AI5" s="454" t="s">
        <v>13</v>
      </c>
      <c r="AJ5" s="455"/>
      <c r="AK5" s="455"/>
      <c r="AL5" s="455"/>
      <c r="AM5" s="456"/>
      <c r="AN5" s="2" t="s">
        <v>4</v>
      </c>
      <c r="AO5" s="2" t="s">
        <v>6</v>
      </c>
      <c r="AP5" s="3"/>
      <c r="AQ5" s="458" t="s">
        <v>15</v>
      </c>
      <c r="AR5" s="458" t="s">
        <v>16</v>
      </c>
      <c r="AS5" s="458" t="s">
        <v>17</v>
      </c>
      <c r="AT5" s="458" t="s">
        <v>18</v>
      </c>
      <c r="AU5" s="458" t="s">
        <v>19</v>
      </c>
      <c r="AV5" s="459" t="s">
        <v>20</v>
      </c>
      <c r="AW5" s="459" t="s">
        <v>21</v>
      </c>
      <c r="AX5" s="459" t="s">
        <v>22</v>
      </c>
      <c r="AY5" s="459" t="s">
        <v>78</v>
      </c>
      <c r="AZ5" s="459" t="s">
        <v>24</v>
      </c>
      <c r="BA5" s="459" t="s">
        <v>206</v>
      </c>
      <c r="BB5" s="459" t="s">
        <v>25</v>
      </c>
      <c r="BC5" s="459" t="s">
        <v>26</v>
      </c>
      <c r="BD5" s="459" t="s">
        <v>27</v>
      </c>
      <c r="BE5" s="459" t="s">
        <v>207</v>
      </c>
      <c r="BF5" s="459" t="s">
        <v>208</v>
      </c>
      <c r="BG5" s="459" t="s">
        <v>30</v>
      </c>
      <c r="BH5" s="459" t="s">
        <v>31</v>
      </c>
      <c r="BI5" s="459" t="s">
        <v>32</v>
      </c>
      <c r="BJ5" s="459" t="s">
        <v>33</v>
      </c>
      <c r="BK5" s="459" t="s">
        <v>34</v>
      </c>
      <c r="BL5" s="459" t="s">
        <v>209</v>
      </c>
      <c r="BM5" s="459" t="s">
        <v>127</v>
      </c>
      <c r="BN5" s="459" t="s">
        <v>210</v>
      </c>
      <c r="BO5" s="459" t="s">
        <v>28</v>
      </c>
      <c r="BP5" s="459" t="s">
        <v>211</v>
      </c>
      <c r="BQ5" s="459" t="s">
        <v>212</v>
      </c>
      <c r="BR5" s="459" t="s">
        <v>213</v>
      </c>
      <c r="BS5" s="459" t="s">
        <v>214</v>
      </c>
      <c r="BT5" s="460" t="s">
        <v>35</v>
      </c>
      <c r="BU5" s="460" t="s">
        <v>36</v>
      </c>
      <c r="BW5" s="459" t="s">
        <v>20</v>
      </c>
      <c r="BX5" s="459" t="s">
        <v>21</v>
      </c>
      <c r="BY5" s="459" t="s">
        <v>22</v>
      </c>
      <c r="BZ5" s="459" t="s">
        <v>78</v>
      </c>
      <c r="CA5" s="459" t="s">
        <v>24</v>
      </c>
      <c r="CB5" s="459" t="s">
        <v>206</v>
      </c>
      <c r="CC5" s="459" t="s">
        <v>25</v>
      </c>
      <c r="CD5" s="459" t="s">
        <v>26</v>
      </c>
      <c r="CE5" s="459" t="s">
        <v>27</v>
      </c>
      <c r="CF5" s="459" t="s">
        <v>207</v>
      </c>
      <c r="CG5" s="459" t="s">
        <v>208</v>
      </c>
      <c r="CH5" s="459" t="s">
        <v>215</v>
      </c>
      <c r="CI5" s="459" t="s">
        <v>31</v>
      </c>
      <c r="CJ5" s="459" t="s">
        <v>32</v>
      </c>
      <c r="CK5" s="459" t="s">
        <v>33</v>
      </c>
      <c r="CL5" s="459" t="s">
        <v>34</v>
      </c>
      <c r="CM5" s="459" t="s">
        <v>216</v>
      </c>
      <c r="CN5" s="459" t="s">
        <v>127</v>
      </c>
      <c r="CO5" s="459" t="s">
        <v>210</v>
      </c>
      <c r="CP5" s="459" t="s">
        <v>28</v>
      </c>
      <c r="CQ5" s="459" t="s">
        <v>211</v>
      </c>
      <c r="CR5" s="459" t="s">
        <v>212</v>
      </c>
      <c r="CS5" s="459" t="s">
        <v>213</v>
      </c>
      <c r="CT5" s="459" t="s">
        <v>217</v>
      </c>
    </row>
    <row r="6" spans="1:98" s="457" customFormat="1" ht="24.75" customHeight="1">
      <c r="A6" s="461" t="s">
        <v>218</v>
      </c>
      <c r="B6" s="462" t="s">
        <v>219</v>
      </c>
      <c r="C6" s="463">
        <v>89780</v>
      </c>
      <c r="D6" s="464" t="s">
        <v>40</v>
      </c>
      <c r="E6" s="465"/>
      <c r="F6" s="465"/>
      <c r="G6" s="465"/>
      <c r="H6" s="465" t="s">
        <v>157</v>
      </c>
      <c r="I6" s="466" t="s">
        <v>157</v>
      </c>
      <c r="J6" s="466" t="s">
        <v>157</v>
      </c>
      <c r="K6" s="466" t="s">
        <v>157</v>
      </c>
      <c r="L6" s="465"/>
      <c r="M6" s="465"/>
      <c r="N6" s="466" t="s">
        <v>157</v>
      </c>
      <c r="O6" s="466" t="s">
        <v>157</v>
      </c>
      <c r="P6" s="466" t="s">
        <v>157</v>
      </c>
      <c r="Q6" s="466" t="s">
        <v>157</v>
      </c>
      <c r="R6" s="466" t="s">
        <v>157</v>
      </c>
      <c r="S6" s="465"/>
      <c r="T6" s="465"/>
      <c r="U6" s="466" t="s">
        <v>157</v>
      </c>
      <c r="V6" s="466" t="s">
        <v>157</v>
      </c>
      <c r="W6" s="466" t="s">
        <v>157</v>
      </c>
      <c r="X6" s="466" t="s">
        <v>157</v>
      </c>
      <c r="Y6" s="466" t="s">
        <v>157</v>
      </c>
      <c r="Z6" s="465"/>
      <c r="AA6" s="465"/>
      <c r="AB6" s="466" t="s">
        <v>157</v>
      </c>
      <c r="AC6" s="466" t="s">
        <v>157</v>
      </c>
      <c r="AD6" s="466" t="s">
        <v>157</v>
      </c>
      <c r="AE6" s="466" t="s">
        <v>157</v>
      </c>
      <c r="AF6" s="466" t="s">
        <v>157</v>
      </c>
      <c r="AG6" s="465" t="s">
        <v>220</v>
      </c>
      <c r="AH6" s="465"/>
      <c r="AI6" s="466" t="s">
        <v>157</v>
      </c>
      <c r="AJ6" s="467">
        <f>AN6</f>
        <v>114</v>
      </c>
      <c r="AK6" s="467">
        <f>AJ6+AL6</f>
        <v>0</v>
      </c>
      <c r="AL6" s="467">
        <f>AO6</f>
        <v>-114</v>
      </c>
      <c r="AM6" s="468"/>
      <c r="AN6" s="469">
        <f>$AN$2-BT6</f>
        <v>114</v>
      </c>
      <c r="AO6" s="469">
        <f>(BU6-AN6)</f>
        <v>-114</v>
      </c>
      <c r="AP6" s="3"/>
      <c r="AQ6" s="470"/>
      <c r="AR6" s="470"/>
      <c r="AS6" s="470"/>
      <c r="AT6" s="470"/>
      <c r="AU6" s="470"/>
      <c r="AV6" s="459">
        <f>COUNTIF(E6:AI6,"M")</f>
        <v>0</v>
      </c>
      <c r="AW6" s="459">
        <f>COUNTIF(E6:AI6,"T")</f>
        <v>0</v>
      </c>
      <c r="AX6" s="459">
        <f>COUNTIF(E6:AI6,"P")</f>
        <v>0</v>
      </c>
      <c r="AY6" s="459">
        <f>COUNTIF(E6:AI6,"N")</f>
        <v>0</v>
      </c>
      <c r="AZ6" s="459">
        <f>COUNTIF(E6:AI6,"M/T")</f>
        <v>0</v>
      </c>
      <c r="BA6" s="459">
        <f>COUNTIF(E6:AI6,"I/I")</f>
        <v>0</v>
      </c>
      <c r="BB6" s="459">
        <f>COUNTIF(E6:AI6,"I")</f>
        <v>0</v>
      </c>
      <c r="BC6" s="459">
        <f>COUNTIF(E6:AI6,"I²")</f>
        <v>0</v>
      </c>
      <c r="BD6" s="459">
        <f>COUNTIF(E6:AI6,"M4")</f>
        <v>0</v>
      </c>
      <c r="BE6" s="459">
        <f>COUNTIF(E6:AI6,"FLEX")</f>
        <v>0</v>
      </c>
      <c r="BF6" s="459">
        <f>COUNTIF(E6:AI6,"M/N")</f>
        <v>0</v>
      </c>
      <c r="BG6" s="459">
        <f>COUNTIF(E6:AI6,"T/N")</f>
        <v>0</v>
      </c>
      <c r="BH6" s="459">
        <f>COUNTIF(E6:AI6,"T/I")</f>
        <v>0</v>
      </c>
      <c r="BI6" s="459">
        <f>COUNTIF(E6:AI6,"P/i")</f>
        <v>0</v>
      </c>
      <c r="BJ6" s="459">
        <f>COUNTIF(E6:AI6,"m/i")</f>
        <v>0</v>
      </c>
      <c r="BK6" s="459">
        <f>COUNTIF(E6:AI6,"M4/t")</f>
        <v>0</v>
      </c>
      <c r="BL6" s="459">
        <f>COUNTIF(E6:AI6,"I2/SN")</f>
        <v>0</v>
      </c>
      <c r="BM6" s="459">
        <f>COUNTIF(E6:AI6,"M5")</f>
        <v>0</v>
      </c>
      <c r="BN6" s="459">
        <f>COUNTIF(E6:AI6,"M6")</f>
        <v>0</v>
      </c>
      <c r="BO6" s="459">
        <f>COUNTIF(E6:AI6,"T5")</f>
        <v>0</v>
      </c>
      <c r="BP6" s="459">
        <f>COUNTIF(E6:AI6,"FLUXO")</f>
        <v>0</v>
      </c>
      <c r="BQ6" s="459">
        <f>COUNTIF(E6:AI6,"I2/N")</f>
        <v>0</v>
      </c>
      <c r="BR6" s="459">
        <f>COUNTIF(E6:AI6,"N/M")</f>
        <v>0</v>
      </c>
      <c r="BS6" s="459">
        <f>COUNTIF(E6:AI6,"I/M")</f>
        <v>0</v>
      </c>
      <c r="BT6" s="459">
        <f>((AR6*6)+(AS6*6)+(AT6*6)+(AU6)+(AQ6*6))</f>
        <v>0</v>
      </c>
      <c r="BU6" s="471">
        <f>(AV6*$BW$6)+(AW6*$BX$6)+(AX6*$BY$6)+(AY6*$BZ$6)+(AZ6*$CA$6)+(BA6*$CB$6)+(BB6*$CC$6)+(BC6*$CD$6)+(BD6*$CE$6)+(BE6*$CF$6)+(BF6*$CG$6)+(BG6*$CH$6)+(BH6*$CI$6)+(BI6*$CJ$6)+(BJ6*$CK$6)+(BK6*$CL$6)+(BL6*$CM$6)+(BM6*$CN$6)+(BN6*$CO$6)+(BO6*$CP$6)+(BP6*$CQ$6)+(BQ6*$CR$6)+(BR6*$CS$6)+(BS6*$CT$6)</f>
        <v>0</v>
      </c>
      <c r="BV6" s="472"/>
      <c r="BW6" s="2">
        <v>6</v>
      </c>
      <c r="BX6" s="2">
        <v>6</v>
      </c>
      <c r="BY6" s="2">
        <v>12</v>
      </c>
      <c r="BZ6" s="2">
        <v>12</v>
      </c>
      <c r="CA6" s="2">
        <v>12</v>
      </c>
      <c r="CB6" s="2">
        <v>12</v>
      </c>
      <c r="CC6" s="2">
        <v>6</v>
      </c>
      <c r="CD6" s="2">
        <v>6</v>
      </c>
      <c r="CE6" s="2">
        <v>4</v>
      </c>
      <c r="CF6" s="2">
        <v>6</v>
      </c>
      <c r="CG6" s="2">
        <v>18</v>
      </c>
      <c r="CH6" s="2">
        <v>18</v>
      </c>
      <c r="CI6" s="2">
        <v>12</v>
      </c>
      <c r="CJ6" s="2">
        <v>18</v>
      </c>
      <c r="CK6" s="2">
        <v>12</v>
      </c>
      <c r="CL6" s="2">
        <v>8</v>
      </c>
      <c r="CM6" s="2">
        <v>15</v>
      </c>
      <c r="CN6" s="2">
        <v>7</v>
      </c>
      <c r="CO6" s="473">
        <v>6</v>
      </c>
      <c r="CP6" s="474">
        <v>6</v>
      </c>
      <c r="CQ6" s="475">
        <v>12</v>
      </c>
      <c r="CR6" s="474">
        <v>8</v>
      </c>
      <c r="CS6" s="474">
        <v>18</v>
      </c>
      <c r="CT6" s="474">
        <v>20</v>
      </c>
    </row>
    <row r="7" spans="1:98" s="457" customFormat="1" ht="26.25" customHeight="1">
      <c r="A7" s="451" t="s">
        <v>0</v>
      </c>
      <c r="B7" s="452" t="s">
        <v>1</v>
      </c>
      <c r="C7" s="453" t="s">
        <v>202</v>
      </c>
      <c r="D7" s="451" t="s">
        <v>3</v>
      </c>
      <c r="E7" s="454">
        <v>1</v>
      </c>
      <c r="F7" s="454">
        <v>2</v>
      </c>
      <c r="G7" s="454">
        <v>3</v>
      </c>
      <c r="H7" s="454">
        <v>4</v>
      </c>
      <c r="I7" s="454">
        <v>5</v>
      </c>
      <c r="J7" s="454">
        <v>6</v>
      </c>
      <c r="K7" s="454">
        <v>7</v>
      </c>
      <c r="L7" s="454">
        <v>8</v>
      </c>
      <c r="M7" s="454">
        <v>9</v>
      </c>
      <c r="N7" s="454">
        <v>10</v>
      </c>
      <c r="O7" s="454">
        <v>11</v>
      </c>
      <c r="P7" s="454">
        <v>12</v>
      </c>
      <c r="Q7" s="454">
        <v>13</v>
      </c>
      <c r="R7" s="454">
        <v>14</v>
      </c>
      <c r="S7" s="454">
        <v>15</v>
      </c>
      <c r="T7" s="454">
        <v>16</v>
      </c>
      <c r="U7" s="454">
        <v>17</v>
      </c>
      <c r="V7" s="454">
        <v>18</v>
      </c>
      <c r="W7" s="454">
        <v>19</v>
      </c>
      <c r="X7" s="454">
        <v>20</v>
      </c>
      <c r="Y7" s="454">
        <v>21</v>
      </c>
      <c r="Z7" s="454">
        <v>22</v>
      </c>
      <c r="AA7" s="454">
        <v>23</v>
      </c>
      <c r="AB7" s="454">
        <v>24</v>
      </c>
      <c r="AC7" s="454">
        <v>25</v>
      </c>
      <c r="AD7" s="454">
        <v>26</v>
      </c>
      <c r="AE7" s="454">
        <v>27</v>
      </c>
      <c r="AF7" s="454">
        <v>28</v>
      </c>
      <c r="AG7" s="454">
        <v>29</v>
      </c>
      <c r="AH7" s="454">
        <v>30</v>
      </c>
      <c r="AI7" s="454">
        <v>31</v>
      </c>
      <c r="AJ7" s="455" t="s">
        <v>4</v>
      </c>
      <c r="AK7" s="455" t="s">
        <v>5</v>
      </c>
      <c r="AL7" s="455" t="s">
        <v>6</v>
      </c>
      <c r="AM7" s="456"/>
      <c r="AU7" s="476"/>
      <c r="AV7" s="477"/>
      <c r="AW7" s="477"/>
      <c r="AX7" s="477"/>
      <c r="AY7" s="477"/>
      <c r="AZ7" s="477"/>
      <c r="BA7" s="477"/>
      <c r="BB7" s="477"/>
      <c r="BC7" s="477"/>
      <c r="BD7" s="477"/>
      <c r="BE7" s="477"/>
      <c r="BF7" s="477"/>
      <c r="BG7" s="477"/>
      <c r="BH7" s="477"/>
      <c r="BI7" s="477"/>
      <c r="BJ7" s="477"/>
      <c r="BK7" s="477"/>
      <c r="BL7" s="477"/>
      <c r="BM7" s="477"/>
      <c r="BN7" s="477"/>
      <c r="BO7" s="477"/>
      <c r="BP7" s="477"/>
      <c r="BQ7" s="477"/>
      <c r="BR7" s="477"/>
      <c r="BS7" s="477"/>
      <c r="BT7" s="477"/>
      <c r="BU7" s="478"/>
      <c r="BV7" s="479"/>
    </row>
    <row r="8" spans="1:98" s="457" customFormat="1" ht="26.25" customHeight="1">
      <c r="A8" s="451"/>
      <c r="B8" s="452" t="s">
        <v>203</v>
      </c>
      <c r="C8" s="453" t="s">
        <v>204</v>
      </c>
      <c r="D8" s="451"/>
      <c r="E8" s="454" t="s">
        <v>11</v>
      </c>
      <c r="F8" s="454" t="s">
        <v>12</v>
      </c>
      <c r="G8" s="454" t="s">
        <v>13</v>
      </c>
      <c r="H8" s="454" t="s">
        <v>14</v>
      </c>
      <c r="I8" s="454" t="s">
        <v>8</v>
      </c>
      <c r="J8" s="454" t="s">
        <v>9</v>
      </c>
      <c r="K8" s="454" t="s">
        <v>10</v>
      </c>
      <c r="L8" s="454" t="s">
        <v>205</v>
      </c>
      <c r="M8" s="454" t="s">
        <v>12</v>
      </c>
      <c r="N8" s="454" t="s">
        <v>13</v>
      </c>
      <c r="O8" s="454" t="s">
        <v>14</v>
      </c>
      <c r="P8" s="454" t="s">
        <v>8</v>
      </c>
      <c r="Q8" s="454" t="s">
        <v>9</v>
      </c>
      <c r="R8" s="454" t="s">
        <v>10</v>
      </c>
      <c r="S8" s="454" t="s">
        <v>205</v>
      </c>
      <c r="T8" s="454" t="s">
        <v>12</v>
      </c>
      <c r="U8" s="454" t="s">
        <v>13</v>
      </c>
      <c r="V8" s="454" t="s">
        <v>14</v>
      </c>
      <c r="W8" s="454" t="s">
        <v>8</v>
      </c>
      <c r="X8" s="454" t="s">
        <v>9</v>
      </c>
      <c r="Y8" s="454" t="s">
        <v>10</v>
      </c>
      <c r="Z8" s="454" t="s">
        <v>205</v>
      </c>
      <c r="AA8" s="454" t="s">
        <v>12</v>
      </c>
      <c r="AB8" s="454" t="s">
        <v>13</v>
      </c>
      <c r="AC8" s="454" t="s">
        <v>14</v>
      </c>
      <c r="AD8" s="454" t="s">
        <v>8</v>
      </c>
      <c r="AE8" s="454" t="s">
        <v>9</v>
      </c>
      <c r="AF8" s="454" t="s">
        <v>10</v>
      </c>
      <c r="AG8" s="454" t="s">
        <v>205</v>
      </c>
      <c r="AH8" s="454" t="s">
        <v>12</v>
      </c>
      <c r="AI8" s="454" t="s">
        <v>13</v>
      </c>
      <c r="AJ8" s="455"/>
      <c r="AK8" s="455"/>
      <c r="AL8" s="455"/>
      <c r="AM8" s="456"/>
      <c r="AU8" s="476"/>
      <c r="AV8" s="477"/>
      <c r="AW8" s="477"/>
      <c r="AX8" s="477"/>
      <c r="AY8" s="477"/>
      <c r="AZ8" s="477"/>
      <c r="BA8" s="477"/>
      <c r="BB8" s="477"/>
      <c r="BC8" s="477"/>
      <c r="BD8" s="477"/>
      <c r="BE8" s="477"/>
      <c r="BF8" s="477"/>
      <c r="BG8" s="477"/>
      <c r="BH8" s="477"/>
      <c r="BI8" s="477"/>
      <c r="BJ8" s="477"/>
      <c r="BK8" s="477"/>
      <c r="BL8" s="477"/>
      <c r="BM8" s="477"/>
      <c r="BN8" s="477"/>
      <c r="BO8" s="477"/>
      <c r="BP8" s="477"/>
      <c r="BQ8" s="477"/>
      <c r="BR8" s="477"/>
      <c r="BS8" s="477"/>
      <c r="BT8" s="477"/>
      <c r="BU8" s="478"/>
      <c r="BV8" s="479"/>
    </row>
    <row r="9" spans="1:98" s="457" customFormat="1" ht="26.25" customHeight="1">
      <c r="A9" s="480" t="s">
        <v>221</v>
      </c>
      <c r="B9" s="481" t="s">
        <v>222</v>
      </c>
      <c r="C9" s="482">
        <v>157582</v>
      </c>
      <c r="D9" s="464" t="s">
        <v>223</v>
      </c>
      <c r="E9" s="465" t="s">
        <v>22</v>
      </c>
      <c r="F9" s="465"/>
      <c r="G9" s="465" t="s">
        <v>22</v>
      </c>
      <c r="H9" s="465"/>
      <c r="I9" s="466"/>
      <c r="J9" s="483" t="s">
        <v>22</v>
      </c>
      <c r="K9" s="466"/>
      <c r="L9" s="465"/>
      <c r="M9" s="465" t="s">
        <v>21</v>
      </c>
      <c r="N9" s="466"/>
      <c r="O9" s="466"/>
      <c r="P9" s="466" t="s">
        <v>22</v>
      </c>
      <c r="Q9" s="466"/>
      <c r="R9" s="466"/>
      <c r="S9" s="465" t="s">
        <v>22</v>
      </c>
      <c r="T9" s="465"/>
      <c r="U9" s="466"/>
      <c r="V9" s="466" t="s">
        <v>22</v>
      </c>
      <c r="W9" s="466"/>
      <c r="X9" s="466"/>
      <c r="Y9" s="466" t="s">
        <v>22</v>
      </c>
      <c r="Z9" s="465"/>
      <c r="AA9" s="465"/>
      <c r="AB9" s="466" t="s">
        <v>22</v>
      </c>
      <c r="AC9" s="466"/>
      <c r="AD9" s="466"/>
      <c r="AE9" s="484" t="s">
        <v>18</v>
      </c>
      <c r="AF9" s="466"/>
      <c r="AG9" s="465" t="s">
        <v>220</v>
      </c>
      <c r="AH9" s="465" t="s">
        <v>22</v>
      </c>
      <c r="AI9" s="466"/>
      <c r="AJ9" s="467">
        <f>AN9</f>
        <v>102</v>
      </c>
      <c r="AK9" s="467">
        <f>AJ9+AL9</f>
        <v>114</v>
      </c>
      <c r="AL9" s="467">
        <f>AO9</f>
        <v>12</v>
      </c>
      <c r="AM9" s="485" t="s">
        <v>200</v>
      </c>
      <c r="AN9" s="486">
        <f>$AN$2-BT9</f>
        <v>102</v>
      </c>
      <c r="AO9" s="486">
        <f>(BU9-AN9)</f>
        <v>12</v>
      </c>
      <c r="AP9" s="3"/>
      <c r="AQ9" s="470"/>
      <c r="AR9" s="470"/>
      <c r="AS9" s="470"/>
      <c r="AT9" s="470">
        <v>2</v>
      </c>
      <c r="AU9" s="470"/>
      <c r="AV9" s="459">
        <f>COUNTIF(E9:AI9,"M")</f>
        <v>0</v>
      </c>
      <c r="AW9" s="459">
        <f>COUNTIF(E9:AI9,"T")</f>
        <v>1</v>
      </c>
      <c r="AX9" s="459">
        <f>COUNTIF(E9:AI9,"P")</f>
        <v>9</v>
      </c>
      <c r="AY9" s="459">
        <f t="shared" ref="AY9:AY33" si="0">COUNTIF(E9:AI9,"N")</f>
        <v>0</v>
      </c>
      <c r="AZ9" s="459">
        <f>COUNTIF(E9:AI9,"M/T")</f>
        <v>0</v>
      </c>
      <c r="BA9" s="459">
        <f>COUNTIF(E9:AI9,"I/I")</f>
        <v>0</v>
      </c>
      <c r="BB9" s="459">
        <f>COUNTIF(E9:AI9,"I")</f>
        <v>0</v>
      </c>
      <c r="BC9" s="459">
        <f>COUNTIF(E9:AI9,"I²")</f>
        <v>0</v>
      </c>
      <c r="BD9" s="459">
        <f>COUNTIF(E9:AI9,"M4")</f>
        <v>0</v>
      </c>
      <c r="BE9" s="459">
        <f>COUNTIF(E9:AI9,"FLEX")</f>
        <v>0</v>
      </c>
      <c r="BF9" s="459">
        <f t="shared" ref="BF9:BF33" si="1">COUNTIF(E9:AI9,"M/N")</f>
        <v>0</v>
      </c>
      <c r="BG9" s="459">
        <f t="shared" ref="BG9:BG33" si="2">COUNTIF(E9:AI9,"T/N")</f>
        <v>0</v>
      </c>
      <c r="BH9" s="459">
        <f>COUNTIF(E9:AI9,"T/I")</f>
        <v>0</v>
      </c>
      <c r="BI9" s="459">
        <f>COUNTIF(E9:AI9,"P/i")</f>
        <v>0</v>
      </c>
      <c r="BJ9" s="459">
        <f>COUNTIF(E9:AI9,"m/i")</f>
        <v>0</v>
      </c>
      <c r="BK9" s="459">
        <f>COUNTIF(E9:AI9,"M4/T")</f>
        <v>0</v>
      </c>
      <c r="BL9" s="459">
        <f>COUNTIF(E9:AI9,"I2/SN")</f>
        <v>0</v>
      </c>
      <c r="BM9" s="459">
        <f>COUNTIF(E9:AI9,"M5")</f>
        <v>0</v>
      </c>
      <c r="BN9" s="459">
        <f>COUNTIF(E9:AI9,"M6")</f>
        <v>0</v>
      </c>
      <c r="BO9" s="459">
        <f>COUNTIF(E9:AI9,"T5")</f>
        <v>0</v>
      </c>
      <c r="BP9" s="459">
        <f>COUNTIF(E9:AI9,"FLUXO")</f>
        <v>0</v>
      </c>
      <c r="BQ9" s="459">
        <f>COUNTIF(E9:AI9,"I2/N")</f>
        <v>0</v>
      </c>
      <c r="BR9" s="459">
        <f>COUNTIF(E9:AI9,"N/M")</f>
        <v>0</v>
      </c>
      <c r="BS9" s="459">
        <f>COUNTIF(E9:AI9,"I/M")</f>
        <v>0</v>
      </c>
      <c r="BT9" s="459">
        <f t="shared" ref="BT9:BT29" si="3">((AR9*6)+(AS9*6)+(AT9*6)+(AU9)+(AQ9*6))</f>
        <v>12</v>
      </c>
      <c r="BU9" s="471">
        <f t="shared" ref="BU9:BU29" si="4">(AV9*$BW$6)+(AW9*$BX$6)+(AX9*$BY$6)+(AY9*$BZ$6)+(AZ9*$CA$6)+(BA9*$CB$6)+(BB9*$CC$6)+(BC9*$CD$6)+(BD9*$CE$6)+(BE9*$CF$6)+(BF9*$CG$6)+(BG9*$CH$6)+(BH9*$CI$6)+(BI9*$CJ$6)+(BJ9*$CK$6)+(BK9*$CL$6)+(BL9*$CM$6)+(BM9*$CN$6)+(BN9*$CO$6)+(BO9*$CP$6)+(BP9*$CQ$6)+(BQ9*$CR$6)+(BR9*$CS$6)+(BS9*$CT$6)</f>
        <v>114</v>
      </c>
    </row>
    <row r="10" spans="1:98" s="457" customFormat="1" ht="26.25" customHeight="1">
      <c r="A10" s="487" t="s">
        <v>224</v>
      </c>
      <c r="B10" s="488" t="s">
        <v>225</v>
      </c>
      <c r="C10" s="482"/>
      <c r="D10" s="464" t="s">
        <v>223</v>
      </c>
      <c r="E10" s="465"/>
      <c r="F10" s="465"/>
      <c r="G10" s="465" t="s">
        <v>226</v>
      </c>
      <c r="H10" s="489" t="s">
        <v>22</v>
      </c>
      <c r="I10" s="466" t="s">
        <v>22</v>
      </c>
      <c r="J10" s="466"/>
      <c r="K10" s="466"/>
      <c r="L10" s="465"/>
      <c r="M10" s="465" t="s">
        <v>22</v>
      </c>
      <c r="N10" s="466"/>
      <c r="O10" s="466" t="s">
        <v>22</v>
      </c>
      <c r="P10" s="466"/>
      <c r="Q10" s="483" t="s">
        <v>22</v>
      </c>
      <c r="R10" s="466"/>
      <c r="S10" s="465" t="s">
        <v>22</v>
      </c>
      <c r="T10" s="465"/>
      <c r="U10" s="466"/>
      <c r="V10" s="466" t="s">
        <v>22</v>
      </c>
      <c r="W10" s="483" t="s">
        <v>20</v>
      </c>
      <c r="X10" s="466"/>
      <c r="Y10" s="466" t="s">
        <v>22</v>
      </c>
      <c r="Z10" s="465"/>
      <c r="AA10" s="465"/>
      <c r="AB10" s="466"/>
      <c r="AC10" s="466" t="s">
        <v>22</v>
      </c>
      <c r="AD10" s="466"/>
      <c r="AE10" s="466" t="s">
        <v>22</v>
      </c>
      <c r="AF10" s="466"/>
      <c r="AG10" s="465"/>
      <c r="AH10" s="465" t="s">
        <v>22</v>
      </c>
      <c r="AI10" s="483" t="s">
        <v>20</v>
      </c>
      <c r="AJ10" s="467">
        <f>AN10</f>
        <v>114</v>
      </c>
      <c r="AK10" s="467">
        <f>AJ10+AL10</f>
        <v>156</v>
      </c>
      <c r="AL10" s="467">
        <f>AO10</f>
        <v>42</v>
      </c>
      <c r="AM10" s="485" t="s">
        <v>200</v>
      </c>
      <c r="AN10" s="486">
        <f>$AN$2-BT10</f>
        <v>114</v>
      </c>
      <c r="AO10" s="486">
        <f>(BU10-AN10)</f>
        <v>42</v>
      </c>
      <c r="AP10" s="3"/>
      <c r="AQ10" s="470"/>
      <c r="AR10" s="470"/>
      <c r="AS10" s="470"/>
      <c r="AT10" s="470"/>
      <c r="AU10" s="470"/>
      <c r="AV10" s="459">
        <f>COUNTIF(E10:AI10,"M")</f>
        <v>2</v>
      </c>
      <c r="AW10" s="459">
        <f>COUNTIF(E10:AI10,"T")</f>
        <v>0</v>
      </c>
      <c r="AX10" s="459">
        <f>COUNTIF(E10:AI10,"P")</f>
        <v>11</v>
      </c>
      <c r="AY10" s="459">
        <f t="shared" si="0"/>
        <v>0</v>
      </c>
      <c r="AZ10" s="459">
        <f>COUNTIF(E10:AI10,"M/T")</f>
        <v>1</v>
      </c>
      <c r="BA10" s="459">
        <f>COUNTIF(E10:AI10,"I/I")</f>
        <v>0</v>
      </c>
      <c r="BB10" s="459">
        <f>COUNTIF(E10:AI10,"I")</f>
        <v>0</v>
      </c>
      <c r="BC10" s="459">
        <f>COUNTIF(E10:AI10,"I²")</f>
        <v>0</v>
      </c>
      <c r="BD10" s="459">
        <f>COUNTIF(E10:AI10,"M4")</f>
        <v>0</v>
      </c>
      <c r="BE10" s="459">
        <f>COUNTIF(E10:AI10,"FLEX")</f>
        <v>0</v>
      </c>
      <c r="BF10" s="459">
        <f t="shared" si="1"/>
        <v>0</v>
      </c>
      <c r="BG10" s="459">
        <f t="shared" si="2"/>
        <v>0</v>
      </c>
      <c r="BH10" s="459">
        <f>COUNTIF(E10:AI10,"T/I")</f>
        <v>0</v>
      </c>
      <c r="BI10" s="459">
        <f>COUNTIF(E10:AI10,"P/i")</f>
        <v>0</v>
      </c>
      <c r="BJ10" s="459">
        <f>COUNTIF(E10:AI10,"m/i")</f>
        <v>0</v>
      </c>
      <c r="BK10" s="459">
        <f>COUNTIF(E10:AI10,"M4/t")</f>
        <v>0</v>
      </c>
      <c r="BL10" s="459">
        <f>COUNTIF(E10:AI10,"I2/SN")</f>
        <v>0</v>
      </c>
      <c r="BM10" s="459">
        <f>COUNTIF(E10:AI10,"M5")</f>
        <v>0</v>
      </c>
      <c r="BN10" s="459">
        <f>COUNTIF(E10:AI10,"M6")</f>
        <v>0</v>
      </c>
      <c r="BO10" s="459">
        <f>COUNTIF(E10:AI10,"T5")</f>
        <v>0</v>
      </c>
      <c r="BP10" s="459">
        <f>COUNTIF(E10:AI10,"FLUXO")</f>
        <v>0</v>
      </c>
      <c r="BQ10" s="459">
        <f>COUNTIF(E10:AI10,"I2/N")</f>
        <v>0</v>
      </c>
      <c r="BR10" s="459">
        <f>COUNTIF(E10:AI10,"N/M")</f>
        <v>0</v>
      </c>
      <c r="BS10" s="459">
        <f>COUNTIF(E10:AI10,"I/M")</f>
        <v>0</v>
      </c>
      <c r="BT10" s="459">
        <f t="shared" si="3"/>
        <v>0</v>
      </c>
      <c r="BU10" s="471">
        <f t="shared" si="4"/>
        <v>156</v>
      </c>
    </row>
    <row r="11" spans="1:98" s="457" customFormat="1" ht="26.25" customHeight="1">
      <c r="A11" s="451" t="s">
        <v>0</v>
      </c>
      <c r="B11" s="452" t="s">
        <v>1</v>
      </c>
      <c r="C11" s="453" t="s">
        <v>202</v>
      </c>
      <c r="D11" s="451" t="s">
        <v>3</v>
      </c>
      <c r="E11" s="454">
        <v>1</v>
      </c>
      <c r="F11" s="454">
        <v>2</v>
      </c>
      <c r="G11" s="454">
        <v>3</v>
      </c>
      <c r="H11" s="454">
        <v>4</v>
      </c>
      <c r="I11" s="454">
        <v>5</v>
      </c>
      <c r="J11" s="454">
        <v>6</v>
      </c>
      <c r="K11" s="454">
        <v>7</v>
      </c>
      <c r="L11" s="454">
        <v>8</v>
      </c>
      <c r="M11" s="454">
        <v>9</v>
      </c>
      <c r="N11" s="454">
        <v>10</v>
      </c>
      <c r="O11" s="454">
        <v>11</v>
      </c>
      <c r="P11" s="454">
        <v>12</v>
      </c>
      <c r="Q11" s="454">
        <v>13</v>
      </c>
      <c r="R11" s="454">
        <v>14</v>
      </c>
      <c r="S11" s="454">
        <v>15</v>
      </c>
      <c r="T11" s="454">
        <v>16</v>
      </c>
      <c r="U11" s="454">
        <v>17</v>
      </c>
      <c r="V11" s="454">
        <v>18</v>
      </c>
      <c r="W11" s="454">
        <v>19</v>
      </c>
      <c r="X11" s="454">
        <v>20</v>
      </c>
      <c r="Y11" s="454">
        <v>21</v>
      </c>
      <c r="Z11" s="454">
        <v>22</v>
      </c>
      <c r="AA11" s="454">
        <v>23</v>
      </c>
      <c r="AB11" s="454">
        <v>24</v>
      </c>
      <c r="AC11" s="454">
        <v>25</v>
      </c>
      <c r="AD11" s="454">
        <v>26</v>
      </c>
      <c r="AE11" s="454">
        <v>27</v>
      </c>
      <c r="AF11" s="454">
        <v>28</v>
      </c>
      <c r="AG11" s="454">
        <v>29</v>
      </c>
      <c r="AH11" s="454">
        <v>30</v>
      </c>
      <c r="AI11" s="454">
        <v>31</v>
      </c>
      <c r="AJ11" s="455" t="s">
        <v>4</v>
      </c>
      <c r="AK11" s="455" t="s">
        <v>5</v>
      </c>
      <c r="AL11" s="455" t="s">
        <v>6</v>
      </c>
      <c r="AM11" s="456"/>
      <c r="AU11" s="476"/>
      <c r="AV11" s="477"/>
      <c r="AW11" s="477"/>
      <c r="AX11" s="477"/>
      <c r="AY11" s="477"/>
      <c r="AZ11" s="477"/>
      <c r="BA11" s="477"/>
      <c r="BB11" s="477"/>
      <c r="BC11" s="477"/>
      <c r="BD11" s="477"/>
      <c r="BE11" s="477"/>
      <c r="BF11" s="477"/>
      <c r="BG11" s="477"/>
      <c r="BH11" s="477"/>
      <c r="BI11" s="477"/>
      <c r="BJ11" s="477"/>
      <c r="BK11" s="477"/>
      <c r="BL11" s="477"/>
      <c r="BM11" s="477"/>
      <c r="BN11" s="477"/>
      <c r="BO11" s="477"/>
      <c r="BP11" s="477"/>
      <c r="BQ11" s="477"/>
      <c r="BR11" s="477"/>
      <c r="BS11" s="477"/>
      <c r="BT11" s="477"/>
      <c r="BU11" s="478"/>
      <c r="BV11" s="476"/>
    </row>
    <row r="12" spans="1:98" s="457" customFormat="1" ht="26.25" customHeight="1">
      <c r="A12" s="451"/>
      <c r="B12" s="452" t="s">
        <v>203</v>
      </c>
      <c r="C12" s="453" t="s">
        <v>204</v>
      </c>
      <c r="D12" s="451"/>
      <c r="E12" s="454" t="s">
        <v>11</v>
      </c>
      <c r="F12" s="454" t="s">
        <v>12</v>
      </c>
      <c r="G12" s="454" t="s">
        <v>13</v>
      </c>
      <c r="H12" s="454" t="s">
        <v>14</v>
      </c>
      <c r="I12" s="454" t="s">
        <v>8</v>
      </c>
      <c r="J12" s="454" t="s">
        <v>9</v>
      </c>
      <c r="K12" s="454" t="s">
        <v>10</v>
      </c>
      <c r="L12" s="454" t="s">
        <v>205</v>
      </c>
      <c r="M12" s="454" t="s">
        <v>12</v>
      </c>
      <c r="N12" s="454" t="s">
        <v>13</v>
      </c>
      <c r="O12" s="454" t="s">
        <v>14</v>
      </c>
      <c r="P12" s="454" t="s">
        <v>8</v>
      </c>
      <c r="Q12" s="454" t="s">
        <v>9</v>
      </c>
      <c r="R12" s="454" t="s">
        <v>10</v>
      </c>
      <c r="S12" s="454" t="s">
        <v>205</v>
      </c>
      <c r="T12" s="454" t="s">
        <v>12</v>
      </c>
      <c r="U12" s="454" t="s">
        <v>13</v>
      </c>
      <c r="V12" s="454" t="s">
        <v>14</v>
      </c>
      <c r="W12" s="454" t="s">
        <v>8</v>
      </c>
      <c r="X12" s="454" t="s">
        <v>9</v>
      </c>
      <c r="Y12" s="454" t="s">
        <v>10</v>
      </c>
      <c r="Z12" s="454" t="s">
        <v>205</v>
      </c>
      <c r="AA12" s="454" t="s">
        <v>12</v>
      </c>
      <c r="AB12" s="454" t="s">
        <v>13</v>
      </c>
      <c r="AC12" s="454" t="s">
        <v>14</v>
      </c>
      <c r="AD12" s="454" t="s">
        <v>8</v>
      </c>
      <c r="AE12" s="454" t="s">
        <v>9</v>
      </c>
      <c r="AF12" s="454" t="s">
        <v>10</v>
      </c>
      <c r="AG12" s="454" t="s">
        <v>205</v>
      </c>
      <c r="AH12" s="454" t="s">
        <v>12</v>
      </c>
      <c r="AI12" s="454" t="s">
        <v>13</v>
      </c>
      <c r="AJ12" s="455"/>
      <c r="AK12" s="455"/>
      <c r="AL12" s="455"/>
      <c r="AM12" s="456"/>
      <c r="AU12" s="476"/>
      <c r="AV12" s="477"/>
      <c r="AW12" s="477"/>
      <c r="AX12" s="477"/>
      <c r="AY12" s="477"/>
      <c r="AZ12" s="477"/>
      <c r="BA12" s="477"/>
      <c r="BB12" s="477"/>
      <c r="BC12" s="477"/>
      <c r="BD12" s="477"/>
      <c r="BE12" s="477"/>
      <c r="BF12" s="477"/>
      <c r="BG12" s="477"/>
      <c r="BH12" s="477"/>
      <c r="BI12" s="477"/>
      <c r="BJ12" s="477"/>
      <c r="BK12" s="477"/>
      <c r="BL12" s="477"/>
      <c r="BM12" s="477"/>
      <c r="BN12" s="477"/>
      <c r="BO12" s="477"/>
      <c r="BP12" s="477"/>
      <c r="BQ12" s="477"/>
      <c r="BR12" s="477"/>
      <c r="BS12" s="477"/>
      <c r="BT12" s="477"/>
      <c r="BU12" s="478"/>
      <c r="BV12" s="476"/>
    </row>
    <row r="13" spans="1:98" s="457" customFormat="1" ht="26.25" customHeight="1">
      <c r="A13" s="487" t="s">
        <v>227</v>
      </c>
      <c r="B13" s="481" t="s">
        <v>228</v>
      </c>
      <c r="C13" s="490">
        <v>118784</v>
      </c>
      <c r="D13" s="464" t="s">
        <v>223</v>
      </c>
      <c r="E13" s="465" t="s">
        <v>20</v>
      </c>
      <c r="F13" s="465"/>
      <c r="G13" s="465"/>
      <c r="H13" s="465" t="s">
        <v>22</v>
      </c>
      <c r="I13" s="466"/>
      <c r="J13" s="466"/>
      <c r="K13" s="466" t="s">
        <v>22</v>
      </c>
      <c r="L13" s="465"/>
      <c r="M13" s="465"/>
      <c r="N13" s="466" t="s">
        <v>22</v>
      </c>
      <c r="O13" s="466"/>
      <c r="P13" s="466"/>
      <c r="Q13" s="466" t="s">
        <v>226</v>
      </c>
      <c r="R13" s="466"/>
      <c r="S13" s="465"/>
      <c r="T13" s="465" t="s">
        <v>22</v>
      </c>
      <c r="U13" s="466"/>
      <c r="V13" s="483" t="s">
        <v>22</v>
      </c>
      <c r="W13" s="466" t="s">
        <v>22</v>
      </c>
      <c r="X13" s="483" t="s">
        <v>22</v>
      </c>
      <c r="Y13" s="466"/>
      <c r="Z13" s="465" t="s">
        <v>22</v>
      </c>
      <c r="AA13" s="489" t="s">
        <v>22</v>
      </c>
      <c r="AB13" s="466" t="s">
        <v>22</v>
      </c>
      <c r="AC13" s="483" t="s">
        <v>21</v>
      </c>
      <c r="AD13" s="466"/>
      <c r="AE13" s="483" t="s">
        <v>22</v>
      </c>
      <c r="AF13" s="466" t="s">
        <v>22</v>
      </c>
      <c r="AG13" s="465" t="s">
        <v>220</v>
      </c>
      <c r="AH13" s="465"/>
      <c r="AI13" s="483" t="s">
        <v>22</v>
      </c>
      <c r="AJ13" s="467">
        <f>AN13</f>
        <v>108</v>
      </c>
      <c r="AK13" s="467">
        <f>AJ13+AL13</f>
        <v>180</v>
      </c>
      <c r="AL13" s="467">
        <f>AO13</f>
        <v>72</v>
      </c>
      <c r="AM13" s="485" t="s">
        <v>200</v>
      </c>
      <c r="AN13" s="491">
        <f>$AN$2-BT13</f>
        <v>108</v>
      </c>
      <c r="AO13" s="491">
        <f>(BU13-AN13)</f>
        <v>72</v>
      </c>
      <c r="AP13" s="3"/>
      <c r="AQ13" s="470"/>
      <c r="AR13" s="470"/>
      <c r="AS13" s="470"/>
      <c r="AT13" s="470">
        <v>1</v>
      </c>
      <c r="AU13" s="470"/>
      <c r="AV13" s="459">
        <f>COUNTIF(E13:AI13,"M")</f>
        <v>1</v>
      </c>
      <c r="AW13" s="459">
        <f>COUNTIF(E13:AI13,"T")</f>
        <v>1</v>
      </c>
      <c r="AX13" s="459">
        <f>COUNTIF(E13:AI13,"P")</f>
        <v>13</v>
      </c>
      <c r="AY13" s="459">
        <f t="shared" si="0"/>
        <v>0</v>
      </c>
      <c r="AZ13" s="459">
        <f>COUNTIF(E13:AI13,"M/T")</f>
        <v>1</v>
      </c>
      <c r="BA13" s="459">
        <f>COUNTIF(E13:AI13,"I/I")</f>
        <v>0</v>
      </c>
      <c r="BB13" s="459">
        <f>COUNTIF(E13:AI13,"I")</f>
        <v>0</v>
      </c>
      <c r="BC13" s="459">
        <f>COUNTIF(E13:AI13,"I²")</f>
        <v>0</v>
      </c>
      <c r="BD13" s="459">
        <f>COUNTIF(E13:AI13,"M4")</f>
        <v>0</v>
      </c>
      <c r="BE13" s="459">
        <f>COUNTIF(E13:AI13,"FLEX")</f>
        <v>0</v>
      </c>
      <c r="BF13" s="459">
        <f t="shared" si="1"/>
        <v>0</v>
      </c>
      <c r="BG13" s="459">
        <f t="shared" si="2"/>
        <v>0</v>
      </c>
      <c r="BH13" s="459">
        <f>COUNTIF(E13:AI13,"T/I")</f>
        <v>0</v>
      </c>
      <c r="BI13" s="459">
        <f>COUNTIF(E13:AI13,"P/i")</f>
        <v>0</v>
      </c>
      <c r="BJ13" s="459">
        <f>COUNTIF(E13:AI13,"m/i")</f>
        <v>0</v>
      </c>
      <c r="BK13" s="459">
        <f>COUNTIF(E13:AI13,"M4/t")</f>
        <v>0</v>
      </c>
      <c r="BL13" s="459">
        <f>COUNTIF(E13:AI13,"I2/SN")</f>
        <v>0</v>
      </c>
      <c r="BM13" s="459">
        <f>COUNTIF(E13:AI13,"M5")</f>
        <v>0</v>
      </c>
      <c r="BN13" s="459">
        <f>COUNTIF(E13:AI13,"M6")</f>
        <v>0</v>
      </c>
      <c r="BO13" s="459">
        <f>COUNTIF(E13:AI13,"T5")</f>
        <v>0</v>
      </c>
      <c r="BP13" s="459">
        <f>COUNTIF(E13:AI13,"FLUXO")</f>
        <v>0</v>
      </c>
      <c r="BQ13" s="459">
        <f>COUNTIF(E13:AI13,"I2/N")</f>
        <v>0</v>
      </c>
      <c r="BR13" s="459">
        <f>COUNTIF(E13:AI13,"N/M")</f>
        <v>0</v>
      </c>
      <c r="BS13" s="459">
        <f>COUNTIF(E13:AI13,"I/M")</f>
        <v>0</v>
      </c>
      <c r="BT13" s="459">
        <f t="shared" si="3"/>
        <v>6</v>
      </c>
      <c r="BU13" s="471">
        <f t="shared" si="4"/>
        <v>180</v>
      </c>
    </row>
    <row r="14" spans="1:98" s="457" customFormat="1" ht="26.25" customHeight="1">
      <c r="A14" s="451" t="s">
        <v>0</v>
      </c>
      <c r="B14" s="452" t="s">
        <v>1</v>
      </c>
      <c r="C14" s="453" t="s">
        <v>202</v>
      </c>
      <c r="D14" s="451" t="s">
        <v>3</v>
      </c>
      <c r="E14" s="454">
        <v>1</v>
      </c>
      <c r="F14" s="454">
        <v>2</v>
      </c>
      <c r="G14" s="454">
        <v>3</v>
      </c>
      <c r="H14" s="454">
        <v>4</v>
      </c>
      <c r="I14" s="454">
        <v>5</v>
      </c>
      <c r="J14" s="454">
        <v>6</v>
      </c>
      <c r="K14" s="454">
        <v>7</v>
      </c>
      <c r="L14" s="454">
        <v>8</v>
      </c>
      <c r="M14" s="454">
        <v>9</v>
      </c>
      <c r="N14" s="454">
        <v>10</v>
      </c>
      <c r="O14" s="454">
        <v>11</v>
      </c>
      <c r="P14" s="454">
        <v>12</v>
      </c>
      <c r="Q14" s="454">
        <v>13</v>
      </c>
      <c r="R14" s="454">
        <v>14</v>
      </c>
      <c r="S14" s="454">
        <v>15</v>
      </c>
      <c r="T14" s="454">
        <v>16</v>
      </c>
      <c r="U14" s="454">
        <v>17</v>
      </c>
      <c r="V14" s="454">
        <v>18</v>
      </c>
      <c r="W14" s="454">
        <v>19</v>
      </c>
      <c r="X14" s="454">
        <v>20</v>
      </c>
      <c r="Y14" s="454">
        <v>21</v>
      </c>
      <c r="Z14" s="454">
        <v>22</v>
      </c>
      <c r="AA14" s="454">
        <v>23</v>
      </c>
      <c r="AB14" s="454">
        <v>24</v>
      </c>
      <c r="AC14" s="454">
        <v>25</v>
      </c>
      <c r="AD14" s="454">
        <v>26</v>
      </c>
      <c r="AE14" s="454">
        <v>27</v>
      </c>
      <c r="AF14" s="454">
        <v>28</v>
      </c>
      <c r="AG14" s="454">
        <v>29</v>
      </c>
      <c r="AH14" s="454">
        <v>30</v>
      </c>
      <c r="AI14" s="454">
        <v>31</v>
      </c>
      <c r="AJ14" s="455" t="s">
        <v>4</v>
      </c>
      <c r="AK14" s="455" t="s">
        <v>5</v>
      </c>
      <c r="AL14" s="455" t="s">
        <v>6</v>
      </c>
      <c r="AM14" s="456"/>
      <c r="AU14" s="476"/>
      <c r="AV14" s="477"/>
      <c r="AW14" s="477"/>
      <c r="AX14" s="477"/>
      <c r="AY14" s="477"/>
      <c r="AZ14" s="477"/>
      <c r="BA14" s="477"/>
      <c r="BB14" s="477"/>
      <c r="BC14" s="477"/>
      <c r="BD14" s="477"/>
      <c r="BE14" s="477"/>
      <c r="BF14" s="477"/>
      <c r="BG14" s="477"/>
      <c r="BH14" s="477"/>
      <c r="BI14" s="477"/>
      <c r="BJ14" s="477"/>
      <c r="BK14" s="477"/>
      <c r="BL14" s="477"/>
      <c r="BM14" s="477"/>
      <c r="BN14" s="477"/>
      <c r="BO14" s="477"/>
      <c r="BP14" s="477"/>
      <c r="BQ14" s="477"/>
      <c r="BR14" s="477"/>
      <c r="BS14" s="477"/>
      <c r="BT14" s="477"/>
      <c r="BU14" s="478"/>
      <c r="BV14" s="476"/>
    </row>
    <row r="15" spans="1:98" s="457" customFormat="1" ht="26.25" customHeight="1">
      <c r="A15" s="451"/>
      <c r="B15" s="452" t="s">
        <v>203</v>
      </c>
      <c r="C15" s="453" t="s">
        <v>204</v>
      </c>
      <c r="D15" s="451"/>
      <c r="E15" s="454" t="s">
        <v>11</v>
      </c>
      <c r="F15" s="454" t="s">
        <v>12</v>
      </c>
      <c r="G15" s="454" t="s">
        <v>13</v>
      </c>
      <c r="H15" s="454" t="s">
        <v>14</v>
      </c>
      <c r="I15" s="454" t="s">
        <v>8</v>
      </c>
      <c r="J15" s="454" t="s">
        <v>9</v>
      </c>
      <c r="K15" s="454" t="s">
        <v>10</v>
      </c>
      <c r="L15" s="454" t="s">
        <v>205</v>
      </c>
      <c r="M15" s="454" t="s">
        <v>12</v>
      </c>
      <c r="N15" s="454" t="s">
        <v>13</v>
      </c>
      <c r="O15" s="454" t="s">
        <v>14</v>
      </c>
      <c r="P15" s="454" t="s">
        <v>8</v>
      </c>
      <c r="Q15" s="454" t="s">
        <v>9</v>
      </c>
      <c r="R15" s="454" t="s">
        <v>10</v>
      </c>
      <c r="S15" s="454" t="s">
        <v>205</v>
      </c>
      <c r="T15" s="454" t="s">
        <v>12</v>
      </c>
      <c r="U15" s="454" t="s">
        <v>13</v>
      </c>
      <c r="V15" s="454" t="s">
        <v>14</v>
      </c>
      <c r="W15" s="454" t="s">
        <v>8</v>
      </c>
      <c r="X15" s="454" t="s">
        <v>9</v>
      </c>
      <c r="Y15" s="454" t="s">
        <v>10</v>
      </c>
      <c r="Z15" s="454" t="s">
        <v>205</v>
      </c>
      <c r="AA15" s="454" t="s">
        <v>12</v>
      </c>
      <c r="AB15" s="454" t="s">
        <v>13</v>
      </c>
      <c r="AC15" s="454" t="s">
        <v>14</v>
      </c>
      <c r="AD15" s="454" t="s">
        <v>8</v>
      </c>
      <c r="AE15" s="454" t="s">
        <v>9</v>
      </c>
      <c r="AF15" s="454" t="s">
        <v>10</v>
      </c>
      <c r="AG15" s="454" t="s">
        <v>205</v>
      </c>
      <c r="AH15" s="454" t="s">
        <v>12</v>
      </c>
      <c r="AI15" s="454" t="s">
        <v>13</v>
      </c>
      <c r="AJ15" s="455"/>
      <c r="AK15" s="455"/>
      <c r="AL15" s="455"/>
      <c r="AM15" s="456"/>
      <c r="AU15" s="476"/>
      <c r="AV15" s="477"/>
      <c r="AW15" s="477"/>
      <c r="AX15" s="477"/>
      <c r="AY15" s="477"/>
      <c r="AZ15" s="477"/>
      <c r="BA15" s="477"/>
      <c r="BB15" s="477"/>
      <c r="BC15" s="477"/>
      <c r="BD15" s="477"/>
      <c r="BE15" s="477"/>
      <c r="BF15" s="477"/>
      <c r="BG15" s="477"/>
      <c r="BH15" s="477"/>
      <c r="BI15" s="477"/>
      <c r="BJ15" s="477"/>
      <c r="BK15" s="477"/>
      <c r="BL15" s="477"/>
      <c r="BM15" s="477"/>
      <c r="BN15" s="477"/>
      <c r="BO15" s="477"/>
      <c r="BP15" s="477"/>
      <c r="BQ15" s="477"/>
      <c r="BR15" s="477"/>
      <c r="BS15" s="477"/>
      <c r="BT15" s="477"/>
      <c r="BU15" s="478"/>
      <c r="BV15" s="476"/>
    </row>
    <row r="16" spans="1:98" s="457" customFormat="1" ht="26.25" customHeight="1">
      <c r="A16" s="487" t="s">
        <v>229</v>
      </c>
      <c r="B16" s="488" t="s">
        <v>230</v>
      </c>
      <c r="C16" s="492" t="s">
        <v>231</v>
      </c>
      <c r="D16" s="464" t="s">
        <v>223</v>
      </c>
      <c r="E16" s="465"/>
      <c r="F16" s="465" t="s">
        <v>22</v>
      </c>
      <c r="G16" s="465"/>
      <c r="H16" s="465"/>
      <c r="I16" s="466"/>
      <c r="J16" s="466" t="s">
        <v>22</v>
      </c>
      <c r="K16" s="466"/>
      <c r="L16" s="465" t="s">
        <v>22</v>
      </c>
      <c r="M16" s="465"/>
      <c r="N16" s="466" t="s">
        <v>21</v>
      </c>
      <c r="O16" s="466"/>
      <c r="P16" s="466" t="s">
        <v>22</v>
      </c>
      <c r="Q16" s="466"/>
      <c r="R16" s="466" t="s">
        <v>22</v>
      </c>
      <c r="S16" s="465"/>
      <c r="T16" s="465"/>
      <c r="U16" s="483" t="s">
        <v>22</v>
      </c>
      <c r="V16" s="466"/>
      <c r="W16" s="466"/>
      <c r="X16" s="466" t="s">
        <v>22</v>
      </c>
      <c r="Y16" s="466"/>
      <c r="Z16" s="465" t="s">
        <v>22</v>
      </c>
      <c r="AA16" s="465"/>
      <c r="AB16" s="466"/>
      <c r="AC16" s="466"/>
      <c r="AD16" s="466" t="s">
        <v>22</v>
      </c>
      <c r="AE16" s="466"/>
      <c r="AF16" s="466"/>
      <c r="AG16" s="465" t="s">
        <v>22</v>
      </c>
      <c r="AH16" s="465"/>
      <c r="AI16" s="466"/>
      <c r="AJ16" s="467">
        <f>AN16</f>
        <v>114</v>
      </c>
      <c r="AK16" s="467">
        <f>AJ16+AL16</f>
        <v>126</v>
      </c>
      <c r="AL16" s="467">
        <f>AO16</f>
        <v>12</v>
      </c>
      <c r="AM16" s="485" t="s">
        <v>200</v>
      </c>
      <c r="AN16" s="486">
        <f>$AN$2-BT16</f>
        <v>114</v>
      </c>
      <c r="AO16" s="486">
        <f>(BU16-AN16)</f>
        <v>12</v>
      </c>
      <c r="AP16" s="3"/>
      <c r="AQ16" s="470"/>
      <c r="AR16" s="470"/>
      <c r="AS16" s="470"/>
      <c r="AT16" s="470"/>
      <c r="AU16" s="470"/>
      <c r="AV16" s="459">
        <f>COUNTIF(E16:AI16,"M")</f>
        <v>0</v>
      </c>
      <c r="AW16" s="459">
        <f>COUNTIF(E16:AI16,"T")</f>
        <v>1</v>
      </c>
      <c r="AX16" s="459">
        <f>COUNTIF(E16:AI16,"P")</f>
        <v>10</v>
      </c>
      <c r="AY16" s="459">
        <f t="shared" si="0"/>
        <v>0</v>
      </c>
      <c r="AZ16" s="459">
        <f>COUNTIF(E16:AI16,"M/T")</f>
        <v>0</v>
      </c>
      <c r="BA16" s="459">
        <f>COUNTIF(E16:AI16,"I/I")</f>
        <v>0</v>
      </c>
      <c r="BB16" s="459">
        <f>COUNTIF(E16:AI16,"I")</f>
        <v>0</v>
      </c>
      <c r="BC16" s="459">
        <f>COUNTIF(E16:AI16,"I²")</f>
        <v>0</v>
      </c>
      <c r="BD16" s="459">
        <f>COUNTIF(E16:AI16,"M4")</f>
        <v>0</v>
      </c>
      <c r="BE16" s="459">
        <f>COUNTIF(E16:AI16,"FLEX")</f>
        <v>0</v>
      </c>
      <c r="BF16" s="459">
        <f t="shared" si="1"/>
        <v>0</v>
      </c>
      <c r="BG16" s="459">
        <f t="shared" si="2"/>
        <v>0</v>
      </c>
      <c r="BH16" s="459">
        <f>COUNTIF(E16:AI16,"T/I")</f>
        <v>0</v>
      </c>
      <c r="BI16" s="459">
        <f>COUNTIF(E16:AI16,"P/i")</f>
        <v>0</v>
      </c>
      <c r="BJ16" s="459">
        <f>COUNTIF(E16:AI16,"m/i")</f>
        <v>0</v>
      </c>
      <c r="BK16" s="459">
        <f>COUNTIF(E16:AI16,"M4/t")</f>
        <v>0</v>
      </c>
      <c r="BL16" s="459">
        <f>COUNTIF(E16:AI16,"I2/SN")</f>
        <v>0</v>
      </c>
      <c r="BM16" s="459">
        <f>COUNTIF(E16:AI16,"M5")</f>
        <v>0</v>
      </c>
      <c r="BN16" s="459">
        <f>COUNTIF(E16:AI16,"M6")</f>
        <v>0</v>
      </c>
      <c r="BO16" s="459">
        <f>COUNTIF(E16:AI16,"T5")</f>
        <v>0</v>
      </c>
      <c r="BP16" s="459">
        <f>COUNTIF(E16:AI16,"FLUXO")</f>
        <v>0</v>
      </c>
      <c r="BQ16" s="459">
        <f>COUNTIF(E16:AI16,"I2/N")</f>
        <v>0</v>
      </c>
      <c r="BR16" s="459">
        <f>COUNTIF(E16:AI16,"N/M")</f>
        <v>0</v>
      </c>
      <c r="BS16" s="459">
        <f>COUNTIF(E16:AI16,"I/M")</f>
        <v>0</v>
      </c>
      <c r="BT16" s="459">
        <f t="shared" si="3"/>
        <v>0</v>
      </c>
      <c r="BU16" s="471">
        <f t="shared" si="4"/>
        <v>126</v>
      </c>
    </row>
    <row r="17" spans="1:75" s="457" customFormat="1" ht="26.25" customHeight="1">
      <c r="A17" s="493" t="s">
        <v>232</v>
      </c>
      <c r="B17" s="481" t="s">
        <v>233</v>
      </c>
      <c r="C17" s="494" t="s">
        <v>234</v>
      </c>
      <c r="D17" s="464" t="s">
        <v>235</v>
      </c>
      <c r="E17" s="465"/>
      <c r="F17" s="465" t="s">
        <v>22</v>
      </c>
      <c r="G17" s="465"/>
      <c r="H17" s="465"/>
      <c r="I17" s="466" t="s">
        <v>22</v>
      </c>
      <c r="J17" s="466"/>
      <c r="K17" s="483" t="s">
        <v>20</v>
      </c>
      <c r="L17" s="465" t="s">
        <v>22</v>
      </c>
      <c r="M17" s="465"/>
      <c r="N17" s="466"/>
      <c r="O17" s="466" t="s">
        <v>22</v>
      </c>
      <c r="P17" s="466"/>
      <c r="Q17" s="466"/>
      <c r="R17" s="466" t="s">
        <v>22</v>
      </c>
      <c r="S17" s="465"/>
      <c r="T17" s="465"/>
      <c r="U17" s="466" t="s">
        <v>22</v>
      </c>
      <c r="V17" s="466"/>
      <c r="W17" s="466"/>
      <c r="X17" s="466" t="s">
        <v>22</v>
      </c>
      <c r="Y17" s="466"/>
      <c r="Z17" s="465"/>
      <c r="AA17" s="465" t="s">
        <v>22</v>
      </c>
      <c r="AB17" s="466"/>
      <c r="AC17" s="466"/>
      <c r="AD17" s="466" t="s">
        <v>236</v>
      </c>
      <c r="AE17" s="466"/>
      <c r="AF17" s="466"/>
      <c r="AG17" s="465" t="s">
        <v>22</v>
      </c>
      <c r="AH17" s="465"/>
      <c r="AI17" s="466"/>
      <c r="AJ17" s="467">
        <f>AN17</f>
        <v>114</v>
      </c>
      <c r="AK17" s="467">
        <f>AJ17+AL17</f>
        <v>126</v>
      </c>
      <c r="AL17" s="467">
        <f>AO17</f>
        <v>12</v>
      </c>
      <c r="AM17" s="468" t="s">
        <v>200</v>
      </c>
      <c r="AN17" s="486">
        <f>$AN$2-BT17</f>
        <v>114</v>
      </c>
      <c r="AO17" s="486">
        <f>(BU17-AN17)</f>
        <v>12</v>
      </c>
      <c r="AP17" s="3"/>
      <c r="AQ17" s="470"/>
      <c r="AR17" s="470"/>
      <c r="AS17" s="470"/>
      <c r="AT17" s="470"/>
      <c r="AU17" s="470"/>
      <c r="AV17" s="459">
        <f>COUNTIF(E17:AI17,"M")</f>
        <v>1</v>
      </c>
      <c r="AW17" s="459">
        <f>COUNTIF(E17:AI17,"T")</f>
        <v>0</v>
      </c>
      <c r="AX17" s="459">
        <f>COUNTIF(E17:AI17,"P")</f>
        <v>9</v>
      </c>
      <c r="AY17" s="459">
        <f t="shared" si="0"/>
        <v>0</v>
      </c>
      <c r="AZ17" s="459">
        <f>COUNTIF(E17:AI17,"M/T")</f>
        <v>1</v>
      </c>
      <c r="BA17" s="459">
        <f>COUNTIF(E17:AI17,"I/I")</f>
        <v>0</v>
      </c>
      <c r="BB17" s="459">
        <f>COUNTIF(E17:AI17,"I")</f>
        <v>0</v>
      </c>
      <c r="BC17" s="459">
        <f>COUNTIF(E17:AI17,"I²")</f>
        <v>0</v>
      </c>
      <c r="BD17" s="459">
        <f>COUNTIF(E17:AI17,"M4")</f>
        <v>0</v>
      </c>
      <c r="BE17" s="459">
        <f>COUNTIF(E17:AI17,"FLEX")</f>
        <v>0</v>
      </c>
      <c r="BF17" s="459">
        <f t="shared" si="1"/>
        <v>0</v>
      </c>
      <c r="BG17" s="459">
        <f t="shared" si="2"/>
        <v>0</v>
      </c>
      <c r="BH17" s="459">
        <f>COUNTIF(E17:AI17,"T/I")</f>
        <v>0</v>
      </c>
      <c r="BI17" s="459">
        <f>COUNTIF(E17:AI17,"P/i")</f>
        <v>0</v>
      </c>
      <c r="BJ17" s="459">
        <f>COUNTIF(E17:AI17,"m/i")</f>
        <v>0</v>
      </c>
      <c r="BK17" s="459">
        <f>COUNTIF(E17:AI17,"M4/t")</f>
        <v>0</v>
      </c>
      <c r="BL17" s="459">
        <f>COUNTIF(E17:AI17,"I2/SN")</f>
        <v>0</v>
      </c>
      <c r="BM17" s="459">
        <f>COUNTIF(E17:AI17,"M5")</f>
        <v>0</v>
      </c>
      <c r="BN17" s="459">
        <f>COUNTIF(E17:AI17,"M6")</f>
        <v>0</v>
      </c>
      <c r="BO17" s="459">
        <f>COUNTIF(E17:AI17,"T5")</f>
        <v>0</v>
      </c>
      <c r="BP17" s="459">
        <f>COUNTIF(E17:AI17,"FLUXO")</f>
        <v>0</v>
      </c>
      <c r="BQ17" s="459">
        <f>COUNTIF(E17:AI17,"I2/N")</f>
        <v>0</v>
      </c>
      <c r="BR17" s="459">
        <f>COUNTIF(E17:AI17,"N/M")</f>
        <v>0</v>
      </c>
      <c r="BS17" s="459">
        <f>COUNTIF(E17:AI17,"I/M")</f>
        <v>0</v>
      </c>
      <c r="BT17" s="459">
        <f t="shared" si="3"/>
        <v>0</v>
      </c>
      <c r="BU17" s="471">
        <f t="shared" si="4"/>
        <v>126</v>
      </c>
    </row>
    <row r="18" spans="1:75" s="457" customFormat="1" ht="26.25" customHeight="1">
      <c r="A18" s="451" t="s">
        <v>0</v>
      </c>
      <c r="B18" s="452" t="s">
        <v>1</v>
      </c>
      <c r="C18" s="453" t="s">
        <v>202</v>
      </c>
      <c r="D18" s="451" t="s">
        <v>3</v>
      </c>
      <c r="E18" s="454">
        <v>1</v>
      </c>
      <c r="F18" s="454">
        <v>2</v>
      </c>
      <c r="G18" s="454">
        <v>3</v>
      </c>
      <c r="H18" s="454">
        <v>4</v>
      </c>
      <c r="I18" s="454">
        <v>5</v>
      </c>
      <c r="J18" s="454">
        <v>6</v>
      </c>
      <c r="K18" s="454">
        <v>7</v>
      </c>
      <c r="L18" s="454">
        <v>8</v>
      </c>
      <c r="M18" s="454">
        <v>9</v>
      </c>
      <c r="N18" s="454">
        <v>10</v>
      </c>
      <c r="O18" s="454">
        <v>11</v>
      </c>
      <c r="P18" s="454">
        <v>12</v>
      </c>
      <c r="Q18" s="454">
        <v>13</v>
      </c>
      <c r="R18" s="454">
        <v>14</v>
      </c>
      <c r="S18" s="454">
        <v>15</v>
      </c>
      <c r="T18" s="454">
        <v>16</v>
      </c>
      <c r="U18" s="454">
        <v>17</v>
      </c>
      <c r="V18" s="454">
        <v>18</v>
      </c>
      <c r="W18" s="454">
        <v>19</v>
      </c>
      <c r="X18" s="454">
        <v>20</v>
      </c>
      <c r="Y18" s="454">
        <v>21</v>
      </c>
      <c r="Z18" s="454">
        <v>22</v>
      </c>
      <c r="AA18" s="454">
        <v>23</v>
      </c>
      <c r="AB18" s="454">
        <v>24</v>
      </c>
      <c r="AC18" s="454">
        <v>25</v>
      </c>
      <c r="AD18" s="454">
        <v>26</v>
      </c>
      <c r="AE18" s="454">
        <v>27</v>
      </c>
      <c r="AF18" s="454">
        <v>28</v>
      </c>
      <c r="AG18" s="454">
        <v>29</v>
      </c>
      <c r="AH18" s="454">
        <v>30</v>
      </c>
      <c r="AI18" s="454">
        <v>31</v>
      </c>
      <c r="AJ18" s="455" t="s">
        <v>4</v>
      </c>
      <c r="AK18" s="455" t="s">
        <v>5</v>
      </c>
      <c r="AL18" s="455" t="s">
        <v>6</v>
      </c>
      <c r="AM18" s="468"/>
      <c r="AU18" s="476"/>
      <c r="AV18" s="477"/>
      <c r="AW18" s="477"/>
      <c r="AX18" s="477"/>
      <c r="AY18" s="477"/>
      <c r="AZ18" s="477"/>
      <c r="BA18" s="477"/>
      <c r="BB18" s="477"/>
      <c r="BC18" s="477"/>
      <c r="BD18" s="477"/>
      <c r="BE18" s="477"/>
      <c r="BF18" s="477"/>
      <c r="BG18" s="477"/>
      <c r="BH18" s="477"/>
      <c r="BI18" s="477"/>
      <c r="BJ18" s="477"/>
      <c r="BK18" s="477"/>
      <c r="BL18" s="477"/>
      <c r="BM18" s="477"/>
      <c r="BN18" s="477"/>
      <c r="BO18" s="477"/>
      <c r="BP18" s="477"/>
      <c r="BQ18" s="477"/>
      <c r="BR18" s="477"/>
      <c r="BS18" s="477"/>
      <c r="BT18" s="477"/>
      <c r="BU18" s="478"/>
      <c r="BV18" s="476"/>
      <c r="BW18" s="472"/>
    </row>
    <row r="19" spans="1:75" s="457" customFormat="1" ht="26.25" customHeight="1">
      <c r="A19" s="451"/>
      <c r="B19" s="452" t="s">
        <v>203</v>
      </c>
      <c r="C19" s="453" t="s">
        <v>204</v>
      </c>
      <c r="D19" s="451"/>
      <c r="E19" s="454" t="s">
        <v>11</v>
      </c>
      <c r="F19" s="454" t="s">
        <v>12</v>
      </c>
      <c r="G19" s="454" t="s">
        <v>13</v>
      </c>
      <c r="H19" s="454" t="s">
        <v>14</v>
      </c>
      <c r="I19" s="454" t="s">
        <v>8</v>
      </c>
      <c r="J19" s="454" t="s">
        <v>9</v>
      </c>
      <c r="K19" s="454" t="s">
        <v>10</v>
      </c>
      <c r="L19" s="454" t="s">
        <v>205</v>
      </c>
      <c r="M19" s="454" t="s">
        <v>12</v>
      </c>
      <c r="N19" s="454" t="s">
        <v>13</v>
      </c>
      <c r="O19" s="454" t="s">
        <v>14</v>
      </c>
      <c r="P19" s="454" t="s">
        <v>8</v>
      </c>
      <c r="Q19" s="454" t="s">
        <v>9</v>
      </c>
      <c r="R19" s="454" t="s">
        <v>10</v>
      </c>
      <c r="S19" s="454" t="s">
        <v>205</v>
      </c>
      <c r="T19" s="454" t="s">
        <v>12</v>
      </c>
      <c r="U19" s="454" t="s">
        <v>13</v>
      </c>
      <c r="V19" s="454" t="s">
        <v>14</v>
      </c>
      <c r="W19" s="454" t="s">
        <v>8</v>
      </c>
      <c r="X19" s="454" t="s">
        <v>9</v>
      </c>
      <c r="Y19" s="454" t="s">
        <v>10</v>
      </c>
      <c r="Z19" s="454" t="s">
        <v>205</v>
      </c>
      <c r="AA19" s="454" t="s">
        <v>12</v>
      </c>
      <c r="AB19" s="454" t="s">
        <v>13</v>
      </c>
      <c r="AC19" s="454" t="s">
        <v>14</v>
      </c>
      <c r="AD19" s="454" t="s">
        <v>8</v>
      </c>
      <c r="AE19" s="454" t="s">
        <v>9</v>
      </c>
      <c r="AF19" s="454" t="s">
        <v>10</v>
      </c>
      <c r="AG19" s="454" t="s">
        <v>205</v>
      </c>
      <c r="AH19" s="454" t="s">
        <v>12</v>
      </c>
      <c r="AI19" s="454" t="s">
        <v>13</v>
      </c>
      <c r="AJ19" s="455"/>
      <c r="AK19" s="455"/>
      <c r="AL19" s="455"/>
      <c r="AM19" s="468"/>
      <c r="AU19" s="476"/>
      <c r="AV19" s="477"/>
      <c r="AW19" s="477"/>
      <c r="AX19" s="477"/>
      <c r="AY19" s="477"/>
      <c r="AZ19" s="477"/>
      <c r="BA19" s="477"/>
      <c r="BB19" s="477"/>
      <c r="BC19" s="477"/>
      <c r="BD19" s="477"/>
      <c r="BE19" s="477"/>
      <c r="BF19" s="477"/>
      <c r="BG19" s="477"/>
      <c r="BH19" s="477"/>
      <c r="BI19" s="477"/>
      <c r="BJ19" s="477"/>
      <c r="BK19" s="477"/>
      <c r="BL19" s="477"/>
      <c r="BM19" s="477"/>
      <c r="BN19" s="477"/>
      <c r="BO19" s="477"/>
      <c r="BP19" s="477"/>
      <c r="BQ19" s="477"/>
      <c r="BR19" s="477"/>
      <c r="BS19" s="477"/>
      <c r="BT19" s="477"/>
      <c r="BU19" s="478"/>
      <c r="BV19" s="476"/>
      <c r="BW19" s="472"/>
    </row>
    <row r="20" spans="1:75" s="457" customFormat="1" ht="26.25" customHeight="1">
      <c r="A20" s="495" t="s">
        <v>237</v>
      </c>
      <c r="B20" s="481" t="s">
        <v>238</v>
      </c>
      <c r="C20" s="496">
        <v>105875</v>
      </c>
      <c r="D20" s="464" t="s">
        <v>51</v>
      </c>
      <c r="E20" s="465"/>
      <c r="F20" s="465"/>
      <c r="G20" s="465" t="s">
        <v>78</v>
      </c>
      <c r="H20" s="465"/>
      <c r="I20" s="466"/>
      <c r="J20" s="466" t="s">
        <v>78</v>
      </c>
      <c r="K20" s="466"/>
      <c r="L20" s="465"/>
      <c r="M20" s="465" t="s">
        <v>78</v>
      </c>
      <c r="N20" s="466"/>
      <c r="O20" s="466"/>
      <c r="P20" s="466" t="s">
        <v>78</v>
      </c>
      <c r="Q20" s="466"/>
      <c r="R20" s="466"/>
      <c r="S20" s="465" t="s">
        <v>78</v>
      </c>
      <c r="T20" s="465"/>
      <c r="U20" s="466"/>
      <c r="V20" s="466" t="s">
        <v>78</v>
      </c>
      <c r="W20" s="466"/>
      <c r="X20" s="466"/>
      <c r="Y20" s="466" t="s">
        <v>78</v>
      </c>
      <c r="Z20" s="465"/>
      <c r="AA20" s="465"/>
      <c r="AB20" s="466" t="s">
        <v>78</v>
      </c>
      <c r="AC20" s="466"/>
      <c r="AD20" s="466"/>
      <c r="AE20" s="466" t="s">
        <v>78</v>
      </c>
      <c r="AF20" s="466"/>
      <c r="AG20" s="465" t="s">
        <v>220</v>
      </c>
      <c r="AH20" s="465" t="s">
        <v>78</v>
      </c>
      <c r="AI20" s="466"/>
      <c r="AJ20" s="467">
        <f>AN20</f>
        <v>114</v>
      </c>
      <c r="AK20" s="467">
        <f>AJ20+AL20</f>
        <v>120</v>
      </c>
      <c r="AL20" s="467">
        <f>AO20</f>
        <v>6</v>
      </c>
      <c r="AM20" s="468" t="s">
        <v>200</v>
      </c>
      <c r="AN20" s="486">
        <f>$AN$2-BT20</f>
        <v>114</v>
      </c>
      <c r="AO20" s="486">
        <f>(BU20-AN20)</f>
        <v>6</v>
      </c>
      <c r="AP20" s="3"/>
      <c r="AQ20" s="470"/>
      <c r="AR20" s="470"/>
      <c r="AS20" s="470"/>
      <c r="AT20" s="470"/>
      <c r="AU20" s="470"/>
      <c r="AV20" s="459">
        <f>COUNTIF(E20:AI20,"M")</f>
        <v>0</v>
      </c>
      <c r="AW20" s="459">
        <f>COUNTIF(E20:AI20,"T")</f>
        <v>0</v>
      </c>
      <c r="AX20" s="459">
        <f>COUNTIF(E20:AI20,"P")</f>
        <v>0</v>
      </c>
      <c r="AY20" s="459">
        <f t="shared" si="0"/>
        <v>10</v>
      </c>
      <c r="AZ20" s="459">
        <f>COUNTIF(E20:AI20,"M/T")</f>
        <v>0</v>
      </c>
      <c r="BA20" s="459">
        <f>COUNTIF(E20:AI20,"I/I")</f>
        <v>0</v>
      </c>
      <c r="BB20" s="459">
        <f>COUNTIF(E20:AI20,"I")</f>
        <v>0</v>
      </c>
      <c r="BC20" s="459">
        <f>COUNTIF(E20:AI20,"I²")</f>
        <v>0</v>
      </c>
      <c r="BD20" s="459">
        <f>COUNTIF(E20:AI20,"M4")</f>
        <v>0</v>
      </c>
      <c r="BE20" s="459">
        <f>COUNTIF(E20:AI20,"FLEX")</f>
        <v>0</v>
      </c>
      <c r="BF20" s="459">
        <f t="shared" si="1"/>
        <v>0</v>
      </c>
      <c r="BG20" s="459">
        <f t="shared" si="2"/>
        <v>0</v>
      </c>
      <c r="BH20" s="459">
        <f>COUNTIF(E20:AI20,"T/I")</f>
        <v>0</v>
      </c>
      <c r="BI20" s="459">
        <f>COUNTIF(E20:AI20,"P/i")</f>
        <v>0</v>
      </c>
      <c r="BJ20" s="459">
        <f>COUNTIF(E20:AI20,"m/i")</f>
        <v>0</v>
      </c>
      <c r="BK20" s="459">
        <f>COUNTIF(E20:AI20,"M4/t")</f>
        <v>0</v>
      </c>
      <c r="BL20" s="459">
        <f>COUNTIF(E20:AI20,"I2/SN")</f>
        <v>0</v>
      </c>
      <c r="BM20" s="459">
        <f>COUNTIF(E20:AI20,"M5")</f>
        <v>0</v>
      </c>
      <c r="BN20" s="459">
        <f>COUNTIF(E20:AI20,"M6")</f>
        <v>0</v>
      </c>
      <c r="BO20" s="459">
        <f>COUNTIF(E20:AI20,"T5")</f>
        <v>0</v>
      </c>
      <c r="BP20" s="459">
        <f>COUNTIF(E20:AI20,"FLUXO")</f>
        <v>0</v>
      </c>
      <c r="BQ20" s="459">
        <f>COUNTIF(E20:AI20,"I2/N")</f>
        <v>0</v>
      </c>
      <c r="BR20" s="459">
        <f>COUNTIF(E20:AI20,"N/M")</f>
        <v>0</v>
      </c>
      <c r="BS20" s="459">
        <f>COUNTIF(E20:AI20,"I/M")</f>
        <v>0</v>
      </c>
      <c r="BT20" s="459">
        <f t="shared" si="3"/>
        <v>0</v>
      </c>
      <c r="BU20" s="471">
        <f t="shared" si="4"/>
        <v>120</v>
      </c>
    </row>
    <row r="21" spans="1:75" s="457" customFormat="1" ht="26.25" customHeight="1">
      <c r="A21" s="487" t="s">
        <v>239</v>
      </c>
      <c r="B21" s="481" t="s">
        <v>240</v>
      </c>
      <c r="C21" s="482">
        <v>157582</v>
      </c>
      <c r="D21" s="464" t="s">
        <v>235</v>
      </c>
      <c r="E21" s="465"/>
      <c r="F21" s="465"/>
      <c r="G21" s="465" t="s">
        <v>241</v>
      </c>
      <c r="H21" s="465"/>
      <c r="I21" s="466"/>
      <c r="J21" s="466" t="s">
        <v>78</v>
      </c>
      <c r="K21" s="466"/>
      <c r="L21" s="465"/>
      <c r="M21" s="465" t="s">
        <v>78</v>
      </c>
      <c r="N21" s="466"/>
      <c r="O21" s="466"/>
      <c r="P21" s="466" t="s">
        <v>78</v>
      </c>
      <c r="Q21" s="466"/>
      <c r="R21" s="466" t="s">
        <v>78</v>
      </c>
      <c r="S21" s="465"/>
      <c r="T21" s="465"/>
      <c r="U21" s="466" t="s">
        <v>78</v>
      </c>
      <c r="V21" s="483" t="s">
        <v>78</v>
      </c>
      <c r="W21" s="466"/>
      <c r="X21" s="466"/>
      <c r="Y21" s="466" t="s">
        <v>78</v>
      </c>
      <c r="Z21" s="465"/>
      <c r="AA21" s="465"/>
      <c r="AB21" s="466" t="s">
        <v>78</v>
      </c>
      <c r="AC21" s="466"/>
      <c r="AD21" s="466"/>
      <c r="AE21" s="466" t="s">
        <v>78</v>
      </c>
      <c r="AF21" s="466"/>
      <c r="AG21" s="465" t="s">
        <v>78</v>
      </c>
      <c r="AH21" s="465"/>
      <c r="AI21" s="466"/>
      <c r="AJ21" s="467">
        <f>AN21</f>
        <v>114</v>
      </c>
      <c r="AK21" s="467">
        <f>AJ21+AL21</f>
        <v>132</v>
      </c>
      <c r="AL21" s="467">
        <f>AO21</f>
        <v>18</v>
      </c>
      <c r="AM21" s="468" t="s">
        <v>200</v>
      </c>
      <c r="AN21" s="486">
        <f>$AN$2-BT21</f>
        <v>114</v>
      </c>
      <c r="AO21" s="486">
        <f>(BU21-AN21)</f>
        <v>18</v>
      </c>
      <c r="AP21" s="3"/>
      <c r="AQ21" s="470"/>
      <c r="AR21" s="470"/>
      <c r="AS21" s="470"/>
      <c r="AT21" s="470"/>
      <c r="AU21" s="470"/>
      <c r="AV21" s="459">
        <f>COUNTIF(E21:AI21,"M")</f>
        <v>0</v>
      </c>
      <c r="AW21" s="459">
        <f>COUNTIF(E21:AI21,"T")</f>
        <v>0</v>
      </c>
      <c r="AX21" s="459">
        <f>COUNTIF(E21:AI21,"P")</f>
        <v>0</v>
      </c>
      <c r="AY21" s="459">
        <f t="shared" si="0"/>
        <v>10</v>
      </c>
      <c r="AZ21" s="459">
        <f>COUNTIF(E21:AI21,"M/T")</f>
        <v>0</v>
      </c>
      <c r="BA21" s="459">
        <f>COUNTIF(E21:AI21,"I/I")</f>
        <v>1</v>
      </c>
      <c r="BB21" s="459">
        <f>COUNTIF(E21:AI21,"I")</f>
        <v>0</v>
      </c>
      <c r="BC21" s="459">
        <f>COUNTIF(E21:AI21,"I²")</f>
        <v>0</v>
      </c>
      <c r="BD21" s="459">
        <f>COUNTIF(E21:AI21,"M4")</f>
        <v>0</v>
      </c>
      <c r="BE21" s="459">
        <f>COUNTIF(E21:AI21,"FLEX")</f>
        <v>0</v>
      </c>
      <c r="BF21" s="459">
        <f t="shared" si="1"/>
        <v>0</v>
      </c>
      <c r="BG21" s="459">
        <f t="shared" si="2"/>
        <v>0</v>
      </c>
      <c r="BH21" s="459">
        <f>COUNTIF(E21:AI21,"T/I")</f>
        <v>0</v>
      </c>
      <c r="BI21" s="459">
        <f>COUNTIF(E21:AI21,"P/i")</f>
        <v>0</v>
      </c>
      <c r="BJ21" s="459">
        <f>COUNTIF(E21:AI21,"m/i")</f>
        <v>0</v>
      </c>
      <c r="BK21" s="459">
        <f>COUNTIF(E21:AI21,"M4/t")</f>
        <v>0</v>
      </c>
      <c r="BL21" s="459">
        <f>COUNTIF(E21:AI21,"I2/SN")</f>
        <v>0</v>
      </c>
      <c r="BM21" s="459">
        <f>COUNTIF(E21:AI21,"M5")</f>
        <v>0</v>
      </c>
      <c r="BN21" s="459">
        <f>COUNTIF(E21:AI21,"M6")</f>
        <v>0</v>
      </c>
      <c r="BO21" s="459">
        <f>COUNTIF(E21:AI21,"T5")</f>
        <v>0</v>
      </c>
      <c r="BP21" s="459">
        <f>COUNTIF(E21:AI21,"FLUXO")</f>
        <v>0</v>
      </c>
      <c r="BQ21" s="459">
        <f>COUNTIF(E21:AI21,"I2/N")</f>
        <v>0</v>
      </c>
      <c r="BR21" s="459">
        <f>COUNTIF(E21:AI21,"N/M")</f>
        <v>0</v>
      </c>
      <c r="BS21" s="459">
        <f>COUNTIF(E21:AI21,"I/M")</f>
        <v>0</v>
      </c>
      <c r="BT21" s="459">
        <f t="shared" si="3"/>
        <v>0</v>
      </c>
      <c r="BU21" s="471">
        <f t="shared" si="4"/>
        <v>132</v>
      </c>
    </row>
    <row r="22" spans="1:75" s="457" customFormat="1" ht="26.25" customHeight="1">
      <c r="A22" s="451" t="s">
        <v>0</v>
      </c>
      <c r="B22" s="452" t="s">
        <v>1</v>
      </c>
      <c r="C22" s="453" t="s">
        <v>202</v>
      </c>
      <c r="D22" s="451" t="s">
        <v>3</v>
      </c>
      <c r="E22" s="454">
        <v>1</v>
      </c>
      <c r="F22" s="454">
        <v>2</v>
      </c>
      <c r="G22" s="454">
        <v>3</v>
      </c>
      <c r="H22" s="454">
        <v>4</v>
      </c>
      <c r="I22" s="454">
        <v>5</v>
      </c>
      <c r="J22" s="454">
        <v>6</v>
      </c>
      <c r="K22" s="454">
        <v>7</v>
      </c>
      <c r="L22" s="454">
        <v>8</v>
      </c>
      <c r="M22" s="454">
        <v>9</v>
      </c>
      <c r="N22" s="454">
        <v>10</v>
      </c>
      <c r="O22" s="454">
        <v>11</v>
      </c>
      <c r="P22" s="454">
        <v>12</v>
      </c>
      <c r="Q22" s="454">
        <v>13</v>
      </c>
      <c r="R22" s="454">
        <v>14</v>
      </c>
      <c r="S22" s="454">
        <v>15</v>
      </c>
      <c r="T22" s="454">
        <v>16</v>
      </c>
      <c r="U22" s="454">
        <v>17</v>
      </c>
      <c r="V22" s="454">
        <v>18</v>
      </c>
      <c r="W22" s="454">
        <v>19</v>
      </c>
      <c r="X22" s="454">
        <v>20</v>
      </c>
      <c r="Y22" s="454">
        <v>21</v>
      </c>
      <c r="Z22" s="454">
        <v>22</v>
      </c>
      <c r="AA22" s="454">
        <v>23</v>
      </c>
      <c r="AB22" s="454">
        <v>24</v>
      </c>
      <c r="AC22" s="454">
        <v>25</v>
      </c>
      <c r="AD22" s="454">
        <v>26</v>
      </c>
      <c r="AE22" s="454">
        <v>27</v>
      </c>
      <c r="AF22" s="454">
        <v>28</v>
      </c>
      <c r="AG22" s="454">
        <v>29</v>
      </c>
      <c r="AH22" s="454">
        <v>30</v>
      </c>
      <c r="AI22" s="454">
        <v>31</v>
      </c>
      <c r="AJ22" s="455" t="s">
        <v>4</v>
      </c>
      <c r="AK22" s="455" t="s">
        <v>5</v>
      </c>
      <c r="AL22" s="455" t="s">
        <v>6</v>
      </c>
      <c r="AM22" s="468"/>
      <c r="AU22" s="476"/>
      <c r="AV22" s="477"/>
      <c r="AW22" s="477"/>
      <c r="AX22" s="477"/>
      <c r="AY22" s="477"/>
      <c r="AZ22" s="477"/>
      <c r="BA22" s="477"/>
      <c r="BB22" s="477"/>
      <c r="BC22" s="477"/>
      <c r="BD22" s="477"/>
      <c r="BE22" s="477"/>
      <c r="BF22" s="477"/>
      <c r="BG22" s="477"/>
      <c r="BH22" s="477"/>
      <c r="BI22" s="477"/>
      <c r="BJ22" s="477"/>
      <c r="BK22" s="477"/>
      <c r="BL22" s="477"/>
      <c r="BM22" s="477"/>
      <c r="BN22" s="477"/>
      <c r="BO22" s="477"/>
      <c r="BP22" s="477"/>
      <c r="BQ22" s="477"/>
      <c r="BR22" s="477"/>
      <c r="BS22" s="477"/>
      <c r="BT22" s="477"/>
      <c r="BU22" s="478"/>
      <c r="BV22" s="476"/>
    </row>
    <row r="23" spans="1:75" s="457" customFormat="1" ht="26.25" customHeight="1">
      <c r="A23" s="451"/>
      <c r="B23" s="452" t="s">
        <v>203</v>
      </c>
      <c r="C23" s="453" t="s">
        <v>204</v>
      </c>
      <c r="D23" s="451"/>
      <c r="E23" s="454" t="s">
        <v>11</v>
      </c>
      <c r="F23" s="454" t="s">
        <v>12</v>
      </c>
      <c r="G23" s="454" t="s">
        <v>13</v>
      </c>
      <c r="H23" s="454" t="s">
        <v>14</v>
      </c>
      <c r="I23" s="454" t="s">
        <v>8</v>
      </c>
      <c r="J23" s="454" t="s">
        <v>9</v>
      </c>
      <c r="K23" s="454" t="s">
        <v>10</v>
      </c>
      <c r="L23" s="454" t="s">
        <v>205</v>
      </c>
      <c r="M23" s="454" t="s">
        <v>12</v>
      </c>
      <c r="N23" s="454" t="s">
        <v>13</v>
      </c>
      <c r="O23" s="454" t="s">
        <v>14</v>
      </c>
      <c r="P23" s="454" t="s">
        <v>8</v>
      </c>
      <c r="Q23" s="454" t="s">
        <v>9</v>
      </c>
      <c r="R23" s="454" t="s">
        <v>10</v>
      </c>
      <c r="S23" s="454" t="s">
        <v>205</v>
      </c>
      <c r="T23" s="454" t="s">
        <v>12</v>
      </c>
      <c r="U23" s="454" t="s">
        <v>13</v>
      </c>
      <c r="V23" s="454" t="s">
        <v>14</v>
      </c>
      <c r="W23" s="454" t="s">
        <v>8</v>
      </c>
      <c r="X23" s="454" t="s">
        <v>9</v>
      </c>
      <c r="Y23" s="454" t="s">
        <v>10</v>
      </c>
      <c r="Z23" s="454" t="s">
        <v>205</v>
      </c>
      <c r="AA23" s="454" t="s">
        <v>12</v>
      </c>
      <c r="AB23" s="454" t="s">
        <v>13</v>
      </c>
      <c r="AC23" s="454" t="s">
        <v>14</v>
      </c>
      <c r="AD23" s="454" t="s">
        <v>8</v>
      </c>
      <c r="AE23" s="454" t="s">
        <v>9</v>
      </c>
      <c r="AF23" s="454" t="s">
        <v>10</v>
      </c>
      <c r="AG23" s="454" t="s">
        <v>205</v>
      </c>
      <c r="AH23" s="454" t="s">
        <v>12</v>
      </c>
      <c r="AI23" s="454" t="s">
        <v>13</v>
      </c>
      <c r="AJ23" s="455"/>
      <c r="AK23" s="455"/>
      <c r="AL23" s="455"/>
      <c r="AM23" s="468"/>
      <c r="AU23" s="476"/>
      <c r="AV23" s="477"/>
      <c r="AW23" s="477"/>
      <c r="AX23" s="477"/>
      <c r="AY23" s="477"/>
      <c r="AZ23" s="477"/>
      <c r="BA23" s="477"/>
      <c r="BB23" s="477"/>
      <c r="BC23" s="477"/>
      <c r="BD23" s="477"/>
      <c r="BE23" s="477"/>
      <c r="BF23" s="477"/>
      <c r="BG23" s="477"/>
      <c r="BH23" s="477"/>
      <c r="BI23" s="477"/>
      <c r="BJ23" s="477"/>
      <c r="BK23" s="477"/>
      <c r="BL23" s="477"/>
      <c r="BM23" s="477"/>
      <c r="BN23" s="477"/>
      <c r="BO23" s="477"/>
      <c r="BP23" s="477"/>
      <c r="BQ23" s="477"/>
      <c r="BR23" s="477"/>
      <c r="BS23" s="477"/>
      <c r="BT23" s="477"/>
      <c r="BU23" s="478"/>
      <c r="BV23" s="476"/>
    </row>
    <row r="24" spans="1:75" s="457" customFormat="1" ht="26.25" customHeight="1">
      <c r="A24" s="495" t="s">
        <v>242</v>
      </c>
      <c r="B24" s="481" t="s">
        <v>240</v>
      </c>
      <c r="C24" s="482">
        <v>177095</v>
      </c>
      <c r="D24" s="464" t="s">
        <v>51</v>
      </c>
      <c r="E24" s="465" t="s">
        <v>243</v>
      </c>
      <c r="F24" s="465"/>
      <c r="G24" s="465"/>
      <c r="H24" s="465" t="s">
        <v>78</v>
      </c>
      <c r="I24" s="466"/>
      <c r="J24" s="466"/>
      <c r="K24" s="466" t="s">
        <v>243</v>
      </c>
      <c r="L24" s="465"/>
      <c r="M24" s="489" t="s">
        <v>20</v>
      </c>
      <c r="N24" s="466" t="s">
        <v>244</v>
      </c>
      <c r="O24" s="483" t="s">
        <v>78</v>
      </c>
      <c r="P24" s="466"/>
      <c r="Q24" s="466"/>
      <c r="R24" s="466"/>
      <c r="S24" s="489" t="s">
        <v>21</v>
      </c>
      <c r="T24" s="465" t="s">
        <v>78</v>
      </c>
      <c r="U24" s="466"/>
      <c r="V24" s="466"/>
      <c r="W24" s="466" t="s">
        <v>243</v>
      </c>
      <c r="X24" s="466"/>
      <c r="Y24" s="466"/>
      <c r="Z24" s="465" t="s">
        <v>78</v>
      </c>
      <c r="AA24" s="465"/>
      <c r="AB24" s="466"/>
      <c r="AC24" s="466" t="s">
        <v>245</v>
      </c>
      <c r="AD24" s="466"/>
      <c r="AE24" s="466"/>
      <c r="AF24" s="483" t="s">
        <v>22</v>
      </c>
      <c r="AG24" s="465" t="s">
        <v>220</v>
      </c>
      <c r="AH24" s="465" t="s">
        <v>78</v>
      </c>
      <c r="AI24" s="483" t="s">
        <v>31</v>
      </c>
      <c r="AJ24" s="467">
        <f>AN24</f>
        <v>114</v>
      </c>
      <c r="AK24" s="467">
        <f>AJ24+AL24</f>
        <v>186</v>
      </c>
      <c r="AL24" s="467">
        <f>AO24</f>
        <v>72</v>
      </c>
      <c r="AM24" s="468" t="s">
        <v>200</v>
      </c>
      <c r="AN24" s="486">
        <f>$AN$2-BT24</f>
        <v>114</v>
      </c>
      <c r="AO24" s="486">
        <f>(BU24-AN24)</f>
        <v>72</v>
      </c>
      <c r="AP24" s="3"/>
      <c r="AQ24" s="470"/>
      <c r="AR24" s="470"/>
      <c r="AS24" s="470"/>
      <c r="AT24" s="470"/>
      <c r="AU24" s="470"/>
      <c r="AV24" s="459">
        <f>COUNTIF(E24:AI24,"M")</f>
        <v>1</v>
      </c>
      <c r="AW24" s="459">
        <f>COUNTIF(E24:AI24,"T")</f>
        <v>1</v>
      </c>
      <c r="AX24" s="459">
        <f>COUNTIF(E24:AI24,"P")</f>
        <v>1</v>
      </c>
      <c r="AY24" s="459">
        <f t="shared" si="0"/>
        <v>5</v>
      </c>
      <c r="AZ24" s="459">
        <f>COUNTIF(E24:AI24,"M/T")</f>
        <v>0</v>
      </c>
      <c r="BA24" s="459">
        <f>COUNTIF(E24:AI24,"I/I")</f>
        <v>0</v>
      </c>
      <c r="BB24" s="459">
        <f>COUNTIF(E24:AI24,"I")</f>
        <v>0</v>
      </c>
      <c r="BC24" s="459">
        <f>COUNTIF(E24:AI24,"I²")</f>
        <v>0</v>
      </c>
      <c r="BD24" s="459">
        <f>COUNTIF(E24:AI24,"M4")</f>
        <v>0</v>
      </c>
      <c r="BE24" s="459">
        <f>COUNTIF(E24:AI24,"FLEX")</f>
        <v>0</v>
      </c>
      <c r="BF24" s="459">
        <f t="shared" si="1"/>
        <v>2</v>
      </c>
      <c r="BG24" s="459">
        <f t="shared" si="2"/>
        <v>3</v>
      </c>
      <c r="BH24" s="459">
        <f>COUNTIF(E24:AI24,"T/I")</f>
        <v>1</v>
      </c>
      <c r="BI24" s="459">
        <f>COUNTIF(E24:AI24,"P/i")</f>
        <v>0</v>
      </c>
      <c r="BJ24" s="459">
        <f>COUNTIF(E24:AI24,"m/i")</f>
        <v>0</v>
      </c>
      <c r="BK24" s="459">
        <f>COUNTIF(E24:AI24,"M4/t")</f>
        <v>0</v>
      </c>
      <c r="BL24" s="459">
        <f>COUNTIF(E24:AI24,"I2/SN")</f>
        <v>0</v>
      </c>
      <c r="BM24" s="459">
        <f>COUNTIF(E24:AI24,"M5")</f>
        <v>0</v>
      </c>
      <c r="BN24" s="459">
        <f>COUNTIF(E24:AI24,"M6")</f>
        <v>0</v>
      </c>
      <c r="BO24" s="459">
        <f>COUNTIF(E24:AI24,"T5")</f>
        <v>0</v>
      </c>
      <c r="BP24" s="459">
        <f>COUNTIF(E24:AI24,"FLUXO")</f>
        <v>0</v>
      </c>
      <c r="BQ24" s="459">
        <f>COUNTIF(E24:AI24,"T1/N")</f>
        <v>0</v>
      </c>
      <c r="BR24" s="459">
        <f>COUNTIF(E24:AI24,"N/M")</f>
        <v>0</v>
      </c>
      <c r="BS24" s="459">
        <f>COUNTIF(E24:AI24,"P1/N")</f>
        <v>0</v>
      </c>
      <c r="BT24" s="459">
        <f t="shared" si="3"/>
        <v>0</v>
      </c>
      <c r="BU24" s="471">
        <f t="shared" si="4"/>
        <v>186</v>
      </c>
    </row>
    <row r="25" spans="1:75" s="457" customFormat="1" ht="26.25" customHeight="1">
      <c r="A25" s="495" t="s">
        <v>246</v>
      </c>
      <c r="B25" s="481" t="s">
        <v>247</v>
      </c>
      <c r="C25" s="493">
        <v>157582</v>
      </c>
      <c r="D25" s="464" t="s">
        <v>51</v>
      </c>
      <c r="E25" s="465"/>
      <c r="F25" s="465"/>
      <c r="G25" s="465"/>
      <c r="H25" s="465" t="s">
        <v>78</v>
      </c>
      <c r="I25" s="466"/>
      <c r="J25" s="466"/>
      <c r="K25" s="466" t="s">
        <v>78</v>
      </c>
      <c r="L25" s="489" t="s">
        <v>78</v>
      </c>
      <c r="M25" s="465"/>
      <c r="N25" s="466" t="s">
        <v>78</v>
      </c>
      <c r="O25" s="466"/>
      <c r="P25" s="466"/>
      <c r="Q25" s="466" t="s">
        <v>78</v>
      </c>
      <c r="R25" s="466"/>
      <c r="S25" s="465"/>
      <c r="T25" s="465" t="s">
        <v>78</v>
      </c>
      <c r="U25" s="466"/>
      <c r="V25" s="466"/>
      <c r="W25" s="466" t="s">
        <v>78</v>
      </c>
      <c r="X25" s="466"/>
      <c r="Y25" s="466"/>
      <c r="Z25" s="465" t="s">
        <v>241</v>
      </c>
      <c r="AA25" s="465"/>
      <c r="AB25" s="466"/>
      <c r="AC25" s="466" t="s">
        <v>78</v>
      </c>
      <c r="AD25" s="466"/>
      <c r="AE25" s="466"/>
      <c r="AF25" s="466" t="s">
        <v>78</v>
      </c>
      <c r="AG25" s="465"/>
      <c r="AH25" s="465"/>
      <c r="AI25" s="466" t="s">
        <v>78</v>
      </c>
      <c r="AJ25" s="467">
        <f>AN25</f>
        <v>114</v>
      </c>
      <c r="AK25" s="467">
        <f>AJ25+AL25</f>
        <v>132</v>
      </c>
      <c r="AL25" s="467">
        <f>AO25</f>
        <v>18</v>
      </c>
      <c r="AM25" s="468" t="s">
        <v>200</v>
      </c>
      <c r="AN25" s="486">
        <f>$AN$2-BT25</f>
        <v>114</v>
      </c>
      <c r="AO25" s="486">
        <f>(BU25-AN25)</f>
        <v>18</v>
      </c>
      <c r="AP25" s="3"/>
      <c r="AQ25" s="470"/>
      <c r="AR25" s="470"/>
      <c r="AS25" s="470"/>
      <c r="AT25" s="470"/>
      <c r="AU25" s="470"/>
      <c r="AV25" s="459">
        <f>COUNTIF(E25:AI25,"M")</f>
        <v>0</v>
      </c>
      <c r="AW25" s="459">
        <f>COUNTIF(E25:AI25,"T")</f>
        <v>0</v>
      </c>
      <c r="AX25" s="459">
        <f>COUNTIF(E25:AI25,"P")</f>
        <v>0</v>
      </c>
      <c r="AY25" s="459">
        <f t="shared" si="0"/>
        <v>10</v>
      </c>
      <c r="AZ25" s="459">
        <f>COUNTIF(E25:AI25,"M/T")</f>
        <v>0</v>
      </c>
      <c r="BA25" s="459">
        <f>COUNTIF(E25:AI25,"I/I")</f>
        <v>1</v>
      </c>
      <c r="BB25" s="459">
        <f>COUNTIF(E25:AI25,"I")</f>
        <v>0</v>
      </c>
      <c r="BC25" s="459">
        <f>COUNTIF(E25:AI25,"I²")</f>
        <v>0</v>
      </c>
      <c r="BD25" s="459">
        <f>COUNTIF(E25:AI25,"M4")</f>
        <v>0</v>
      </c>
      <c r="BE25" s="459">
        <f>COUNTIF(E25:AI25,"FLEX")</f>
        <v>0</v>
      </c>
      <c r="BF25" s="459">
        <f t="shared" si="1"/>
        <v>0</v>
      </c>
      <c r="BG25" s="459">
        <f t="shared" si="2"/>
        <v>0</v>
      </c>
      <c r="BH25" s="459">
        <f>COUNTIF(E25:AI25,"T/I")</f>
        <v>0</v>
      </c>
      <c r="BI25" s="459">
        <f>COUNTIF(E25:AI25,"P/i")</f>
        <v>0</v>
      </c>
      <c r="BJ25" s="459">
        <f>COUNTIF(E25:AI25,"m/i")</f>
        <v>0</v>
      </c>
      <c r="BK25" s="459">
        <f>COUNTIF(E25:AI25,"M4/t")</f>
        <v>0</v>
      </c>
      <c r="BL25" s="459">
        <f>COUNTIF(E25:AI25,"I2/SN")</f>
        <v>0</v>
      </c>
      <c r="BM25" s="459">
        <f>COUNTIF(E25:AI25,"M5")</f>
        <v>0</v>
      </c>
      <c r="BN25" s="459">
        <f>COUNTIF(E25:AI25,"M6")</f>
        <v>0</v>
      </c>
      <c r="BO25" s="459">
        <f>COUNTIF(E25:AI25,"T5")</f>
        <v>0</v>
      </c>
      <c r="BP25" s="459">
        <f>COUNTIF(E25:AI25,"FLUXO")</f>
        <v>0</v>
      </c>
      <c r="BQ25" s="459">
        <f>COUNTIF(E25:AI25,"I2/N")</f>
        <v>0</v>
      </c>
      <c r="BR25" s="459">
        <f>COUNTIF(E25:AI25,"N/M")</f>
        <v>0</v>
      </c>
      <c r="BS25" s="459">
        <f>COUNTIF(E25:AI25,"I/M")</f>
        <v>0</v>
      </c>
      <c r="BT25" s="459">
        <f t="shared" si="3"/>
        <v>0</v>
      </c>
      <c r="BU25" s="471">
        <f t="shared" si="4"/>
        <v>132</v>
      </c>
    </row>
    <row r="26" spans="1:75" s="457" customFormat="1" ht="26.25" customHeight="1">
      <c r="A26" s="451" t="s">
        <v>0</v>
      </c>
      <c r="B26" s="452" t="s">
        <v>1</v>
      </c>
      <c r="C26" s="453" t="s">
        <v>202</v>
      </c>
      <c r="D26" s="451" t="s">
        <v>3</v>
      </c>
      <c r="E26" s="454">
        <v>1</v>
      </c>
      <c r="F26" s="454">
        <v>2</v>
      </c>
      <c r="G26" s="454">
        <v>3</v>
      </c>
      <c r="H26" s="454">
        <v>4</v>
      </c>
      <c r="I26" s="454">
        <v>5</v>
      </c>
      <c r="J26" s="454">
        <v>6</v>
      </c>
      <c r="K26" s="454">
        <v>7</v>
      </c>
      <c r="L26" s="454">
        <v>8</v>
      </c>
      <c r="M26" s="454">
        <v>9</v>
      </c>
      <c r="N26" s="454">
        <v>10</v>
      </c>
      <c r="O26" s="454">
        <v>11</v>
      </c>
      <c r="P26" s="454">
        <v>12</v>
      </c>
      <c r="Q26" s="454">
        <v>13</v>
      </c>
      <c r="R26" s="454">
        <v>14</v>
      </c>
      <c r="S26" s="454">
        <v>15</v>
      </c>
      <c r="T26" s="454">
        <v>16</v>
      </c>
      <c r="U26" s="454">
        <v>17</v>
      </c>
      <c r="V26" s="454">
        <v>18</v>
      </c>
      <c r="W26" s="454">
        <v>19</v>
      </c>
      <c r="X26" s="454">
        <v>20</v>
      </c>
      <c r="Y26" s="454">
        <v>21</v>
      </c>
      <c r="Z26" s="454">
        <v>22</v>
      </c>
      <c r="AA26" s="454">
        <v>23</v>
      </c>
      <c r="AB26" s="454">
        <v>24</v>
      </c>
      <c r="AC26" s="454">
        <v>25</v>
      </c>
      <c r="AD26" s="454">
        <v>26</v>
      </c>
      <c r="AE26" s="454">
        <v>27</v>
      </c>
      <c r="AF26" s="454">
        <v>28</v>
      </c>
      <c r="AG26" s="454">
        <v>29</v>
      </c>
      <c r="AH26" s="454">
        <v>30</v>
      </c>
      <c r="AI26" s="454">
        <v>31</v>
      </c>
      <c r="AJ26" s="455" t="s">
        <v>4</v>
      </c>
      <c r="AK26" s="455" t="s">
        <v>5</v>
      </c>
      <c r="AL26" s="455" t="s">
        <v>6</v>
      </c>
      <c r="AM26" s="468"/>
      <c r="AU26" s="476"/>
      <c r="AV26" s="477"/>
      <c r="AW26" s="477"/>
      <c r="AX26" s="477"/>
      <c r="AY26" s="477"/>
      <c r="AZ26" s="477"/>
      <c r="BA26" s="477"/>
      <c r="BB26" s="477"/>
      <c r="BC26" s="477"/>
      <c r="BD26" s="477"/>
      <c r="BE26" s="477"/>
      <c r="BF26" s="477"/>
      <c r="BG26" s="477"/>
      <c r="BH26" s="477"/>
      <c r="BI26" s="477"/>
      <c r="BJ26" s="477"/>
      <c r="BK26" s="477"/>
      <c r="BL26" s="477"/>
      <c r="BM26" s="477"/>
      <c r="BN26" s="477"/>
      <c r="BO26" s="477"/>
      <c r="BP26" s="477"/>
      <c r="BQ26" s="477"/>
      <c r="BR26" s="477"/>
      <c r="BS26" s="477"/>
      <c r="BT26" s="477"/>
      <c r="BU26" s="478"/>
      <c r="BV26" s="476"/>
      <c r="BW26" s="472"/>
    </row>
    <row r="27" spans="1:75" s="457" customFormat="1" ht="26.25" customHeight="1">
      <c r="A27" s="451"/>
      <c r="B27" s="452" t="s">
        <v>203</v>
      </c>
      <c r="C27" s="453" t="s">
        <v>204</v>
      </c>
      <c r="D27" s="451"/>
      <c r="E27" s="454" t="s">
        <v>11</v>
      </c>
      <c r="F27" s="454" t="s">
        <v>12</v>
      </c>
      <c r="G27" s="454" t="s">
        <v>13</v>
      </c>
      <c r="H27" s="454" t="s">
        <v>14</v>
      </c>
      <c r="I27" s="454" t="s">
        <v>8</v>
      </c>
      <c r="J27" s="454" t="s">
        <v>9</v>
      </c>
      <c r="K27" s="454" t="s">
        <v>10</v>
      </c>
      <c r="L27" s="454" t="s">
        <v>205</v>
      </c>
      <c r="M27" s="454" t="s">
        <v>12</v>
      </c>
      <c r="N27" s="454" t="s">
        <v>13</v>
      </c>
      <c r="O27" s="454" t="s">
        <v>14</v>
      </c>
      <c r="P27" s="454" t="s">
        <v>8</v>
      </c>
      <c r="Q27" s="454" t="s">
        <v>9</v>
      </c>
      <c r="R27" s="454" t="s">
        <v>10</v>
      </c>
      <c r="S27" s="454" t="s">
        <v>205</v>
      </c>
      <c r="T27" s="454" t="s">
        <v>12</v>
      </c>
      <c r="U27" s="454" t="s">
        <v>13</v>
      </c>
      <c r="V27" s="454" t="s">
        <v>14</v>
      </c>
      <c r="W27" s="454" t="s">
        <v>8</v>
      </c>
      <c r="X27" s="454" t="s">
        <v>9</v>
      </c>
      <c r="Y27" s="454" t="s">
        <v>10</v>
      </c>
      <c r="Z27" s="454" t="s">
        <v>205</v>
      </c>
      <c r="AA27" s="454" t="s">
        <v>12</v>
      </c>
      <c r="AB27" s="454" t="s">
        <v>13</v>
      </c>
      <c r="AC27" s="454" t="s">
        <v>14</v>
      </c>
      <c r="AD27" s="454" t="s">
        <v>8</v>
      </c>
      <c r="AE27" s="454" t="s">
        <v>9</v>
      </c>
      <c r="AF27" s="454" t="s">
        <v>10</v>
      </c>
      <c r="AG27" s="454" t="s">
        <v>205</v>
      </c>
      <c r="AH27" s="454" t="s">
        <v>12</v>
      </c>
      <c r="AI27" s="454" t="s">
        <v>13</v>
      </c>
      <c r="AJ27" s="455"/>
      <c r="AK27" s="455"/>
      <c r="AL27" s="455"/>
      <c r="AM27" s="468"/>
      <c r="AU27" s="476"/>
      <c r="AV27" s="477"/>
      <c r="AW27" s="477"/>
      <c r="AX27" s="477"/>
      <c r="AY27" s="477"/>
      <c r="AZ27" s="477"/>
      <c r="BA27" s="477"/>
      <c r="BB27" s="477"/>
      <c r="BC27" s="477"/>
      <c r="BD27" s="477"/>
      <c r="BE27" s="477"/>
      <c r="BF27" s="477"/>
      <c r="BG27" s="477"/>
      <c r="BH27" s="477"/>
      <c r="BI27" s="477"/>
      <c r="BJ27" s="477"/>
      <c r="BK27" s="477"/>
      <c r="BL27" s="477"/>
      <c r="BM27" s="477"/>
      <c r="BN27" s="477"/>
      <c r="BO27" s="477"/>
      <c r="BP27" s="477"/>
      <c r="BQ27" s="477"/>
      <c r="BR27" s="477"/>
      <c r="BS27" s="477"/>
      <c r="BT27" s="477"/>
      <c r="BU27" s="478"/>
      <c r="BV27" s="476"/>
      <c r="BW27" s="472"/>
    </row>
    <row r="28" spans="1:75" s="457" customFormat="1" ht="26.25" customHeight="1">
      <c r="A28" s="495" t="s">
        <v>248</v>
      </c>
      <c r="B28" s="481" t="s">
        <v>249</v>
      </c>
      <c r="C28" s="493">
        <v>459785</v>
      </c>
      <c r="D28" s="464" t="s">
        <v>51</v>
      </c>
      <c r="E28" s="465" t="s">
        <v>78</v>
      </c>
      <c r="F28" s="465" t="s">
        <v>78</v>
      </c>
      <c r="G28" s="465"/>
      <c r="H28" s="465"/>
      <c r="I28" s="466" t="s">
        <v>78</v>
      </c>
      <c r="J28" s="466"/>
      <c r="K28" s="466"/>
      <c r="L28" s="465"/>
      <c r="M28" s="465"/>
      <c r="N28" s="466"/>
      <c r="O28" s="466" t="s">
        <v>78</v>
      </c>
      <c r="P28" s="466"/>
      <c r="Q28" s="466" t="s">
        <v>78</v>
      </c>
      <c r="R28" s="466"/>
      <c r="S28" s="465" t="s">
        <v>241</v>
      </c>
      <c r="T28" s="465"/>
      <c r="U28" s="466"/>
      <c r="V28" s="466"/>
      <c r="W28" s="466"/>
      <c r="X28" s="466" t="s">
        <v>78</v>
      </c>
      <c r="Y28" s="466"/>
      <c r="Z28" s="465"/>
      <c r="AA28" s="465" t="s">
        <v>78</v>
      </c>
      <c r="AB28" s="466"/>
      <c r="AC28" s="466"/>
      <c r="AD28" s="466" t="s">
        <v>78</v>
      </c>
      <c r="AE28" s="466"/>
      <c r="AF28" s="466" t="s">
        <v>78</v>
      </c>
      <c r="AG28" s="465" t="s">
        <v>220</v>
      </c>
      <c r="AH28" s="465"/>
      <c r="AI28" s="466"/>
      <c r="AJ28" s="467">
        <f>AN28</f>
        <v>114</v>
      </c>
      <c r="AK28" s="467">
        <f>AJ28+AL28</f>
        <v>120</v>
      </c>
      <c r="AL28" s="467">
        <f>AO28</f>
        <v>6</v>
      </c>
      <c r="AM28" s="468" t="s">
        <v>200</v>
      </c>
      <c r="AN28" s="486">
        <f>$AN$2-BT28</f>
        <v>114</v>
      </c>
      <c r="AO28" s="486">
        <f>(BU28-AN28)</f>
        <v>6</v>
      </c>
      <c r="AP28" s="3"/>
      <c r="AQ28" s="470"/>
      <c r="AR28" s="470"/>
      <c r="AS28" s="470"/>
      <c r="AT28" s="470"/>
      <c r="AU28" s="470"/>
      <c r="AV28" s="459">
        <f>COUNTIF(E28:AI28,"M")</f>
        <v>0</v>
      </c>
      <c r="AW28" s="459">
        <f>COUNTIF(E28:AI28,"T")</f>
        <v>0</v>
      </c>
      <c r="AX28" s="459">
        <f>COUNTIF(E28:AI28,"P")</f>
        <v>0</v>
      </c>
      <c r="AY28" s="459">
        <f t="shared" si="0"/>
        <v>9</v>
      </c>
      <c r="AZ28" s="459">
        <f>COUNTIF(E28:AI28,"M/T")</f>
        <v>0</v>
      </c>
      <c r="BA28" s="459">
        <f>COUNTIF(E28:AI28,"I/I")</f>
        <v>1</v>
      </c>
      <c r="BB28" s="459">
        <f>COUNTIF(E28:AI28,"I")</f>
        <v>0</v>
      </c>
      <c r="BC28" s="459">
        <f>COUNTIF(E28:AI28,"I²")</f>
        <v>0</v>
      </c>
      <c r="BD28" s="459">
        <f>COUNTIF(E28:AI28,"M4")</f>
        <v>0</v>
      </c>
      <c r="BE28" s="459">
        <f>COUNTIF(E28:AI28,"FLEX")</f>
        <v>0</v>
      </c>
      <c r="BF28" s="459">
        <f t="shared" si="1"/>
        <v>0</v>
      </c>
      <c r="BG28" s="459">
        <f t="shared" si="2"/>
        <v>0</v>
      </c>
      <c r="BH28" s="459">
        <f>COUNTIF(E28:AI28,"T/I")</f>
        <v>0</v>
      </c>
      <c r="BI28" s="459">
        <f>COUNTIF(E28:AI28,"P/i")</f>
        <v>0</v>
      </c>
      <c r="BJ28" s="459">
        <f>COUNTIF(E28:AI28,"m/i")</f>
        <v>0</v>
      </c>
      <c r="BK28" s="459">
        <f>COUNTIF(E28:AI28,"M4/t")</f>
        <v>0</v>
      </c>
      <c r="BL28" s="459">
        <f>COUNTIF(E28:AI28,"I2/SN")</f>
        <v>0</v>
      </c>
      <c r="BM28" s="459">
        <f>COUNTIF(E28:AI28,"M5")</f>
        <v>0</v>
      </c>
      <c r="BN28" s="459">
        <f>COUNTIF(E28:AI28,"M6")</f>
        <v>0</v>
      </c>
      <c r="BO28" s="459">
        <f>COUNTIF(E28:AI28,"T5")</f>
        <v>0</v>
      </c>
      <c r="BP28" s="459">
        <f>COUNTIF(E28:AI28,"FLUXO")</f>
        <v>0</v>
      </c>
      <c r="BQ28" s="459">
        <f>COUNTIF(E28:AI28,"I2/N")</f>
        <v>0</v>
      </c>
      <c r="BR28" s="459">
        <f>COUNTIF(E28:AI28,"N/M")</f>
        <v>0</v>
      </c>
      <c r="BS28" s="459">
        <f>COUNTIF(E28:AI28,"I/M")</f>
        <v>0</v>
      </c>
      <c r="BT28" s="459">
        <f t="shared" si="3"/>
        <v>0</v>
      </c>
      <c r="BU28" s="471">
        <f t="shared" si="4"/>
        <v>120</v>
      </c>
    </row>
    <row r="29" spans="1:75" s="457" customFormat="1" ht="26.25" customHeight="1">
      <c r="A29" s="495" t="s">
        <v>250</v>
      </c>
      <c r="B29" s="481" t="s">
        <v>251</v>
      </c>
      <c r="C29" s="482"/>
      <c r="D29" s="464" t="s">
        <v>51</v>
      </c>
      <c r="E29" s="465"/>
      <c r="F29" s="465" t="s">
        <v>78</v>
      </c>
      <c r="G29" s="465"/>
      <c r="H29" s="465"/>
      <c r="I29" s="466" t="s">
        <v>78</v>
      </c>
      <c r="J29" s="466"/>
      <c r="K29" s="466"/>
      <c r="L29" s="465" t="s">
        <v>78</v>
      </c>
      <c r="M29" s="465"/>
      <c r="N29" s="466"/>
      <c r="O29" s="484" t="s">
        <v>18</v>
      </c>
      <c r="P29" s="466"/>
      <c r="Q29" s="466"/>
      <c r="R29" s="466" t="s">
        <v>78</v>
      </c>
      <c r="S29" s="465"/>
      <c r="T29" s="465"/>
      <c r="U29" s="466" t="s">
        <v>78</v>
      </c>
      <c r="V29" s="466"/>
      <c r="W29" s="466"/>
      <c r="X29" s="466" t="s">
        <v>78</v>
      </c>
      <c r="Y29" s="466"/>
      <c r="Z29" s="465"/>
      <c r="AA29" s="465" t="s">
        <v>78</v>
      </c>
      <c r="AB29" s="466"/>
      <c r="AC29" s="466"/>
      <c r="AD29" s="466" t="s">
        <v>78</v>
      </c>
      <c r="AE29" s="466"/>
      <c r="AF29" s="466"/>
      <c r="AG29" s="465" t="s">
        <v>78</v>
      </c>
      <c r="AH29" s="465"/>
      <c r="AI29" s="466"/>
      <c r="AJ29" s="467">
        <f>AN29</f>
        <v>102</v>
      </c>
      <c r="AK29" s="467">
        <f>AJ29+AL29</f>
        <v>108</v>
      </c>
      <c r="AL29" s="467">
        <f>AO29</f>
        <v>6</v>
      </c>
      <c r="AM29" s="468" t="s">
        <v>200</v>
      </c>
      <c r="AN29" s="486">
        <f>$AN$2-BT29</f>
        <v>102</v>
      </c>
      <c r="AO29" s="486">
        <f>(BU29-AN29)</f>
        <v>6</v>
      </c>
      <c r="AP29" s="3"/>
      <c r="AQ29" s="470"/>
      <c r="AR29" s="470"/>
      <c r="AS29" s="470"/>
      <c r="AT29" s="470">
        <v>2</v>
      </c>
      <c r="AU29" s="470"/>
      <c r="AV29" s="459">
        <f>COUNTIF(E29:AI29,"M")</f>
        <v>0</v>
      </c>
      <c r="AW29" s="459">
        <f>COUNTIF(E29:AI29,"T")</f>
        <v>0</v>
      </c>
      <c r="AX29" s="459">
        <f>COUNTIF(E29:AI29,"P")</f>
        <v>0</v>
      </c>
      <c r="AY29" s="459">
        <f t="shared" si="0"/>
        <v>9</v>
      </c>
      <c r="AZ29" s="459">
        <f>COUNTIF(E29:AI29,"M/T")</f>
        <v>0</v>
      </c>
      <c r="BA29" s="459">
        <f>COUNTIF(E29:AI29,"I/I")</f>
        <v>0</v>
      </c>
      <c r="BB29" s="459">
        <f>COUNTIF(E29:AI29,"I")</f>
        <v>0</v>
      </c>
      <c r="BC29" s="459">
        <f>COUNTIF(E29:AI29,"I²")</f>
        <v>0</v>
      </c>
      <c r="BD29" s="459">
        <f>COUNTIF(E29:AI29,"M4")</f>
        <v>0</v>
      </c>
      <c r="BE29" s="459">
        <f>COUNTIF(E29:AI29,"FLEX")</f>
        <v>0</v>
      </c>
      <c r="BF29" s="459">
        <f t="shared" si="1"/>
        <v>0</v>
      </c>
      <c r="BG29" s="459">
        <f t="shared" si="2"/>
        <v>0</v>
      </c>
      <c r="BH29" s="459">
        <f>COUNTIF(E29:AI29,"T/I")</f>
        <v>0</v>
      </c>
      <c r="BI29" s="459">
        <f>COUNTIF(E29:AI29,"P/i")</f>
        <v>0</v>
      </c>
      <c r="BJ29" s="459">
        <f>COUNTIF(E29:AI29,"m/i")</f>
        <v>0</v>
      </c>
      <c r="BK29" s="459">
        <f>COUNTIF(E29:AI29,"M4/t")</f>
        <v>0</v>
      </c>
      <c r="BL29" s="459">
        <f>COUNTIF(E29:AI29,"I2/SN")</f>
        <v>0</v>
      </c>
      <c r="BM29" s="459">
        <f>COUNTIF(E29:AI29,"M5")</f>
        <v>0</v>
      </c>
      <c r="BN29" s="459">
        <f>COUNTIF(E29:AI29,"M6")</f>
        <v>0</v>
      </c>
      <c r="BO29" s="459">
        <f>COUNTIF(E29:AI29,"T5")</f>
        <v>0</v>
      </c>
      <c r="BP29" s="459">
        <f>COUNTIF(E29:AI29,"FLUXO")</f>
        <v>0</v>
      </c>
      <c r="BQ29" s="459">
        <f>COUNTIF(E29:AI29,"I2/N")</f>
        <v>0</v>
      </c>
      <c r="BR29" s="459">
        <f>COUNTIF(E29:AI29,"N/M")</f>
        <v>0</v>
      </c>
      <c r="BS29" s="459">
        <f>COUNTIF(E29:AI29,"I/M")</f>
        <v>0</v>
      </c>
      <c r="BT29" s="459">
        <f t="shared" si="3"/>
        <v>12</v>
      </c>
      <c r="BU29" s="471">
        <f t="shared" si="4"/>
        <v>108</v>
      </c>
    </row>
    <row r="30" spans="1:75" s="457" customFormat="1" ht="26.25" customHeight="1">
      <c r="A30" s="451" t="s">
        <v>0</v>
      </c>
      <c r="B30" s="452" t="s">
        <v>1</v>
      </c>
      <c r="C30" s="453" t="s">
        <v>202</v>
      </c>
      <c r="D30" s="451" t="s">
        <v>3</v>
      </c>
      <c r="E30" s="454">
        <v>1</v>
      </c>
      <c r="F30" s="454">
        <v>2</v>
      </c>
      <c r="G30" s="454">
        <v>3</v>
      </c>
      <c r="H30" s="454">
        <v>4</v>
      </c>
      <c r="I30" s="454">
        <v>5</v>
      </c>
      <c r="J30" s="454">
        <v>6</v>
      </c>
      <c r="K30" s="454">
        <v>7</v>
      </c>
      <c r="L30" s="454">
        <v>8</v>
      </c>
      <c r="M30" s="454">
        <v>9</v>
      </c>
      <c r="N30" s="454">
        <v>10</v>
      </c>
      <c r="O30" s="454">
        <v>11</v>
      </c>
      <c r="P30" s="454">
        <v>12</v>
      </c>
      <c r="Q30" s="454">
        <v>13</v>
      </c>
      <c r="R30" s="454">
        <v>14</v>
      </c>
      <c r="S30" s="454">
        <v>15</v>
      </c>
      <c r="T30" s="454">
        <v>16</v>
      </c>
      <c r="U30" s="454">
        <v>17</v>
      </c>
      <c r="V30" s="454">
        <v>18</v>
      </c>
      <c r="W30" s="454">
        <v>19</v>
      </c>
      <c r="X30" s="454">
        <v>20</v>
      </c>
      <c r="Y30" s="454">
        <v>21</v>
      </c>
      <c r="Z30" s="454">
        <v>22</v>
      </c>
      <c r="AA30" s="454">
        <v>23</v>
      </c>
      <c r="AB30" s="454">
        <v>24</v>
      </c>
      <c r="AC30" s="454">
        <v>25</v>
      </c>
      <c r="AD30" s="454">
        <v>26</v>
      </c>
      <c r="AE30" s="454">
        <v>27</v>
      </c>
      <c r="AF30" s="454">
        <v>28</v>
      </c>
      <c r="AG30" s="454">
        <v>29</v>
      </c>
      <c r="AH30" s="454">
        <v>30</v>
      </c>
      <c r="AI30" s="454">
        <v>31</v>
      </c>
      <c r="AJ30" s="455" t="s">
        <v>4</v>
      </c>
      <c r="AK30" s="455" t="s">
        <v>5</v>
      </c>
      <c r="AL30" s="455" t="s">
        <v>6</v>
      </c>
      <c r="AM30" s="468"/>
      <c r="AU30" s="476"/>
      <c r="AV30" s="477"/>
      <c r="AW30" s="477"/>
      <c r="AX30" s="477"/>
      <c r="AY30" s="477"/>
      <c r="AZ30" s="477"/>
      <c r="BA30" s="477"/>
      <c r="BB30" s="477"/>
      <c r="BC30" s="477"/>
      <c r="BD30" s="477"/>
      <c r="BE30" s="477"/>
      <c r="BF30" s="477"/>
      <c r="BG30" s="477"/>
      <c r="BH30" s="477"/>
      <c r="BI30" s="477"/>
      <c r="BJ30" s="477"/>
      <c r="BK30" s="477"/>
      <c r="BL30" s="477"/>
      <c r="BM30" s="477"/>
      <c r="BN30" s="477"/>
      <c r="BO30" s="477"/>
      <c r="BP30" s="477"/>
      <c r="BQ30" s="477"/>
      <c r="BR30" s="477"/>
      <c r="BS30" s="477"/>
      <c r="BT30" s="477"/>
      <c r="BU30" s="478"/>
      <c r="BV30" s="476"/>
      <c r="BW30" s="472"/>
    </row>
    <row r="31" spans="1:75" s="457" customFormat="1" ht="26.25" customHeight="1">
      <c r="A31" s="451"/>
      <c r="B31" s="452" t="s">
        <v>203</v>
      </c>
      <c r="C31" s="453" t="s">
        <v>204</v>
      </c>
      <c r="D31" s="451"/>
      <c r="E31" s="454" t="s">
        <v>11</v>
      </c>
      <c r="F31" s="454" t="s">
        <v>12</v>
      </c>
      <c r="G31" s="454" t="s">
        <v>13</v>
      </c>
      <c r="H31" s="454" t="s">
        <v>14</v>
      </c>
      <c r="I31" s="454" t="s">
        <v>8</v>
      </c>
      <c r="J31" s="454" t="s">
        <v>9</v>
      </c>
      <c r="K31" s="454" t="s">
        <v>10</v>
      </c>
      <c r="L31" s="454" t="s">
        <v>205</v>
      </c>
      <c r="M31" s="454" t="s">
        <v>12</v>
      </c>
      <c r="N31" s="454" t="s">
        <v>13</v>
      </c>
      <c r="O31" s="454" t="s">
        <v>14</v>
      </c>
      <c r="P31" s="454" t="s">
        <v>8</v>
      </c>
      <c r="Q31" s="454" t="s">
        <v>9</v>
      </c>
      <c r="R31" s="454" t="s">
        <v>10</v>
      </c>
      <c r="S31" s="454" t="s">
        <v>205</v>
      </c>
      <c r="T31" s="454" t="s">
        <v>12</v>
      </c>
      <c r="U31" s="454" t="s">
        <v>13</v>
      </c>
      <c r="V31" s="454" t="s">
        <v>14</v>
      </c>
      <c r="W31" s="454" t="s">
        <v>8</v>
      </c>
      <c r="X31" s="454" t="s">
        <v>9</v>
      </c>
      <c r="Y31" s="454" t="s">
        <v>10</v>
      </c>
      <c r="Z31" s="454" t="s">
        <v>205</v>
      </c>
      <c r="AA31" s="454" t="s">
        <v>12</v>
      </c>
      <c r="AB31" s="454" t="s">
        <v>13</v>
      </c>
      <c r="AC31" s="454" t="s">
        <v>14</v>
      </c>
      <c r="AD31" s="454" t="s">
        <v>8</v>
      </c>
      <c r="AE31" s="454" t="s">
        <v>9</v>
      </c>
      <c r="AF31" s="454" t="s">
        <v>10</v>
      </c>
      <c r="AG31" s="454" t="s">
        <v>205</v>
      </c>
      <c r="AH31" s="454" t="s">
        <v>12</v>
      </c>
      <c r="AI31" s="454" t="s">
        <v>13</v>
      </c>
      <c r="AJ31" s="455"/>
      <c r="AK31" s="455"/>
      <c r="AL31" s="455"/>
      <c r="AM31" s="468"/>
      <c r="AU31" s="476"/>
      <c r="AV31" s="477"/>
      <c r="AW31" s="477"/>
      <c r="AX31" s="477"/>
      <c r="AY31" s="477"/>
      <c r="AZ31" s="477"/>
      <c r="BA31" s="477"/>
      <c r="BB31" s="477"/>
      <c r="BC31" s="477"/>
      <c r="BD31" s="477"/>
      <c r="BE31" s="477"/>
      <c r="BF31" s="477"/>
      <c r="BG31" s="477"/>
      <c r="BH31" s="477"/>
      <c r="BI31" s="477"/>
      <c r="BJ31" s="477"/>
      <c r="BK31" s="477"/>
      <c r="BL31" s="477"/>
      <c r="BM31" s="477"/>
      <c r="BN31" s="477"/>
      <c r="BO31" s="477"/>
      <c r="BP31" s="477"/>
      <c r="BQ31" s="477"/>
      <c r="BR31" s="477"/>
      <c r="BS31" s="477"/>
      <c r="BT31" s="477"/>
      <c r="BU31" s="478"/>
      <c r="BV31" s="476"/>
      <c r="BW31" s="472"/>
    </row>
    <row r="32" spans="1:75" s="457" customFormat="1" ht="26.25" customHeight="1">
      <c r="A32" s="495" t="s">
        <v>252</v>
      </c>
      <c r="B32" s="481" t="s">
        <v>253</v>
      </c>
      <c r="C32" s="482">
        <v>105875</v>
      </c>
      <c r="D32" s="497" t="s">
        <v>254</v>
      </c>
      <c r="E32" s="465"/>
      <c r="F32" s="465"/>
      <c r="G32" s="465"/>
      <c r="H32" s="465"/>
      <c r="I32" s="466"/>
      <c r="J32" s="466" t="s">
        <v>211</v>
      </c>
      <c r="K32" s="483" t="s">
        <v>21</v>
      </c>
      <c r="L32" s="465"/>
      <c r="M32" s="465"/>
      <c r="N32" s="466" t="s">
        <v>211</v>
      </c>
      <c r="O32" s="466"/>
      <c r="P32" s="466" t="s">
        <v>211</v>
      </c>
      <c r="Q32" s="466"/>
      <c r="R32" s="466" t="s">
        <v>211</v>
      </c>
      <c r="S32" s="465"/>
      <c r="T32" s="465"/>
      <c r="U32" s="484" t="s">
        <v>19</v>
      </c>
      <c r="V32" s="484" t="s">
        <v>19</v>
      </c>
      <c r="W32" s="484" t="s">
        <v>19</v>
      </c>
      <c r="X32" s="484" t="s">
        <v>19</v>
      </c>
      <c r="Y32" s="484" t="s">
        <v>19</v>
      </c>
      <c r="Z32" s="465"/>
      <c r="AA32" s="465"/>
      <c r="AB32" s="466" t="s">
        <v>211</v>
      </c>
      <c r="AC32" s="483" t="s">
        <v>21</v>
      </c>
      <c r="AD32" s="466" t="s">
        <v>211</v>
      </c>
      <c r="AE32" s="466"/>
      <c r="AF32" s="466" t="s">
        <v>211</v>
      </c>
      <c r="AG32" s="465" t="s">
        <v>220</v>
      </c>
      <c r="AH32" s="465"/>
      <c r="AI32" s="466"/>
      <c r="AJ32" s="467">
        <f>AN32</f>
        <v>84</v>
      </c>
      <c r="AK32" s="467">
        <f>AJ32+AL32</f>
        <v>96</v>
      </c>
      <c r="AL32" s="467">
        <f>AO32</f>
        <v>12</v>
      </c>
      <c r="AM32" s="468" t="s">
        <v>200</v>
      </c>
      <c r="AN32" s="486">
        <f>$AN$2-BT32</f>
        <v>84</v>
      </c>
      <c r="AO32" s="486">
        <f>(BU32-AN32)</f>
        <v>12</v>
      </c>
      <c r="AP32" s="3"/>
      <c r="AQ32" s="470"/>
      <c r="AR32" s="470"/>
      <c r="AS32" s="470"/>
      <c r="AT32" s="470"/>
      <c r="AU32" s="470">
        <v>30</v>
      </c>
      <c r="AV32" s="459">
        <f>COUNTIF(E32:AI32,"M")</f>
        <v>0</v>
      </c>
      <c r="AW32" s="459">
        <f>COUNTIF(E32:AI32,"T")</f>
        <v>2</v>
      </c>
      <c r="AX32" s="459">
        <f>COUNTIF(E32:AI32,"P")</f>
        <v>0</v>
      </c>
      <c r="AY32" s="459">
        <f t="shared" si="0"/>
        <v>0</v>
      </c>
      <c r="AZ32" s="459">
        <f>COUNTIF(E32:AI32,"M/T")</f>
        <v>0</v>
      </c>
      <c r="BA32" s="459">
        <f>COUNTIF(E32:AI32,"I/I")</f>
        <v>0</v>
      </c>
      <c r="BB32" s="459">
        <f>COUNTIF(E32:AI32,"I")</f>
        <v>0</v>
      </c>
      <c r="BC32" s="459">
        <f>COUNTIF(E32:AI32,"I²")</f>
        <v>0</v>
      </c>
      <c r="BD32" s="459">
        <f>COUNTIF(E32:AI32,"M4")</f>
        <v>0</v>
      </c>
      <c r="BE32" s="459">
        <f>COUNTIF(E32:AI32,"FLEX")</f>
        <v>0</v>
      </c>
      <c r="BF32" s="459">
        <f t="shared" si="1"/>
        <v>0</v>
      </c>
      <c r="BG32" s="459">
        <f t="shared" si="2"/>
        <v>0</v>
      </c>
      <c r="BH32" s="459">
        <f>COUNTIF(E32:AI32,"T/I")</f>
        <v>0</v>
      </c>
      <c r="BI32" s="459">
        <f>COUNTIF(E32:AI32,"P/i")</f>
        <v>0</v>
      </c>
      <c r="BJ32" s="459">
        <f>COUNTIF(E32:AI32,"m/i")</f>
        <v>0</v>
      </c>
      <c r="BK32" s="459">
        <f>COUNTIF(E32:AI32,"M4/t")</f>
        <v>0</v>
      </c>
      <c r="BL32" s="459">
        <f>COUNTIF(E32:AI32,"I2/SN")</f>
        <v>0</v>
      </c>
      <c r="BM32" s="459">
        <f>COUNTIF(E32:AI32,"M5")</f>
        <v>0</v>
      </c>
      <c r="BN32" s="459">
        <f>COUNTIF(E32:AI32,"M6")</f>
        <v>0</v>
      </c>
      <c r="BO32" s="459">
        <f>COUNTIF(E32:AI32,"T5")</f>
        <v>0</v>
      </c>
      <c r="BP32" s="459">
        <f>COUNTIF(E32:AI32,"FLUXO")</f>
        <v>7</v>
      </c>
      <c r="BQ32" s="459">
        <f>COUNTIF(E32:AI32,"I2/N")</f>
        <v>0</v>
      </c>
      <c r="BR32" s="459">
        <f>COUNTIF(E32:AI32,"N/M")</f>
        <v>0</v>
      </c>
      <c r="BS32" s="459">
        <f>COUNTIF(E32:AI32,"I/M")</f>
        <v>0</v>
      </c>
      <c r="BT32" s="459">
        <f t="shared" ref="BT32:BT33" si="5">((AR32*6)+(AS32*6)+(AT32*6)+(AU32)+(AQ32*6))</f>
        <v>30</v>
      </c>
      <c r="BU32" s="471">
        <f t="shared" ref="BU32:BU33" si="6">(AV32*$BW$6)+(AW32*$BX$6)+(AX32*$BY$6)+(AY32*$BZ$6)+(AZ32*$CA$6)+(BA32*$CB$6)+(BB32*$CC$6)+(BC32*$CD$6)+(BD32*$CE$6)+(BE32*$CF$6)+(BF32*$CG$6)+(BG32*$CH$6)+(BH32*$CI$6)+(BI32*$CJ$6)+(BJ32*$CK$6)+(BK32*$CL$6)+(BL32*$CM$6)+(BM32*$CN$6)+(BN32*$CO$6)+(BO32*$CP$6)+(BP32*$CQ$6)+(BQ32*$CR$6)+(BR32*$CS$6)+(BS32*$CT$6)</f>
        <v>96</v>
      </c>
      <c r="BV32" s="476"/>
      <c r="BW32" s="472"/>
    </row>
    <row r="33" spans="1:1026" s="457" customFormat="1" ht="26.25" customHeight="1">
      <c r="A33" s="495" t="s">
        <v>255</v>
      </c>
      <c r="B33" s="481" t="s">
        <v>256</v>
      </c>
      <c r="C33" s="487">
        <v>59937</v>
      </c>
      <c r="D33" s="497" t="s">
        <v>254</v>
      </c>
      <c r="E33" s="465"/>
      <c r="F33" s="465"/>
      <c r="G33" s="465"/>
      <c r="H33" s="465"/>
      <c r="I33" s="466" t="s">
        <v>211</v>
      </c>
      <c r="J33" s="466"/>
      <c r="K33" s="466" t="s">
        <v>211</v>
      </c>
      <c r="L33" s="465"/>
      <c r="M33" s="465"/>
      <c r="N33" s="466"/>
      <c r="O33" s="466" t="s">
        <v>211</v>
      </c>
      <c r="P33" s="466"/>
      <c r="Q33" s="466" t="s">
        <v>211</v>
      </c>
      <c r="R33" s="466"/>
      <c r="S33" s="465"/>
      <c r="T33" s="465"/>
      <c r="U33" s="466" t="s">
        <v>211</v>
      </c>
      <c r="V33" s="466"/>
      <c r="W33" s="466" t="s">
        <v>211</v>
      </c>
      <c r="X33" s="466"/>
      <c r="Y33" s="466" t="s">
        <v>211</v>
      </c>
      <c r="Z33" s="465"/>
      <c r="AA33" s="465"/>
      <c r="AB33" s="484" t="s">
        <v>18</v>
      </c>
      <c r="AC33" s="466"/>
      <c r="AD33" s="466"/>
      <c r="AE33" s="466" t="s">
        <v>211</v>
      </c>
      <c r="AF33" s="466"/>
      <c r="AG33" s="465"/>
      <c r="AH33" s="465"/>
      <c r="AI33" s="466" t="s">
        <v>211</v>
      </c>
      <c r="AJ33" s="467">
        <f>AN33</f>
        <v>102</v>
      </c>
      <c r="AK33" s="467">
        <f>AJ33+AL33</f>
        <v>108</v>
      </c>
      <c r="AL33" s="467">
        <f>AO33</f>
        <v>6</v>
      </c>
      <c r="AM33" s="468" t="s">
        <v>257</v>
      </c>
      <c r="AN33" s="486">
        <f>$AN$2-BT33</f>
        <v>102</v>
      </c>
      <c r="AO33" s="486">
        <f>(BU33-AN33)</f>
        <v>6</v>
      </c>
      <c r="AP33" s="3"/>
      <c r="AQ33" s="470"/>
      <c r="AR33" s="470"/>
      <c r="AS33" s="470"/>
      <c r="AT33" s="470">
        <v>2</v>
      </c>
      <c r="AU33" s="470"/>
      <c r="AV33" s="459">
        <f>COUNTIF(E33:AI33,"M")</f>
        <v>0</v>
      </c>
      <c r="AW33" s="459">
        <f>COUNTIF(E33:AI33,"T")</f>
        <v>0</v>
      </c>
      <c r="AX33" s="459">
        <f>COUNTIF(E33:AI33,"P")</f>
        <v>0</v>
      </c>
      <c r="AY33" s="459">
        <f t="shared" si="0"/>
        <v>0</v>
      </c>
      <c r="AZ33" s="459">
        <f>COUNTIF(E33:AI33,"M/T")</f>
        <v>0</v>
      </c>
      <c r="BA33" s="459">
        <f>COUNTIF(E33:AI33,"I/I")</f>
        <v>0</v>
      </c>
      <c r="BB33" s="459">
        <f>COUNTIF(E33:AI33,"I")</f>
        <v>0</v>
      </c>
      <c r="BC33" s="459">
        <f>COUNTIF(E33:AI33,"I²")</f>
        <v>0</v>
      </c>
      <c r="BD33" s="459">
        <f>COUNTIF(E33:AI33,"M4")</f>
        <v>0</v>
      </c>
      <c r="BE33" s="459">
        <f>COUNTIF(E33:AI33,"FLEX")</f>
        <v>0</v>
      </c>
      <c r="BF33" s="459">
        <f t="shared" si="1"/>
        <v>0</v>
      </c>
      <c r="BG33" s="459">
        <f t="shared" si="2"/>
        <v>0</v>
      </c>
      <c r="BH33" s="459">
        <f>COUNTIF(E33:AI33,"T/I")</f>
        <v>0</v>
      </c>
      <c r="BI33" s="459">
        <f>COUNTIF(E33:AI33,"P/i")</f>
        <v>0</v>
      </c>
      <c r="BJ33" s="459">
        <f>COUNTIF(E33:AI33,"m/i")</f>
        <v>0</v>
      </c>
      <c r="BK33" s="459">
        <f>COUNTIF(E33:AI33,"M4/t")</f>
        <v>0</v>
      </c>
      <c r="BL33" s="459">
        <f>COUNTIF(E33:AI33,"I2/SN")</f>
        <v>0</v>
      </c>
      <c r="BM33" s="459">
        <f>COUNTIF(E33:AI33,"M5")</f>
        <v>0</v>
      </c>
      <c r="BN33" s="459">
        <f>COUNTIF(E33:AI33,"M6")</f>
        <v>0</v>
      </c>
      <c r="BO33" s="459">
        <f>COUNTIF(E33:AI33,"T5")</f>
        <v>0</v>
      </c>
      <c r="BP33" s="459">
        <f>COUNTIF(E33:AI33,"FLUXO")</f>
        <v>9</v>
      </c>
      <c r="BQ33" s="459">
        <f>COUNTIF(E33:AI33,"I2/N")</f>
        <v>0</v>
      </c>
      <c r="BR33" s="459">
        <f>COUNTIF(E33:AI33,"N/M")</f>
        <v>0</v>
      </c>
      <c r="BS33" s="459">
        <f>COUNTIF(E33:AI33,"I/M")</f>
        <v>0</v>
      </c>
      <c r="BT33" s="459">
        <f t="shared" si="5"/>
        <v>12</v>
      </c>
      <c r="BU33" s="471">
        <f t="shared" si="6"/>
        <v>108</v>
      </c>
      <c r="BV33" s="476"/>
      <c r="BW33" s="472"/>
    </row>
    <row r="34" spans="1:1026">
      <c r="A34" s="498"/>
      <c r="B34" s="499"/>
      <c r="C34" s="498"/>
      <c r="R34" s="501"/>
      <c r="S34" s="501"/>
      <c r="T34" s="501"/>
      <c r="U34" s="501"/>
      <c r="V34" s="501"/>
      <c r="W34" s="501"/>
      <c r="X34" s="501"/>
      <c r="Y34" s="501"/>
      <c r="AM34" s="502"/>
      <c r="BF34" s="503"/>
      <c r="BG34" s="477"/>
      <c r="BH34" s="503"/>
      <c r="BI34" s="503"/>
      <c r="BJ34" s="503"/>
      <c r="BN34" s="504"/>
      <c r="BO34" s="505"/>
      <c r="BP34" s="505"/>
      <c r="BQ34" s="505"/>
      <c r="BR34" s="505"/>
      <c r="BS34" s="505"/>
      <c r="BT34" s="504"/>
      <c r="BU34" s="506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  <c r="AML34"/>
    </row>
    <row r="35" spans="1:1026">
      <c r="A35" s="500" t="s">
        <v>258</v>
      </c>
      <c r="D35" s="507" t="s">
        <v>259</v>
      </c>
      <c r="E35" s="507"/>
      <c r="F35" s="507"/>
      <c r="G35" s="507"/>
      <c r="H35" s="508"/>
      <c r="AM35" s="509"/>
      <c r="BF35" s="503"/>
      <c r="BG35" s="503"/>
      <c r="BH35" s="503"/>
      <c r="BI35" s="503"/>
      <c r="BJ35" s="503"/>
      <c r="BN35" s="504"/>
      <c r="BO35" s="504"/>
      <c r="BP35" s="504"/>
      <c r="BQ35" s="504"/>
      <c r="BR35" s="504"/>
      <c r="BS35" s="504"/>
      <c r="BT35" s="504"/>
    </row>
    <row r="36" spans="1:1026" ht="22.5" customHeight="1">
      <c r="A36" s="500" t="s">
        <v>260</v>
      </c>
      <c r="D36" s="507" t="s">
        <v>261</v>
      </c>
      <c r="E36" s="507"/>
      <c r="F36" s="507"/>
      <c r="G36" s="507"/>
      <c r="H36" s="508"/>
      <c r="R36" s="498"/>
      <c r="S36" s="499"/>
      <c r="T36" s="498"/>
      <c r="U36" s="511"/>
      <c r="Z36" s="512"/>
      <c r="AA36" s="513"/>
      <c r="AB36" s="514"/>
      <c r="AC36" s="512"/>
      <c r="AD36" s="515"/>
      <c r="AE36" s="515"/>
      <c r="AF36" s="515"/>
      <c r="AG36" s="515"/>
      <c r="AH36" s="515"/>
      <c r="AI36" s="515"/>
      <c r="AJ36" s="515"/>
      <c r="AK36" s="516"/>
      <c r="AL36" s="516"/>
      <c r="AM36" s="516"/>
      <c r="AN36" s="516"/>
      <c r="AO36" s="516"/>
      <c r="AP36" s="516"/>
      <c r="AQ36" s="516"/>
      <c r="AR36" s="516"/>
      <c r="AS36" s="516"/>
      <c r="AT36" s="516"/>
      <c r="AU36" s="516"/>
      <c r="AV36" s="516"/>
      <c r="AW36" s="516"/>
      <c r="AX36" s="516"/>
      <c r="AY36" s="516"/>
      <c r="AZ36" s="516"/>
      <c r="BA36" s="516"/>
      <c r="BB36" s="516"/>
      <c r="BC36" s="516"/>
      <c r="BD36" s="516"/>
      <c r="BE36" s="516"/>
      <c r="BF36" s="516"/>
      <c r="BG36" s="516"/>
      <c r="BH36" s="516"/>
      <c r="BI36" s="517"/>
      <c r="BJ36" s="517"/>
      <c r="BK36" s="517"/>
      <c r="BL36" s="518"/>
      <c r="BM36" s="476"/>
      <c r="BN36" s="476"/>
      <c r="BO36" s="457"/>
      <c r="BP36" s="457"/>
      <c r="BQ36" s="457"/>
      <c r="BR36" s="457"/>
      <c r="BS36" s="457"/>
      <c r="BT36" s="476"/>
      <c r="BU36" s="477"/>
      <c r="BV36" s="477"/>
      <c r="BW36" s="477"/>
      <c r="BX36" s="477"/>
      <c r="BY36" s="477"/>
      <c r="BZ36" s="477"/>
      <c r="CA36" s="477"/>
      <c r="CB36" s="477"/>
      <c r="CC36" s="477"/>
      <c r="CD36" s="477"/>
      <c r="CE36" s="477"/>
      <c r="CF36" s="477"/>
      <c r="CG36" s="477"/>
      <c r="CH36" s="477"/>
      <c r="CI36" s="477"/>
      <c r="CJ36" s="477"/>
      <c r="CK36" s="477"/>
      <c r="CL36" s="477"/>
      <c r="CM36" s="477"/>
      <c r="CN36" s="477"/>
      <c r="CO36" s="477"/>
      <c r="CP36" s="477"/>
      <c r="CQ36" s="477"/>
      <c r="CR36" s="477"/>
      <c r="CS36" s="477"/>
      <c r="CT36" s="478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  <c r="AML36"/>
    </row>
    <row r="37" spans="1:1026" ht="22.5" customHeight="1">
      <c r="A37" s="500" t="s">
        <v>262</v>
      </c>
      <c r="D37" s="507" t="s">
        <v>263</v>
      </c>
      <c r="E37" s="507"/>
      <c r="F37" s="507"/>
      <c r="G37" s="507"/>
      <c r="H37" s="507"/>
      <c r="Z37" s="512"/>
      <c r="AA37" s="513"/>
      <c r="AB37" s="514"/>
      <c r="AC37" s="512"/>
      <c r="AD37" s="515"/>
      <c r="AE37" s="515"/>
      <c r="AF37" s="515"/>
      <c r="AG37" s="515"/>
      <c r="AH37" s="515"/>
      <c r="AI37" s="515"/>
      <c r="AJ37" s="515"/>
      <c r="AK37" s="516"/>
      <c r="AL37" s="516"/>
      <c r="AM37" s="516"/>
      <c r="AN37" s="516"/>
      <c r="AO37" s="516"/>
      <c r="AP37" s="516"/>
      <c r="AQ37" s="516"/>
      <c r="AR37" s="516"/>
      <c r="AS37" s="516"/>
      <c r="AT37" s="516"/>
      <c r="AU37" s="516"/>
      <c r="AV37" s="516"/>
      <c r="AW37" s="516"/>
      <c r="AX37" s="516"/>
      <c r="AY37" s="516"/>
      <c r="AZ37" s="516"/>
      <c r="BA37" s="516"/>
      <c r="BB37" s="516"/>
      <c r="BC37" s="516"/>
      <c r="BD37" s="516"/>
      <c r="BE37" s="516"/>
      <c r="BF37" s="516"/>
      <c r="BG37" s="516"/>
      <c r="BH37" s="516"/>
      <c r="BI37" s="517"/>
      <c r="BJ37" s="517"/>
      <c r="BK37" s="517"/>
      <c r="BL37" s="518"/>
      <c r="BM37" s="476"/>
      <c r="BN37" s="476"/>
      <c r="BO37" s="457"/>
      <c r="BP37" s="457"/>
      <c r="BQ37" s="457"/>
      <c r="BR37" s="457"/>
      <c r="BS37" s="457"/>
      <c r="BT37" s="476"/>
      <c r="BU37" s="477"/>
      <c r="BV37" s="477"/>
      <c r="BW37" s="477"/>
      <c r="BX37" s="477"/>
      <c r="BY37" s="477"/>
      <c r="BZ37" s="477"/>
      <c r="CA37" s="477"/>
      <c r="CB37" s="477"/>
      <c r="CC37" s="477"/>
      <c r="CD37" s="477"/>
      <c r="CE37" s="477"/>
      <c r="CF37" s="477"/>
      <c r="CG37" s="477"/>
      <c r="CH37" s="477"/>
      <c r="CI37" s="477"/>
      <c r="CJ37" s="477"/>
      <c r="CK37" s="477"/>
      <c r="CL37" s="477"/>
      <c r="CM37" s="477"/>
      <c r="CN37" s="477"/>
      <c r="CO37" s="477"/>
      <c r="CP37" s="477"/>
      <c r="CQ37" s="477"/>
      <c r="CR37" s="477"/>
      <c r="CS37" s="477"/>
      <c r="CT37" s="478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</row>
    <row r="38" spans="1:1026" ht="19.5" customHeight="1">
      <c r="A38" s="500" t="s">
        <v>264</v>
      </c>
      <c r="D38" s="507" t="s">
        <v>265</v>
      </c>
      <c r="E38" s="507"/>
      <c r="F38" s="507"/>
      <c r="G38" s="507"/>
      <c r="H38" s="508"/>
      <c r="Z38" s="519"/>
      <c r="AA38" s="513"/>
      <c r="AB38" s="519"/>
      <c r="AC38" s="514"/>
      <c r="AD38" s="515"/>
      <c r="AE38" s="515"/>
      <c r="AF38" s="515"/>
      <c r="AG38" s="515"/>
      <c r="AH38" s="515"/>
      <c r="AI38" s="515"/>
      <c r="AJ38" s="515"/>
      <c r="AK38" s="476"/>
      <c r="AL38" s="476"/>
      <c r="AM38" s="476"/>
      <c r="AN38" s="476"/>
      <c r="AO38" s="520"/>
      <c r="AP38" s="476"/>
      <c r="AQ38" s="476"/>
      <c r="AR38" s="476"/>
      <c r="AS38" s="476"/>
      <c r="AT38" s="476"/>
      <c r="AU38" s="476"/>
      <c r="AV38" s="516"/>
      <c r="AW38" s="476"/>
      <c r="AX38" s="476"/>
      <c r="AY38" s="476"/>
      <c r="AZ38" s="476"/>
      <c r="BA38" s="476"/>
      <c r="BB38" s="476"/>
      <c r="BC38" s="476"/>
      <c r="BD38" s="521"/>
      <c r="BE38" s="476"/>
      <c r="BF38" s="476"/>
      <c r="BG38" s="476"/>
      <c r="BH38" s="476"/>
      <c r="BI38" s="522"/>
      <c r="BJ38" s="522"/>
      <c r="BK38" s="522"/>
      <c r="BL38" s="518"/>
      <c r="BM38" s="523"/>
      <c r="BN38" s="523"/>
      <c r="BO38" s="3"/>
      <c r="BP38" s="524"/>
      <c r="BQ38" s="524"/>
      <c r="BR38" s="524"/>
      <c r="BS38" s="524"/>
      <c r="BT38" s="524"/>
      <c r="BU38" s="477"/>
      <c r="BV38" s="477"/>
      <c r="BW38" s="477"/>
      <c r="BX38" s="477"/>
      <c r="BY38" s="477"/>
      <c r="BZ38" s="477"/>
      <c r="CA38" s="477"/>
      <c r="CB38" s="477"/>
      <c r="CC38" s="477"/>
      <c r="CD38" s="477"/>
      <c r="CE38" s="477"/>
      <c r="CF38" s="477"/>
      <c r="CG38" s="477"/>
      <c r="CH38" s="477"/>
      <c r="CI38" s="477"/>
      <c r="CJ38" s="477"/>
      <c r="CK38" s="477"/>
      <c r="CL38" s="477"/>
      <c r="CM38" s="477"/>
      <c r="CN38" s="477"/>
      <c r="CO38" s="477"/>
      <c r="CP38" s="477"/>
      <c r="CQ38" s="477"/>
      <c r="CR38" s="477"/>
      <c r="CS38" s="477"/>
      <c r="CT38" s="478"/>
      <c r="CU38" s="503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  <c r="AML38"/>
    </row>
    <row r="39" spans="1:1026" ht="21" customHeight="1">
      <c r="D39" s="525" t="s">
        <v>266</v>
      </c>
      <c r="E39" s="525"/>
      <c r="F39" s="525"/>
      <c r="G39" s="525"/>
      <c r="H39" s="526"/>
      <c r="Z39" s="519"/>
      <c r="AA39" s="513"/>
      <c r="AB39" s="514"/>
      <c r="AC39" s="514"/>
      <c r="AD39" s="515"/>
      <c r="AE39" s="515"/>
      <c r="AF39" s="515"/>
      <c r="AG39" s="515"/>
      <c r="AH39" s="515"/>
      <c r="AI39" s="515"/>
      <c r="AJ39" s="515"/>
      <c r="AK39" s="476"/>
      <c r="AL39" s="476"/>
      <c r="AM39" s="476"/>
      <c r="AN39" s="476"/>
      <c r="AO39" s="476"/>
      <c r="AP39" s="476"/>
      <c r="AQ39" s="476"/>
      <c r="AR39" s="476"/>
      <c r="AS39" s="476"/>
      <c r="AT39" s="476"/>
      <c r="AU39" s="476"/>
      <c r="AV39" s="476"/>
      <c r="AW39" s="516"/>
      <c r="AX39" s="476"/>
      <c r="AY39" s="476"/>
      <c r="AZ39" s="516"/>
      <c r="BA39" s="476"/>
      <c r="BB39" s="476"/>
      <c r="BC39" s="516"/>
      <c r="BD39" s="476"/>
      <c r="BE39" s="476"/>
      <c r="BF39" s="516"/>
      <c r="BG39" s="476"/>
      <c r="BH39" s="476"/>
      <c r="BI39" s="522"/>
      <c r="BJ39" s="522"/>
      <c r="BK39" s="522"/>
      <c r="BL39" s="518"/>
      <c r="BM39" s="523"/>
      <c r="BN39" s="523"/>
      <c r="BO39" s="3"/>
      <c r="BP39" s="524"/>
      <c r="BQ39" s="524"/>
      <c r="BR39" s="524"/>
      <c r="BS39" s="524"/>
      <c r="BT39" s="524"/>
      <c r="BU39" s="477"/>
      <c r="BV39" s="477"/>
      <c r="BW39" s="477"/>
      <c r="BX39" s="477"/>
      <c r="BY39" s="477"/>
      <c r="BZ39" s="477"/>
      <c r="CA39" s="477"/>
      <c r="CB39" s="477"/>
      <c r="CC39" s="477"/>
      <c r="CD39" s="477"/>
      <c r="CE39" s="477"/>
      <c r="CF39" s="477"/>
      <c r="CG39" s="477"/>
      <c r="CH39" s="477"/>
      <c r="CI39" s="477"/>
      <c r="CJ39" s="477"/>
      <c r="CK39" s="477"/>
      <c r="CL39" s="477"/>
      <c r="CM39" s="477"/>
      <c r="CN39" s="477"/>
      <c r="CO39" s="477"/>
      <c r="CP39" s="477"/>
      <c r="CQ39" s="477"/>
      <c r="CR39" s="477"/>
      <c r="CS39" s="477"/>
      <c r="CT39" s="478"/>
      <c r="CU39" s="503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</row>
    <row r="40" spans="1:1026" ht="21" customHeight="1">
      <c r="D40" s="527" t="s">
        <v>267</v>
      </c>
      <c r="E40" s="527"/>
      <c r="F40" s="527"/>
      <c r="G40" s="527"/>
      <c r="H40" s="526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  <c r="AML40"/>
    </row>
    <row r="41" spans="1:1026" ht="26.25" customHeight="1">
      <c r="D41" s="527" t="s">
        <v>268</v>
      </c>
      <c r="E41" s="527"/>
      <c r="F41" s="527"/>
      <c r="G41" s="527"/>
      <c r="H41" s="526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  <c r="AML41"/>
    </row>
    <row r="42" spans="1:1026" ht="26.25" customHeight="1">
      <c r="D42" s="527" t="s">
        <v>269</v>
      </c>
      <c r="E42" s="527"/>
      <c r="F42" s="527"/>
      <c r="G42" s="527"/>
      <c r="H42" s="527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  <c r="AML42"/>
    </row>
    <row r="43" spans="1:1026" ht="26.25" customHeight="1">
      <c r="D43" s="527" t="s">
        <v>270</v>
      </c>
      <c r="E43" s="527"/>
      <c r="F43" s="527"/>
      <c r="G43" s="527"/>
      <c r="H43" s="526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  <c r="AML43"/>
    </row>
    <row r="44" spans="1:1026" ht="21" customHeight="1">
      <c r="D44" s="527" t="s">
        <v>271</v>
      </c>
      <c r="E44" s="527"/>
      <c r="F44" s="527"/>
      <c r="G44" s="527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  <c r="AML44"/>
    </row>
    <row r="45" spans="1:1026">
      <c r="D45" s="527" t="s">
        <v>272</v>
      </c>
      <c r="E45" s="527"/>
      <c r="F45" s="527"/>
      <c r="G45" s="527"/>
      <c r="H45" s="526"/>
    </row>
    <row r="46" spans="1:1026">
      <c r="D46" s="527" t="s">
        <v>273</v>
      </c>
      <c r="E46" s="527"/>
      <c r="F46" s="527"/>
      <c r="G46" s="527"/>
      <c r="H46" s="527"/>
    </row>
    <row r="47" spans="1:1026">
      <c r="A47" s="528"/>
      <c r="B47" s="528"/>
      <c r="C47" s="528"/>
      <c r="D47" s="500" t="s">
        <v>274</v>
      </c>
      <c r="I47" s="528"/>
      <c r="J47" s="528"/>
      <c r="K47" s="528"/>
      <c r="L47" s="528"/>
      <c r="M47" s="528"/>
      <c r="N47" s="528"/>
      <c r="O47" s="528"/>
      <c r="P47" s="528"/>
      <c r="Q47" s="528"/>
      <c r="R47" s="528"/>
      <c r="S47" s="528"/>
      <c r="T47" s="528"/>
      <c r="U47" s="528"/>
      <c r="V47" s="528"/>
      <c r="W47" s="528"/>
      <c r="X47" s="528"/>
      <c r="Y47" s="528"/>
      <c r="Z47" s="528"/>
      <c r="AA47" s="528"/>
      <c r="AB47" s="528"/>
      <c r="AC47" s="528"/>
      <c r="AD47" s="528"/>
      <c r="AE47" s="528"/>
      <c r="AF47" s="528"/>
      <c r="AG47" s="528"/>
      <c r="AH47" s="528"/>
      <c r="AI47" s="528"/>
      <c r="AJ47" s="528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  <c r="AMK47"/>
      <c r="AML47"/>
    </row>
    <row r="48" spans="1:1026" s="448" customFormat="1" ht="12.75">
      <c r="A48" s="500"/>
      <c r="B48" s="500"/>
      <c r="C48" s="500"/>
      <c r="D48" s="527" t="s">
        <v>275</v>
      </c>
      <c r="E48" s="529" t="s">
        <v>276</v>
      </c>
      <c r="F48" s="527"/>
      <c r="G48" s="527"/>
      <c r="H48" s="527"/>
      <c r="I48" s="500"/>
      <c r="J48" s="500"/>
      <c r="K48" s="500"/>
      <c r="L48" s="500"/>
      <c r="M48" s="500"/>
      <c r="N48" s="500"/>
      <c r="O48" s="500"/>
      <c r="P48" s="500"/>
      <c r="Q48" s="500"/>
      <c r="R48" s="511"/>
      <c r="S48" s="511"/>
      <c r="T48" s="500"/>
      <c r="U48" s="500"/>
      <c r="V48" s="500"/>
      <c r="W48" s="500"/>
      <c r="X48" s="500"/>
      <c r="Y48" s="500"/>
      <c r="Z48" s="500"/>
      <c r="AA48" s="500"/>
      <c r="AB48" s="500"/>
      <c r="AC48" s="500"/>
      <c r="AD48" s="500"/>
      <c r="AE48" s="500"/>
      <c r="AF48" s="500"/>
      <c r="AG48" s="500"/>
      <c r="AH48" s="500"/>
      <c r="AI48" s="500"/>
      <c r="AJ48" s="500"/>
    </row>
    <row r="49" spans="1:102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 s="530"/>
      <c r="S49" s="53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  <c r="AMK49"/>
      <c r="AML49"/>
    </row>
    <row r="50" spans="1:102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  <c r="AMK50"/>
      <c r="AML50"/>
    </row>
    <row r="51" spans="1:102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  <c r="AML51"/>
    </row>
    <row r="52" spans="1:102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  <c r="AML52"/>
    </row>
    <row r="53" spans="1:102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</sheetData>
  <mergeCells count="42">
    <mergeCell ref="A30:A31"/>
    <mergeCell ref="D30:D31"/>
    <mergeCell ref="AJ30:AJ31"/>
    <mergeCell ref="AK30:AK31"/>
    <mergeCell ref="AL30:AL31"/>
    <mergeCell ref="D39:G39"/>
    <mergeCell ref="A22:A23"/>
    <mergeCell ref="D22:D23"/>
    <mergeCell ref="AJ22:AJ23"/>
    <mergeCell ref="AK22:AK23"/>
    <mergeCell ref="AL22:AL23"/>
    <mergeCell ref="A26:A27"/>
    <mergeCell ref="D26:D27"/>
    <mergeCell ref="AJ26:AJ27"/>
    <mergeCell ref="AK26:AK27"/>
    <mergeCell ref="AL26:AL27"/>
    <mergeCell ref="A14:A15"/>
    <mergeCell ref="D14:D15"/>
    <mergeCell ref="AJ14:AJ15"/>
    <mergeCell ref="AK14:AK15"/>
    <mergeCell ref="AL14:AL15"/>
    <mergeCell ref="A18:A19"/>
    <mergeCell ref="D18:D19"/>
    <mergeCell ref="AJ18:AJ19"/>
    <mergeCell ref="AK18:AK19"/>
    <mergeCell ref="AL18:AL19"/>
    <mergeCell ref="A7:A8"/>
    <mergeCell ref="D7:D8"/>
    <mergeCell ref="AJ7:AJ8"/>
    <mergeCell ref="AK7:AK8"/>
    <mergeCell ref="AL7:AL8"/>
    <mergeCell ref="A11:A12"/>
    <mergeCell ref="D11:D12"/>
    <mergeCell ref="AJ11:AJ12"/>
    <mergeCell ref="AK11:AK12"/>
    <mergeCell ref="AL11:AL12"/>
    <mergeCell ref="A1:AJ3"/>
    <mergeCell ref="A4:A5"/>
    <mergeCell ref="D4:D5"/>
    <mergeCell ref="AJ4:AJ5"/>
    <mergeCell ref="AK4:AK5"/>
    <mergeCell ref="AL4:AL5"/>
  </mergeCells>
  <pageMargins left="0.511811024" right="0.511811024" top="0.78740157499999996" bottom="0.78740157499999996" header="0.31496062000000002" footer="0.31496062000000002"/>
  <pageSetup paperSize="9" scale="16" fitToHeight="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71"/>
  <sheetViews>
    <sheetView topLeftCell="P36" workbookViewId="0">
      <selection sqref="A1:AL46"/>
    </sheetView>
  </sheetViews>
  <sheetFormatPr defaultColWidth="9.140625" defaultRowHeight="16.5"/>
  <cols>
    <col min="1" max="1" width="11.85546875" style="606" customWidth="1"/>
    <col min="2" max="2" width="51.85546875" style="606" customWidth="1"/>
    <col min="3" max="3" width="13.5703125" style="535" customWidth="1"/>
    <col min="4" max="4" width="19.140625" style="606" customWidth="1"/>
    <col min="5" max="35" width="7.5703125" style="606" customWidth="1"/>
    <col min="36" max="38" width="6.28515625" style="606" customWidth="1"/>
    <col min="39" max="39" width="9.140625" style="606"/>
    <col min="40" max="40" width="6.42578125" style="606" customWidth="1"/>
    <col min="41" max="41" width="7.140625" style="606" customWidth="1"/>
    <col min="42" max="42" width="4.42578125" style="606" customWidth="1"/>
    <col min="43" max="65" width="5" style="606" customWidth="1"/>
    <col min="66" max="70" width="4.42578125" style="606" customWidth="1"/>
    <col min="71" max="71" width="12" style="606" customWidth="1"/>
    <col min="72" max="72" width="5.85546875" style="606" customWidth="1"/>
    <col min="73" max="244" width="9.140625" style="606"/>
    <col min="245" max="259" width="11.5703125" style="637" customWidth="1"/>
    <col min="260" max="260" width="5.42578125" style="637" customWidth="1"/>
    <col min="261" max="261" width="20.7109375" style="637" customWidth="1"/>
    <col min="262" max="262" width="8" style="637" customWidth="1"/>
    <col min="263" max="263" width="6.85546875" style="637" customWidth="1"/>
    <col min="264" max="294" width="2.7109375" style="637" customWidth="1"/>
    <col min="295" max="295" width="3.42578125" style="637" customWidth="1"/>
    <col min="296" max="297" width="2.85546875" style="637" customWidth="1"/>
    <col min="298" max="500" width="9.140625" style="637"/>
    <col min="501" max="515" width="11.5703125" style="637" customWidth="1"/>
    <col min="516" max="516" width="5.42578125" style="637" customWidth="1"/>
    <col min="517" max="517" width="20.7109375" style="637" customWidth="1"/>
    <col min="518" max="518" width="8" style="637" customWidth="1"/>
    <col min="519" max="519" width="6.85546875" style="637" customWidth="1"/>
    <col min="520" max="550" width="2.7109375" style="637" customWidth="1"/>
    <col min="551" max="551" width="3.42578125" style="637" customWidth="1"/>
    <col min="552" max="553" width="2.85546875" style="637" customWidth="1"/>
    <col min="554" max="756" width="9.140625" style="637"/>
    <col min="757" max="771" width="11.5703125" style="637" customWidth="1"/>
    <col min="772" max="772" width="5.42578125" style="637" customWidth="1"/>
    <col min="773" max="773" width="20.7109375" style="637" customWidth="1"/>
    <col min="774" max="774" width="8" style="637" customWidth="1"/>
    <col min="775" max="775" width="6.85546875" style="637" customWidth="1"/>
    <col min="776" max="806" width="2.7109375" style="637" customWidth="1"/>
    <col min="807" max="807" width="3.42578125" style="637" customWidth="1"/>
    <col min="808" max="809" width="2.85546875" style="637" customWidth="1"/>
    <col min="810" max="1012" width="9.140625" style="637"/>
    <col min="1013" max="1027" width="11.5703125" style="637" customWidth="1"/>
    <col min="1028" max="1028" width="11.5703125" customWidth="1"/>
  </cols>
  <sheetData>
    <row r="1" spans="1:243" s="536" customFormat="1" ht="27" customHeight="1">
      <c r="A1" s="532" t="s">
        <v>277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G1" s="532"/>
      <c r="AH1" s="532"/>
      <c r="AI1" s="532"/>
      <c r="AJ1" s="533"/>
      <c r="AK1" s="533"/>
      <c r="AL1" s="534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U1" s="535"/>
      <c r="BV1" s="535"/>
      <c r="BW1" s="535"/>
      <c r="BX1" s="535"/>
      <c r="BY1" s="535"/>
      <c r="BZ1" s="535"/>
      <c r="CA1" s="535"/>
      <c r="CB1" s="535"/>
      <c r="CC1" s="535"/>
      <c r="CD1" s="535"/>
      <c r="CE1" s="535"/>
      <c r="CF1" s="535"/>
      <c r="CG1" s="535"/>
      <c r="CH1" s="535"/>
      <c r="CI1" s="535"/>
      <c r="CJ1" s="535"/>
      <c r="CK1" s="535"/>
      <c r="CL1" s="535"/>
      <c r="CM1" s="535"/>
      <c r="CN1" s="535"/>
      <c r="CO1" s="535"/>
      <c r="CP1" s="535"/>
      <c r="CQ1" s="535"/>
      <c r="CR1" s="535"/>
      <c r="CS1" s="535"/>
      <c r="CT1" s="535"/>
      <c r="CU1" s="535"/>
      <c r="CV1" s="535"/>
      <c r="CW1" s="535"/>
      <c r="CX1" s="535"/>
      <c r="CY1" s="535"/>
      <c r="CZ1" s="535"/>
      <c r="DA1" s="535"/>
      <c r="DB1" s="535"/>
      <c r="DC1" s="535"/>
      <c r="DD1" s="535"/>
      <c r="DE1" s="535"/>
      <c r="DF1" s="535"/>
      <c r="DG1" s="535"/>
      <c r="DH1" s="535"/>
      <c r="DI1" s="535"/>
      <c r="DJ1" s="535"/>
      <c r="DK1" s="535"/>
      <c r="DL1" s="535"/>
      <c r="DM1" s="535"/>
      <c r="DN1" s="535"/>
      <c r="DO1" s="535"/>
      <c r="DP1" s="535"/>
      <c r="DQ1" s="535"/>
      <c r="DR1" s="535"/>
      <c r="DS1" s="535"/>
      <c r="DT1" s="535"/>
      <c r="DU1" s="535"/>
      <c r="DV1" s="535"/>
      <c r="DW1" s="535"/>
      <c r="DX1" s="535"/>
      <c r="DY1" s="535"/>
      <c r="DZ1" s="535"/>
      <c r="EA1" s="535"/>
      <c r="EB1" s="535"/>
      <c r="EC1" s="535"/>
      <c r="ED1" s="535"/>
      <c r="EE1" s="535"/>
      <c r="EF1" s="535"/>
      <c r="EG1" s="535"/>
      <c r="EH1" s="535"/>
      <c r="EI1" s="535"/>
      <c r="EJ1" s="535"/>
      <c r="EK1" s="535"/>
      <c r="EL1" s="535"/>
      <c r="EM1" s="535"/>
      <c r="EN1" s="535"/>
      <c r="EO1" s="535"/>
      <c r="EP1" s="535"/>
      <c r="EQ1" s="535"/>
      <c r="ER1" s="535"/>
      <c r="ES1" s="535"/>
      <c r="ET1" s="535"/>
      <c r="EU1" s="535"/>
      <c r="EV1" s="535"/>
      <c r="EW1" s="535"/>
      <c r="EX1" s="535"/>
      <c r="EY1" s="535"/>
      <c r="EZ1" s="535"/>
      <c r="FA1" s="535"/>
      <c r="FB1" s="535"/>
      <c r="FC1" s="535"/>
      <c r="FD1" s="535"/>
      <c r="FE1" s="535"/>
      <c r="FF1" s="535"/>
      <c r="FG1" s="535"/>
      <c r="FH1" s="535"/>
      <c r="FI1" s="535"/>
      <c r="FJ1" s="535"/>
      <c r="FK1" s="535"/>
      <c r="FL1" s="535"/>
      <c r="FM1" s="535"/>
      <c r="FN1" s="535"/>
      <c r="FO1" s="535"/>
      <c r="FP1" s="535"/>
      <c r="FQ1" s="535"/>
      <c r="FR1" s="535"/>
      <c r="FS1" s="535"/>
      <c r="FT1" s="535"/>
      <c r="FU1" s="535"/>
      <c r="FV1" s="535"/>
      <c r="FW1" s="535"/>
      <c r="FX1" s="535"/>
      <c r="FY1" s="535"/>
      <c r="FZ1" s="535"/>
      <c r="GA1" s="535"/>
      <c r="GB1" s="535"/>
      <c r="GC1" s="535"/>
      <c r="GD1" s="535"/>
      <c r="GE1" s="535"/>
      <c r="GF1" s="535"/>
      <c r="GG1" s="535"/>
      <c r="GH1" s="535"/>
      <c r="GI1" s="535"/>
      <c r="GJ1" s="535"/>
      <c r="GK1" s="535"/>
      <c r="GL1" s="535"/>
      <c r="GM1" s="535"/>
      <c r="GN1" s="535"/>
      <c r="GO1" s="535"/>
      <c r="GP1" s="535"/>
      <c r="GQ1" s="535"/>
      <c r="GR1" s="535"/>
      <c r="GS1" s="535"/>
      <c r="GT1" s="535"/>
      <c r="GU1" s="535"/>
      <c r="GV1" s="535"/>
      <c r="GW1" s="535"/>
      <c r="GX1" s="535"/>
      <c r="GY1" s="535"/>
      <c r="GZ1" s="535"/>
      <c r="HA1" s="535"/>
      <c r="HB1" s="535"/>
      <c r="HC1" s="535"/>
      <c r="HD1" s="535"/>
      <c r="HE1" s="535"/>
      <c r="HF1" s="535"/>
      <c r="HG1" s="535"/>
      <c r="HH1" s="535"/>
      <c r="HI1" s="535"/>
      <c r="HJ1" s="535"/>
      <c r="HK1" s="535"/>
      <c r="HL1" s="535"/>
      <c r="HM1" s="535"/>
      <c r="HN1" s="535"/>
      <c r="HO1" s="535"/>
      <c r="HP1" s="535"/>
      <c r="HQ1" s="535"/>
      <c r="HR1" s="535"/>
      <c r="HS1" s="535"/>
      <c r="HT1" s="535"/>
      <c r="HU1" s="535"/>
      <c r="HV1" s="535"/>
      <c r="HW1" s="535"/>
      <c r="HX1" s="535"/>
      <c r="HY1" s="535"/>
      <c r="HZ1" s="535"/>
      <c r="IA1" s="535"/>
      <c r="IB1" s="535"/>
      <c r="IC1" s="535"/>
      <c r="ID1" s="535"/>
      <c r="IE1" s="535"/>
      <c r="IF1" s="535"/>
      <c r="IG1" s="535"/>
      <c r="IH1" s="535"/>
      <c r="II1" s="535"/>
    </row>
    <row r="2" spans="1:243" s="535" customFormat="1" ht="27" customHeight="1">
      <c r="A2" s="537" t="s">
        <v>278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8"/>
      <c r="AK2" s="538"/>
      <c r="AL2" s="539"/>
      <c r="AN2" s="536">
        <f>19*6</f>
        <v>114</v>
      </c>
      <c r="AO2" s="536"/>
      <c r="AP2" s="536"/>
      <c r="AQ2" s="536"/>
      <c r="AR2" s="536"/>
      <c r="AS2" s="536"/>
      <c r="AT2" s="536"/>
      <c r="AU2" s="536"/>
      <c r="AV2" s="536"/>
      <c r="AW2" s="536"/>
      <c r="AX2" s="536"/>
      <c r="AY2" s="536"/>
      <c r="AZ2" s="536"/>
      <c r="BA2" s="536"/>
      <c r="BB2" s="536"/>
      <c r="BC2" s="536"/>
      <c r="BD2" s="536"/>
      <c r="BE2" s="536"/>
      <c r="BF2" s="536"/>
      <c r="BG2" s="536"/>
      <c r="BH2" s="536"/>
      <c r="BI2" s="536"/>
      <c r="BJ2" s="536"/>
      <c r="BK2" s="536"/>
      <c r="BL2" s="536"/>
      <c r="BM2" s="536"/>
      <c r="BN2" s="536"/>
      <c r="BO2" s="536"/>
      <c r="BP2" s="536"/>
      <c r="BQ2" s="536"/>
      <c r="BR2" s="536"/>
      <c r="BS2" s="536"/>
      <c r="BT2" s="536"/>
    </row>
    <row r="3" spans="1:243" s="535" customFormat="1" ht="27" customHeight="1">
      <c r="A3" s="540" t="s">
        <v>279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1"/>
      <c r="AK3" s="541"/>
      <c r="AL3" s="542"/>
      <c r="AN3" s="536"/>
      <c r="AO3" s="536"/>
      <c r="AP3" s="536"/>
      <c r="AQ3" s="536"/>
      <c r="AR3" s="536"/>
      <c r="AS3" s="536"/>
      <c r="AT3" s="536"/>
      <c r="AU3" s="536"/>
      <c r="AV3" s="536"/>
      <c r="AW3" s="536"/>
      <c r="AX3" s="536"/>
      <c r="AY3" s="536"/>
      <c r="AZ3" s="536"/>
      <c r="BA3" s="536"/>
      <c r="BB3" s="536"/>
      <c r="BC3" s="536"/>
      <c r="BD3" s="536"/>
      <c r="BE3" s="536"/>
      <c r="BF3" s="536"/>
      <c r="BG3" s="536"/>
      <c r="BH3" s="536"/>
      <c r="BI3" s="536"/>
      <c r="BJ3" s="536"/>
      <c r="BK3" s="536"/>
      <c r="BL3" s="536"/>
      <c r="BM3" s="536"/>
      <c r="BN3" s="536"/>
      <c r="BO3" s="536"/>
      <c r="BP3" s="536"/>
      <c r="BQ3" s="536"/>
      <c r="BR3" s="536"/>
      <c r="BS3" s="536"/>
      <c r="BT3" s="536"/>
    </row>
    <row r="4" spans="1:243" s="551" customFormat="1" ht="27" customHeight="1">
      <c r="A4" s="543" t="s">
        <v>0</v>
      </c>
      <c r="B4" s="544" t="s">
        <v>1</v>
      </c>
      <c r="C4" s="544" t="s">
        <v>66</v>
      </c>
      <c r="D4" s="545" t="s">
        <v>3</v>
      </c>
      <c r="E4" s="546">
        <v>1</v>
      </c>
      <c r="F4" s="546">
        <v>2</v>
      </c>
      <c r="G4" s="546">
        <v>3</v>
      </c>
      <c r="H4" s="546">
        <v>4</v>
      </c>
      <c r="I4" s="546">
        <v>5</v>
      </c>
      <c r="J4" s="546">
        <v>6</v>
      </c>
      <c r="K4" s="546">
        <v>7</v>
      </c>
      <c r="L4" s="546">
        <v>8</v>
      </c>
      <c r="M4" s="546">
        <v>9</v>
      </c>
      <c r="N4" s="546">
        <v>10</v>
      </c>
      <c r="O4" s="546">
        <v>11</v>
      </c>
      <c r="P4" s="546">
        <v>12</v>
      </c>
      <c r="Q4" s="546">
        <v>13</v>
      </c>
      <c r="R4" s="546">
        <v>14</v>
      </c>
      <c r="S4" s="546">
        <v>15</v>
      </c>
      <c r="T4" s="546">
        <v>16</v>
      </c>
      <c r="U4" s="546">
        <v>17</v>
      </c>
      <c r="V4" s="546">
        <v>18</v>
      </c>
      <c r="W4" s="546">
        <v>19</v>
      </c>
      <c r="X4" s="546">
        <v>20</v>
      </c>
      <c r="Y4" s="546">
        <v>21</v>
      </c>
      <c r="Z4" s="546">
        <v>22</v>
      </c>
      <c r="AA4" s="546">
        <v>23</v>
      </c>
      <c r="AB4" s="546">
        <v>24</v>
      </c>
      <c r="AC4" s="546">
        <v>25</v>
      </c>
      <c r="AD4" s="546">
        <v>26</v>
      </c>
      <c r="AE4" s="546">
        <v>27</v>
      </c>
      <c r="AF4" s="546">
        <v>28</v>
      </c>
      <c r="AG4" s="546">
        <v>29</v>
      </c>
      <c r="AH4" s="546">
        <v>30</v>
      </c>
      <c r="AI4" s="546">
        <v>31</v>
      </c>
      <c r="AJ4" s="547" t="s">
        <v>4</v>
      </c>
      <c r="AK4" s="548" t="s">
        <v>5</v>
      </c>
      <c r="AL4" s="548" t="s">
        <v>6</v>
      </c>
      <c r="AM4" s="549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0"/>
      <c r="BQ4" s="550"/>
      <c r="BR4" s="550"/>
      <c r="BS4" s="550"/>
      <c r="BT4" s="550"/>
      <c r="BU4" s="550"/>
      <c r="BV4" s="550"/>
      <c r="BW4" s="550"/>
      <c r="BX4" s="550"/>
      <c r="BY4" s="550"/>
      <c r="BZ4" s="550"/>
      <c r="CA4" s="550"/>
      <c r="CB4" s="550"/>
      <c r="CC4" s="550"/>
      <c r="CD4" s="550"/>
      <c r="CE4" s="550"/>
      <c r="CF4" s="550"/>
      <c r="CG4" s="550"/>
      <c r="CH4" s="550"/>
      <c r="CI4" s="550"/>
      <c r="CJ4" s="550"/>
      <c r="CK4" s="550"/>
      <c r="CL4" s="550"/>
      <c r="CM4" s="550"/>
      <c r="CN4" s="550"/>
      <c r="CO4" s="550"/>
      <c r="CP4" s="550"/>
      <c r="CQ4" s="550"/>
      <c r="CR4" s="550"/>
    </row>
    <row r="5" spans="1:243" s="551" customFormat="1" ht="27" customHeight="1">
      <c r="A5" s="543"/>
      <c r="B5" s="544" t="s">
        <v>280</v>
      </c>
      <c r="C5" s="544" t="s">
        <v>204</v>
      </c>
      <c r="D5" s="545"/>
      <c r="E5" s="546" t="s">
        <v>11</v>
      </c>
      <c r="F5" s="546" t="s">
        <v>12</v>
      </c>
      <c r="G5" s="546" t="s">
        <v>13</v>
      </c>
      <c r="H5" s="546" t="s">
        <v>14</v>
      </c>
      <c r="I5" s="546" t="s">
        <v>8</v>
      </c>
      <c r="J5" s="546" t="s">
        <v>9</v>
      </c>
      <c r="K5" s="546" t="s">
        <v>10</v>
      </c>
      <c r="L5" s="546" t="s">
        <v>205</v>
      </c>
      <c r="M5" s="546" t="s">
        <v>12</v>
      </c>
      <c r="N5" s="546" t="s">
        <v>13</v>
      </c>
      <c r="O5" s="546" t="s">
        <v>14</v>
      </c>
      <c r="P5" s="546" t="s">
        <v>8</v>
      </c>
      <c r="Q5" s="546" t="s">
        <v>9</v>
      </c>
      <c r="R5" s="546" t="s">
        <v>10</v>
      </c>
      <c r="S5" s="546" t="s">
        <v>205</v>
      </c>
      <c r="T5" s="546" t="s">
        <v>12</v>
      </c>
      <c r="U5" s="546" t="s">
        <v>13</v>
      </c>
      <c r="V5" s="546" t="s">
        <v>14</v>
      </c>
      <c r="W5" s="546" t="s">
        <v>8</v>
      </c>
      <c r="X5" s="546" t="s">
        <v>9</v>
      </c>
      <c r="Y5" s="546" t="s">
        <v>10</v>
      </c>
      <c r="Z5" s="546" t="s">
        <v>205</v>
      </c>
      <c r="AA5" s="546" t="s">
        <v>12</v>
      </c>
      <c r="AB5" s="546" t="s">
        <v>13</v>
      </c>
      <c r="AC5" s="546" t="s">
        <v>14</v>
      </c>
      <c r="AD5" s="546" t="s">
        <v>8</v>
      </c>
      <c r="AE5" s="546" t="s">
        <v>9</v>
      </c>
      <c r="AF5" s="546" t="s">
        <v>10</v>
      </c>
      <c r="AG5" s="546" t="s">
        <v>205</v>
      </c>
      <c r="AH5" s="546" t="s">
        <v>12</v>
      </c>
      <c r="AI5" s="546" t="s">
        <v>13</v>
      </c>
      <c r="AJ5" s="547"/>
      <c r="AK5" s="548"/>
      <c r="AL5" s="548"/>
      <c r="AM5" s="552"/>
      <c r="AN5" s="553" t="s">
        <v>4</v>
      </c>
      <c r="AO5" s="553" t="s">
        <v>6</v>
      </c>
      <c r="AP5" s="554"/>
      <c r="AQ5" s="555" t="s">
        <v>20</v>
      </c>
      <c r="AR5" s="555" t="s">
        <v>21</v>
      </c>
      <c r="AS5" s="555" t="s">
        <v>22</v>
      </c>
      <c r="AT5" s="555" t="s">
        <v>23</v>
      </c>
      <c r="AU5" s="555" t="s">
        <v>24</v>
      </c>
      <c r="AV5" s="555" t="s">
        <v>206</v>
      </c>
      <c r="AW5" s="555" t="s">
        <v>77</v>
      </c>
      <c r="AX5" s="555" t="s">
        <v>26</v>
      </c>
      <c r="AY5" s="555" t="s">
        <v>281</v>
      </c>
      <c r="AZ5" s="555" t="s">
        <v>27</v>
      </c>
      <c r="BA5" s="555" t="s">
        <v>213</v>
      </c>
      <c r="BB5" s="555" t="s">
        <v>215</v>
      </c>
      <c r="BC5" s="555" t="s">
        <v>31</v>
      </c>
      <c r="BD5" s="555" t="s">
        <v>32</v>
      </c>
      <c r="BE5" s="555" t="s">
        <v>208</v>
      </c>
      <c r="BF5" s="555" t="s">
        <v>34</v>
      </c>
      <c r="BG5" s="555" t="s">
        <v>282</v>
      </c>
      <c r="BH5" s="555" t="s">
        <v>127</v>
      </c>
      <c r="BI5" s="555" t="s">
        <v>210</v>
      </c>
      <c r="BJ5" s="555" t="s">
        <v>128</v>
      </c>
      <c r="BK5" s="555" t="s">
        <v>283</v>
      </c>
      <c r="BL5" s="555" t="s">
        <v>284</v>
      </c>
      <c r="BM5" s="555" t="s">
        <v>285</v>
      </c>
      <c r="BN5" s="553" t="s">
        <v>15</v>
      </c>
      <c r="BO5" s="553" t="s">
        <v>16</v>
      </c>
      <c r="BP5" s="553" t="s">
        <v>17</v>
      </c>
      <c r="BQ5" s="553" t="s">
        <v>18</v>
      </c>
      <c r="BR5" s="553" t="s">
        <v>19</v>
      </c>
      <c r="BS5" s="556" t="s">
        <v>35</v>
      </c>
      <c r="BT5" s="556" t="s">
        <v>36</v>
      </c>
      <c r="BU5" s="550"/>
      <c r="BV5" s="555" t="s">
        <v>20</v>
      </c>
      <c r="BW5" s="555" t="s">
        <v>21</v>
      </c>
      <c r="BX5" s="555" t="s">
        <v>22</v>
      </c>
      <c r="BY5" s="555" t="s">
        <v>23</v>
      </c>
      <c r="BZ5" s="555" t="s">
        <v>24</v>
      </c>
      <c r="CA5" s="555" t="s">
        <v>206</v>
      </c>
      <c r="CB5" s="555" t="s">
        <v>25</v>
      </c>
      <c r="CC5" s="555" t="s">
        <v>26</v>
      </c>
      <c r="CD5" s="555" t="s">
        <v>281</v>
      </c>
      <c r="CE5" s="555" t="s">
        <v>27</v>
      </c>
      <c r="CF5" s="555" t="s">
        <v>213</v>
      </c>
      <c r="CG5" s="555" t="s">
        <v>215</v>
      </c>
      <c r="CH5" s="555" t="s">
        <v>31</v>
      </c>
      <c r="CI5" s="555" t="s">
        <v>32</v>
      </c>
      <c r="CJ5" s="555" t="s">
        <v>208</v>
      </c>
      <c r="CK5" s="555" t="s">
        <v>286</v>
      </c>
      <c r="CL5" s="555" t="s">
        <v>282</v>
      </c>
      <c r="CM5" s="555" t="s">
        <v>127</v>
      </c>
      <c r="CN5" s="555" t="s">
        <v>210</v>
      </c>
      <c r="CO5" s="555" t="s">
        <v>128</v>
      </c>
      <c r="CP5" s="555" t="s">
        <v>283</v>
      </c>
      <c r="CQ5" s="555" t="s">
        <v>284</v>
      </c>
      <c r="CR5" s="555" t="s">
        <v>285</v>
      </c>
    </row>
    <row r="6" spans="1:243" s="551" customFormat="1" ht="27" customHeight="1">
      <c r="A6" s="557" t="s">
        <v>287</v>
      </c>
      <c r="B6" s="557" t="s">
        <v>288</v>
      </c>
      <c r="C6" s="558" t="s">
        <v>289</v>
      </c>
      <c r="D6" s="559" t="s">
        <v>290</v>
      </c>
      <c r="E6" s="560"/>
      <c r="F6" s="560"/>
      <c r="G6" s="560" t="s">
        <v>22</v>
      </c>
      <c r="H6" s="561" t="s">
        <v>22</v>
      </c>
      <c r="I6" s="562" t="s">
        <v>22</v>
      </c>
      <c r="J6" s="563" t="s">
        <v>22</v>
      </c>
      <c r="K6" s="563"/>
      <c r="L6" s="561" t="s">
        <v>22</v>
      </c>
      <c r="M6" s="560" t="s">
        <v>22</v>
      </c>
      <c r="N6" s="563"/>
      <c r="O6" s="562" t="s">
        <v>22</v>
      </c>
      <c r="P6" s="564" t="s">
        <v>18</v>
      </c>
      <c r="Q6" s="562" t="s">
        <v>22</v>
      </c>
      <c r="R6" s="563" t="s">
        <v>20</v>
      </c>
      <c r="S6" s="560"/>
      <c r="T6" s="560"/>
      <c r="U6" s="562" t="s">
        <v>22</v>
      </c>
      <c r="V6" s="563" t="s">
        <v>22</v>
      </c>
      <c r="W6" s="563"/>
      <c r="X6" s="562" t="s">
        <v>22</v>
      </c>
      <c r="Y6" s="563" t="s">
        <v>22</v>
      </c>
      <c r="Z6" s="561" t="s">
        <v>22</v>
      </c>
      <c r="AA6" s="560"/>
      <c r="AB6" s="563" t="s">
        <v>22</v>
      </c>
      <c r="AC6" s="563"/>
      <c r="AD6" s="562" t="s">
        <v>22</v>
      </c>
      <c r="AE6" s="563" t="s">
        <v>22</v>
      </c>
      <c r="AF6" s="563"/>
      <c r="AG6" s="560"/>
      <c r="AH6" s="560" t="s">
        <v>22</v>
      </c>
      <c r="AI6" s="562" t="s">
        <v>22</v>
      </c>
      <c r="AJ6" s="565">
        <f t="shared" ref="AJ6:AJ15" si="0">AN6</f>
        <v>102</v>
      </c>
      <c r="AK6" s="566">
        <f t="shared" ref="AK6:AK15" si="1">AJ6+AL6</f>
        <v>222</v>
      </c>
      <c r="AL6" s="566">
        <f t="shared" ref="AL6:AL15" si="2">AO6</f>
        <v>120</v>
      </c>
      <c r="AM6" s="567" t="s">
        <v>200</v>
      </c>
      <c r="AN6" s="568">
        <f t="shared" ref="AN6:AN15" si="3">$AN$2-BS6</f>
        <v>102</v>
      </c>
      <c r="AO6" s="568">
        <f t="shared" ref="AO6:AO15" si="4">(BT6-AN6)</f>
        <v>120</v>
      </c>
      <c r="AP6" s="569"/>
      <c r="AQ6" s="570">
        <f t="shared" ref="AQ6:AQ15" si="5">COUNTIF(E6:AI6,"M")</f>
        <v>1</v>
      </c>
      <c r="AR6" s="570">
        <f t="shared" ref="AR6:AR15" si="6">COUNTIF(E6:AI6,"T")</f>
        <v>0</v>
      </c>
      <c r="AS6" s="570">
        <f>COUNTIF(E6:AI6,"P")</f>
        <v>18</v>
      </c>
      <c r="AT6" s="570">
        <f>COUNTIF(E6:AI6,"SN")</f>
        <v>0</v>
      </c>
      <c r="AU6" s="570">
        <f t="shared" ref="AU6:AU44" si="7">COUNTIF(E6:AI6,"M/T")</f>
        <v>0</v>
      </c>
      <c r="AV6" s="570">
        <f t="shared" ref="AV6:AV44" si="8">COUNTIF(E6:AI6,"I/I")</f>
        <v>0</v>
      </c>
      <c r="AW6" s="570">
        <f>COUNTIF(E6:AI6,"I")</f>
        <v>0</v>
      </c>
      <c r="AX6" s="570">
        <f t="shared" ref="AX6:AX44" si="9">COUNTIF(E6:AI6,"I²")</f>
        <v>0</v>
      </c>
      <c r="AY6" s="570">
        <f>COUNTIF(E6:AI6,"M4")</f>
        <v>0</v>
      </c>
      <c r="AZ6" s="570">
        <f>COUNTIF(E6:AI6,"T5")</f>
        <v>0</v>
      </c>
      <c r="BA6" s="570">
        <f>COUNTIF(E6:AI6,"N/M")</f>
        <v>0</v>
      </c>
      <c r="BB6" s="570">
        <f>COUNTIF(E6:AI6,"T/N")</f>
        <v>0</v>
      </c>
      <c r="BC6" s="570">
        <f>COUNTIF(E6:AI6,"T/I")</f>
        <v>0</v>
      </c>
      <c r="BD6" s="570">
        <f>COUNTIF(E6:AI6,"P/I")</f>
        <v>0</v>
      </c>
      <c r="BE6" s="570">
        <f>COUNTIF(E6:AI6,"M/N")</f>
        <v>0</v>
      </c>
      <c r="BF6" s="570">
        <f>COUNTIF(E6:AI6,"M4/T")</f>
        <v>0</v>
      </c>
      <c r="BG6" s="570">
        <f>COUNTIF(E6:AI6,"I2/M")</f>
        <v>0</v>
      </c>
      <c r="BH6" s="570">
        <f>COUNTIF(E6:AI6,"M5")</f>
        <v>0</v>
      </c>
      <c r="BI6" s="570">
        <f>COUNTIF(E6:AI6,"M6")</f>
        <v>0</v>
      </c>
      <c r="BJ6" s="570">
        <f>COUNTIF(E6:AI6,"T6")</f>
        <v>0</v>
      </c>
      <c r="BK6" s="570">
        <f>COUNTIF(E6:AI6,"P2")</f>
        <v>0</v>
      </c>
      <c r="BL6" s="570">
        <f>COUNTIF(E6:AI6,"T5/N")</f>
        <v>0</v>
      </c>
      <c r="BM6" s="570">
        <f>COUNTIF(E6:AI6,"M5/I")</f>
        <v>0</v>
      </c>
      <c r="BN6" s="571"/>
      <c r="BO6" s="571"/>
      <c r="BP6" s="571"/>
      <c r="BQ6" s="571">
        <v>2</v>
      </c>
      <c r="BR6" s="571"/>
      <c r="BS6" s="570">
        <f>((BO6*6)+(BP6*6)+(BQ6*6)+(BR6)+(BN6*6))</f>
        <v>12</v>
      </c>
      <c r="BT6" s="572">
        <f t="shared" ref="BT6:BT15" si="10">(AQ6*$BV$6)+(AR6*$BW$6)+(AS6*$BX$6)+(AT6*$BY$6)+(AU6*$BZ$6)+(AV6*$CA$6)+(AW6*$CB$6)+(AX6*$CC$6)+(AY6*$CD$6)+(AZ6*$CE$6)+(BA6*$CF$6)+(BB6*$CG$6)+(BC6*$CH$6)+(BD6*$CI$6)+(BE6*CJ$6)+(BF6*CK$6)+(BG6*$CL$6)+(BH6*$CM$6)+(BI6*$CN$6)+(BJ6*$CO$6)+(BK6*$CP$6)+(BL6*$CQ$6)+(BM6*$CR$6)</f>
        <v>222</v>
      </c>
      <c r="BU6" s="573"/>
      <c r="BV6" s="574">
        <v>6</v>
      </c>
      <c r="BW6" s="574">
        <v>6</v>
      </c>
      <c r="BX6" s="574">
        <v>12</v>
      </c>
      <c r="BY6" s="574">
        <v>12</v>
      </c>
      <c r="BZ6" s="574">
        <v>12</v>
      </c>
      <c r="CA6" s="574">
        <v>12</v>
      </c>
      <c r="CB6" s="574">
        <v>6</v>
      </c>
      <c r="CC6" s="574">
        <v>6</v>
      </c>
      <c r="CD6" s="574">
        <v>12</v>
      </c>
      <c r="CE6" s="574">
        <v>4</v>
      </c>
      <c r="CF6" s="574">
        <v>6</v>
      </c>
      <c r="CG6" s="574">
        <v>18</v>
      </c>
      <c r="CH6" s="574">
        <v>12</v>
      </c>
      <c r="CI6" s="574">
        <v>18</v>
      </c>
      <c r="CJ6" s="574">
        <v>12</v>
      </c>
      <c r="CK6" s="574">
        <v>12</v>
      </c>
      <c r="CL6" s="574">
        <v>8</v>
      </c>
      <c r="CM6" s="574">
        <v>5</v>
      </c>
      <c r="CN6" s="575">
        <v>6</v>
      </c>
      <c r="CO6" s="575">
        <v>6</v>
      </c>
      <c r="CP6" s="576">
        <v>13</v>
      </c>
      <c r="CQ6" s="577">
        <v>18</v>
      </c>
      <c r="CR6" s="577">
        <v>15</v>
      </c>
    </row>
    <row r="7" spans="1:243" s="551" customFormat="1" ht="27" customHeight="1">
      <c r="A7" s="557" t="s">
        <v>291</v>
      </c>
      <c r="B7" s="557" t="s">
        <v>292</v>
      </c>
      <c r="C7" s="578" t="s">
        <v>293</v>
      </c>
      <c r="D7" s="559" t="s">
        <v>290</v>
      </c>
      <c r="E7" s="560"/>
      <c r="F7" s="560"/>
      <c r="G7" s="561" t="s">
        <v>22</v>
      </c>
      <c r="H7" s="561" t="s">
        <v>22</v>
      </c>
      <c r="I7" s="562" t="s">
        <v>22</v>
      </c>
      <c r="J7" s="563"/>
      <c r="K7" s="563"/>
      <c r="L7" s="560"/>
      <c r="M7" s="560"/>
      <c r="N7" s="563"/>
      <c r="O7" s="563"/>
      <c r="P7" s="563"/>
      <c r="Q7" s="563"/>
      <c r="R7" s="562" t="s">
        <v>22</v>
      </c>
      <c r="S7" s="560" t="s">
        <v>22</v>
      </c>
      <c r="T7" s="560" t="s">
        <v>22</v>
      </c>
      <c r="U7" s="562" t="s">
        <v>22</v>
      </c>
      <c r="V7" s="563" t="s">
        <v>22</v>
      </c>
      <c r="W7" s="563" t="s">
        <v>22</v>
      </c>
      <c r="X7" s="563"/>
      <c r="Y7" s="563" t="s">
        <v>22</v>
      </c>
      <c r="Z7" s="560"/>
      <c r="AA7" s="560"/>
      <c r="AB7" s="563" t="s">
        <v>22</v>
      </c>
      <c r="AC7" s="563"/>
      <c r="AD7" s="562" t="s">
        <v>20</v>
      </c>
      <c r="AE7" s="563" t="s">
        <v>22</v>
      </c>
      <c r="AF7" s="563" t="s">
        <v>22</v>
      </c>
      <c r="AG7" s="560"/>
      <c r="AH7" s="560" t="s">
        <v>22</v>
      </c>
      <c r="AI7" s="563" t="s">
        <v>20</v>
      </c>
      <c r="AJ7" s="565">
        <f t="shared" si="0"/>
        <v>114</v>
      </c>
      <c r="AK7" s="566">
        <f t="shared" si="1"/>
        <v>180</v>
      </c>
      <c r="AL7" s="566">
        <f t="shared" si="2"/>
        <v>66</v>
      </c>
      <c r="AM7" s="567" t="s">
        <v>200</v>
      </c>
      <c r="AN7" s="568">
        <f t="shared" si="3"/>
        <v>114</v>
      </c>
      <c r="AO7" s="568">
        <f t="shared" si="4"/>
        <v>66</v>
      </c>
      <c r="AP7" s="569"/>
      <c r="AQ7" s="570">
        <f t="shared" si="5"/>
        <v>2</v>
      </c>
      <c r="AR7" s="570">
        <f t="shared" si="6"/>
        <v>0</v>
      </c>
      <c r="AS7" s="570">
        <f t="shared" ref="AS7:AS15" si="11">COUNTIF(E7:AI7,"P")</f>
        <v>14</v>
      </c>
      <c r="AT7" s="570">
        <f t="shared" ref="AT7:AT44" si="12">COUNTIF(E7:AI7,"SN")</f>
        <v>0</v>
      </c>
      <c r="AU7" s="570">
        <f t="shared" si="7"/>
        <v>0</v>
      </c>
      <c r="AV7" s="570">
        <f t="shared" si="8"/>
        <v>0</v>
      </c>
      <c r="AW7" s="570">
        <f t="shared" ref="AW7:AW44" si="13">COUNTIF(E7:AI7,"I")</f>
        <v>0</v>
      </c>
      <c r="AX7" s="570">
        <f t="shared" si="9"/>
        <v>0</v>
      </c>
      <c r="AY7" s="570">
        <f t="shared" ref="AY7:AY44" si="14">COUNTIF(E7:AI7,"M4")</f>
        <v>0</v>
      </c>
      <c r="AZ7" s="570">
        <f t="shared" ref="AZ7:AZ44" si="15">COUNTIF(E7:AI7,"T5")</f>
        <v>0</v>
      </c>
      <c r="BA7" s="570">
        <f t="shared" ref="BA7:BA44" si="16">COUNTIF(E7:AI7,"N/M")</f>
        <v>0</v>
      </c>
      <c r="BB7" s="570">
        <f t="shared" ref="BB7:BB44" si="17">COUNTIF(E7:AI7,"T/N")</f>
        <v>0</v>
      </c>
      <c r="BC7" s="570">
        <f t="shared" ref="BC7:BC44" si="18">COUNTIF(E7:AI7,"T/I")</f>
        <v>0</v>
      </c>
      <c r="BD7" s="570">
        <f t="shared" ref="BD7:BD44" si="19">COUNTIF(E7:AI7,"P/I")</f>
        <v>0</v>
      </c>
      <c r="BE7" s="570">
        <f t="shared" ref="BE7:BE44" si="20">COUNTIF(E7:AI7,"M/N")</f>
        <v>0</v>
      </c>
      <c r="BF7" s="570">
        <f>COUNTIF(E7:AI7,"M/AT")</f>
        <v>0</v>
      </c>
      <c r="BG7" s="570">
        <f t="shared" ref="BG7:BG44" si="21">COUNTIF(E7:AI7,"I2/M")</f>
        <v>0</v>
      </c>
      <c r="BH7" s="570">
        <f t="shared" ref="BH7:BH44" si="22">COUNTIF(E7:AI7,"M5")</f>
        <v>0</v>
      </c>
      <c r="BI7" s="570">
        <f t="shared" ref="BI7:BI44" si="23">COUNTIF(E7:AI7,"M6")</f>
        <v>0</v>
      </c>
      <c r="BJ7" s="570">
        <f t="shared" ref="BJ7:BJ44" si="24">COUNTIF(E7:AI7,"T6")</f>
        <v>0</v>
      </c>
      <c r="BK7" s="570">
        <f t="shared" ref="BK7:BK44" si="25">COUNTIF(E7:AI7,"P2")</f>
        <v>0</v>
      </c>
      <c r="BL7" s="570">
        <f t="shared" ref="BL7:BL44" si="26">COUNTIF(E7:AI7,"T5/N")</f>
        <v>0</v>
      </c>
      <c r="BM7" s="570">
        <f t="shared" ref="BM7:BM44" si="27">COUNTIF(E7:AI7,"M5/I")</f>
        <v>0</v>
      </c>
      <c r="BN7" s="574"/>
      <c r="BO7" s="574"/>
      <c r="BP7" s="574"/>
      <c r="BQ7" s="574"/>
      <c r="BR7" s="574"/>
      <c r="BS7" s="570">
        <f t="shared" ref="BS7:BS44" si="28">((BO7*6)+(BP7*6)+(BQ7*6)+(BR7)+(BN7*6))</f>
        <v>0</v>
      </c>
      <c r="BT7" s="572">
        <f t="shared" si="10"/>
        <v>180</v>
      </c>
      <c r="BU7" s="573"/>
      <c r="BV7" s="573"/>
      <c r="BW7" s="573"/>
      <c r="BX7" s="573"/>
      <c r="BY7" s="573"/>
      <c r="BZ7" s="573"/>
      <c r="CA7" s="573"/>
      <c r="CB7" s="573"/>
      <c r="CC7" s="573"/>
      <c r="CD7" s="573"/>
      <c r="CE7" s="573"/>
      <c r="CF7" s="573"/>
      <c r="CG7" s="573"/>
      <c r="CH7" s="573"/>
      <c r="CI7" s="573"/>
      <c r="CJ7" s="573"/>
      <c r="CK7" s="573"/>
      <c r="CL7" s="573"/>
      <c r="CM7" s="573"/>
      <c r="CN7" s="573"/>
      <c r="CO7" s="573"/>
      <c r="CP7" s="550"/>
      <c r="CQ7" s="550"/>
      <c r="CR7" s="550"/>
    </row>
    <row r="8" spans="1:243" s="551" customFormat="1" ht="27" customHeight="1">
      <c r="A8" s="557" t="s">
        <v>294</v>
      </c>
      <c r="B8" s="557" t="s">
        <v>295</v>
      </c>
      <c r="C8" s="578">
        <v>408900</v>
      </c>
      <c r="D8" s="559" t="s">
        <v>290</v>
      </c>
      <c r="E8" s="561" t="s">
        <v>22</v>
      </c>
      <c r="F8" s="560"/>
      <c r="G8" s="560" t="s">
        <v>22</v>
      </c>
      <c r="H8" s="560"/>
      <c r="I8" s="562" t="s">
        <v>22</v>
      </c>
      <c r="J8" s="563" t="s">
        <v>22</v>
      </c>
      <c r="K8" s="562" t="s">
        <v>22</v>
      </c>
      <c r="L8" s="560"/>
      <c r="M8" s="560"/>
      <c r="N8" s="562" t="s">
        <v>22</v>
      </c>
      <c r="O8" s="562" t="s">
        <v>22</v>
      </c>
      <c r="P8" s="563" t="s">
        <v>22</v>
      </c>
      <c r="Q8" s="563" t="s">
        <v>22</v>
      </c>
      <c r="R8" s="562" t="s">
        <v>22</v>
      </c>
      <c r="S8" s="560" t="s">
        <v>296</v>
      </c>
      <c r="T8" s="560"/>
      <c r="U8" s="563"/>
      <c r="V8" s="563" t="s">
        <v>22</v>
      </c>
      <c r="W8" s="562" t="s">
        <v>22</v>
      </c>
      <c r="X8" s="562" t="s">
        <v>20</v>
      </c>
      <c r="Y8" s="563" t="s">
        <v>22</v>
      </c>
      <c r="Z8" s="560"/>
      <c r="AA8" s="560" t="s">
        <v>22</v>
      </c>
      <c r="AB8" s="562" t="s">
        <v>22</v>
      </c>
      <c r="AC8" s="563"/>
      <c r="AD8" s="563" t="s">
        <v>22</v>
      </c>
      <c r="AE8" s="562" t="s">
        <v>22</v>
      </c>
      <c r="AF8" s="563" t="s">
        <v>22</v>
      </c>
      <c r="AG8" s="560"/>
      <c r="AH8" s="561" t="s">
        <v>22</v>
      </c>
      <c r="AI8" s="563"/>
      <c r="AJ8" s="565">
        <f t="shared" si="0"/>
        <v>114</v>
      </c>
      <c r="AK8" s="566">
        <f t="shared" si="1"/>
        <v>246</v>
      </c>
      <c r="AL8" s="566">
        <f t="shared" si="2"/>
        <v>132</v>
      </c>
      <c r="AM8" s="567" t="s">
        <v>200</v>
      </c>
      <c r="AN8" s="568">
        <f t="shared" si="3"/>
        <v>114</v>
      </c>
      <c r="AO8" s="568">
        <f t="shared" si="4"/>
        <v>132</v>
      </c>
      <c r="AP8" s="569"/>
      <c r="AQ8" s="570">
        <f t="shared" si="5"/>
        <v>1</v>
      </c>
      <c r="AR8" s="570">
        <f t="shared" si="6"/>
        <v>0</v>
      </c>
      <c r="AS8" s="570">
        <f t="shared" si="11"/>
        <v>19</v>
      </c>
      <c r="AT8" s="570">
        <f t="shared" si="12"/>
        <v>0</v>
      </c>
      <c r="AU8" s="570">
        <f t="shared" si="7"/>
        <v>1</v>
      </c>
      <c r="AV8" s="570">
        <f t="shared" si="8"/>
        <v>0</v>
      </c>
      <c r="AW8" s="570">
        <f t="shared" si="13"/>
        <v>0</v>
      </c>
      <c r="AX8" s="570">
        <f t="shared" si="9"/>
        <v>0</v>
      </c>
      <c r="AY8" s="570">
        <f t="shared" si="14"/>
        <v>0</v>
      </c>
      <c r="AZ8" s="570">
        <f t="shared" si="15"/>
        <v>0</v>
      </c>
      <c r="BA8" s="570">
        <f t="shared" si="16"/>
        <v>0</v>
      </c>
      <c r="BB8" s="570">
        <f t="shared" si="17"/>
        <v>0</v>
      </c>
      <c r="BC8" s="570">
        <f t="shared" si="18"/>
        <v>0</v>
      </c>
      <c r="BD8" s="570">
        <f t="shared" si="19"/>
        <v>0</v>
      </c>
      <c r="BE8" s="570">
        <f t="shared" si="20"/>
        <v>0</v>
      </c>
      <c r="BF8" s="570">
        <f t="shared" ref="BF8:BF44" si="29">COUNTIF(E8:AI8,"M4/T")</f>
        <v>0</v>
      </c>
      <c r="BG8" s="570">
        <f t="shared" si="21"/>
        <v>0</v>
      </c>
      <c r="BH8" s="570">
        <f t="shared" si="22"/>
        <v>0</v>
      </c>
      <c r="BI8" s="570">
        <f t="shared" si="23"/>
        <v>0</v>
      </c>
      <c r="BJ8" s="570">
        <f t="shared" si="24"/>
        <v>0</v>
      </c>
      <c r="BK8" s="570">
        <f t="shared" si="25"/>
        <v>0</v>
      </c>
      <c r="BL8" s="570">
        <f t="shared" si="26"/>
        <v>0</v>
      </c>
      <c r="BM8" s="570">
        <f t="shared" si="27"/>
        <v>0</v>
      </c>
      <c r="BN8" s="574"/>
      <c r="BO8" s="574"/>
      <c r="BP8" s="574"/>
      <c r="BQ8" s="574"/>
      <c r="BR8" s="574"/>
      <c r="BS8" s="570">
        <f t="shared" si="28"/>
        <v>0</v>
      </c>
      <c r="BT8" s="572">
        <f t="shared" si="10"/>
        <v>246</v>
      </c>
      <c r="BU8" s="573"/>
      <c r="BV8" s="573"/>
      <c r="BW8" s="573"/>
      <c r="BX8" s="573"/>
      <c r="BY8" s="573"/>
      <c r="BZ8" s="573"/>
      <c r="CA8" s="573"/>
      <c r="CB8" s="573"/>
      <c r="CC8" s="573"/>
      <c r="CD8" s="573"/>
      <c r="CE8" s="573"/>
      <c r="CF8" s="573"/>
      <c r="CG8" s="573"/>
      <c r="CH8" s="573"/>
      <c r="CI8" s="573"/>
      <c r="CJ8" s="573"/>
      <c r="CK8" s="573"/>
      <c r="CL8" s="573"/>
      <c r="CM8" s="573"/>
      <c r="CN8" s="573"/>
      <c r="CO8" s="573"/>
      <c r="CP8" s="550"/>
      <c r="CQ8" s="550"/>
      <c r="CR8" s="550"/>
    </row>
    <row r="9" spans="1:243" s="551" customFormat="1" ht="27" customHeight="1">
      <c r="A9" s="557" t="s">
        <v>297</v>
      </c>
      <c r="B9" s="557" t="s">
        <v>298</v>
      </c>
      <c r="C9" s="578" t="s">
        <v>299</v>
      </c>
      <c r="D9" s="559" t="s">
        <v>290</v>
      </c>
      <c r="E9" s="560"/>
      <c r="F9" s="560"/>
      <c r="G9" s="579" t="s">
        <v>18</v>
      </c>
      <c r="H9" s="561" t="s">
        <v>22</v>
      </c>
      <c r="I9" s="563"/>
      <c r="J9" s="563" t="s">
        <v>22</v>
      </c>
      <c r="K9" s="562" t="s">
        <v>20</v>
      </c>
      <c r="L9" s="560"/>
      <c r="M9" s="560" t="s">
        <v>22</v>
      </c>
      <c r="N9" s="563"/>
      <c r="O9" s="562" t="s">
        <v>22</v>
      </c>
      <c r="P9" s="562" t="s">
        <v>22</v>
      </c>
      <c r="Q9" s="563"/>
      <c r="R9" s="563"/>
      <c r="S9" s="560" t="s">
        <v>22</v>
      </c>
      <c r="T9" s="561" t="s">
        <v>22</v>
      </c>
      <c r="U9" s="580" t="s">
        <v>50</v>
      </c>
      <c r="V9" s="581"/>
      <c r="W9" s="581"/>
      <c r="X9" s="581"/>
      <c r="Y9" s="581"/>
      <c r="Z9" s="581"/>
      <c r="AA9" s="581"/>
      <c r="AB9" s="581"/>
      <c r="AC9" s="581"/>
      <c r="AD9" s="581"/>
      <c r="AE9" s="581"/>
      <c r="AF9" s="581"/>
      <c r="AG9" s="581"/>
      <c r="AH9" s="581"/>
      <c r="AI9" s="582"/>
      <c r="AJ9" s="565">
        <f>AN9</f>
        <v>36</v>
      </c>
      <c r="AK9" s="566">
        <f t="shared" si="1"/>
        <v>90</v>
      </c>
      <c r="AL9" s="566">
        <f t="shared" si="2"/>
        <v>54</v>
      </c>
      <c r="AM9" s="567" t="s">
        <v>200</v>
      </c>
      <c r="AN9" s="568">
        <f t="shared" si="3"/>
        <v>36</v>
      </c>
      <c r="AO9" s="568">
        <f t="shared" si="4"/>
        <v>54</v>
      </c>
      <c r="AP9" s="569"/>
      <c r="AQ9" s="570">
        <f t="shared" si="5"/>
        <v>1</v>
      </c>
      <c r="AR9" s="570">
        <f t="shared" si="6"/>
        <v>0</v>
      </c>
      <c r="AS9" s="570">
        <f t="shared" si="11"/>
        <v>7</v>
      </c>
      <c r="AT9" s="570">
        <f t="shared" si="12"/>
        <v>0</v>
      </c>
      <c r="AU9" s="570">
        <f t="shared" si="7"/>
        <v>0</v>
      </c>
      <c r="AV9" s="570">
        <f t="shared" si="8"/>
        <v>0</v>
      </c>
      <c r="AW9" s="570">
        <f t="shared" si="13"/>
        <v>0</v>
      </c>
      <c r="AX9" s="570">
        <f t="shared" si="9"/>
        <v>0</v>
      </c>
      <c r="AY9" s="570">
        <f t="shared" si="14"/>
        <v>0</v>
      </c>
      <c r="AZ9" s="570">
        <f t="shared" si="15"/>
        <v>0</v>
      </c>
      <c r="BA9" s="570">
        <f>COUNTIF(E9:AI9,"M/AT")</f>
        <v>0</v>
      </c>
      <c r="BB9" s="570">
        <f t="shared" si="17"/>
        <v>0</v>
      </c>
      <c r="BC9" s="570">
        <f t="shared" si="18"/>
        <v>0</v>
      </c>
      <c r="BD9" s="570">
        <f t="shared" si="19"/>
        <v>0</v>
      </c>
      <c r="BE9" s="570">
        <f t="shared" si="20"/>
        <v>0</v>
      </c>
      <c r="BF9" s="570">
        <f>COUNTIF(E9:AI9,"M4/T")</f>
        <v>0</v>
      </c>
      <c r="BG9" s="570">
        <f t="shared" si="21"/>
        <v>0</v>
      </c>
      <c r="BH9" s="570">
        <f t="shared" si="22"/>
        <v>0</v>
      </c>
      <c r="BI9" s="570">
        <f t="shared" si="23"/>
        <v>0</v>
      </c>
      <c r="BJ9" s="570">
        <f t="shared" si="24"/>
        <v>0</v>
      </c>
      <c r="BK9" s="570">
        <f t="shared" si="25"/>
        <v>0</v>
      </c>
      <c r="BL9" s="570">
        <f t="shared" si="26"/>
        <v>0</v>
      </c>
      <c r="BM9" s="570">
        <f t="shared" si="27"/>
        <v>0</v>
      </c>
      <c r="BN9" s="574"/>
      <c r="BO9" s="574">
        <v>11</v>
      </c>
      <c r="BP9" s="574"/>
      <c r="BQ9" s="574">
        <v>2</v>
      </c>
      <c r="BR9" s="574"/>
      <c r="BS9" s="570">
        <f t="shared" si="28"/>
        <v>78</v>
      </c>
      <c r="BT9" s="572">
        <f t="shared" si="10"/>
        <v>90</v>
      </c>
      <c r="BU9" s="573"/>
      <c r="BV9" s="573"/>
      <c r="BW9" s="573"/>
      <c r="BX9" s="573"/>
      <c r="BY9" s="573"/>
      <c r="BZ9" s="573"/>
      <c r="CA9" s="573"/>
      <c r="CB9" s="573"/>
      <c r="CC9" s="573"/>
      <c r="CD9" s="573"/>
      <c r="CE9" s="573"/>
      <c r="CF9" s="573"/>
      <c r="CG9" s="573"/>
      <c r="CH9" s="573"/>
      <c r="CI9" s="573"/>
      <c r="CJ9" s="573"/>
      <c r="CK9" s="573"/>
      <c r="CL9" s="573"/>
      <c r="CM9" s="573"/>
      <c r="CN9" s="573"/>
      <c r="CO9" s="573"/>
      <c r="CP9" s="550"/>
      <c r="CQ9" s="550"/>
      <c r="CR9" s="550"/>
    </row>
    <row r="10" spans="1:243" s="551" customFormat="1" ht="27" customHeight="1">
      <c r="A10" s="557">
        <v>152587</v>
      </c>
      <c r="B10" s="557" t="s">
        <v>300</v>
      </c>
      <c r="C10" s="578">
        <v>724919</v>
      </c>
      <c r="D10" s="559" t="s">
        <v>290</v>
      </c>
      <c r="E10" s="561" t="s">
        <v>22</v>
      </c>
      <c r="F10" s="560"/>
      <c r="G10" s="561" t="s">
        <v>22</v>
      </c>
      <c r="H10" s="561" t="s">
        <v>22</v>
      </c>
      <c r="I10" s="563"/>
      <c r="J10" s="563" t="s">
        <v>22</v>
      </c>
      <c r="K10" s="563"/>
      <c r="L10" s="560"/>
      <c r="M10" s="560" t="s">
        <v>296</v>
      </c>
      <c r="N10" s="562" t="s">
        <v>22</v>
      </c>
      <c r="O10" s="562" t="s">
        <v>22</v>
      </c>
      <c r="P10" s="563" t="s">
        <v>22</v>
      </c>
      <c r="Q10" s="563"/>
      <c r="R10" s="562" t="s">
        <v>22</v>
      </c>
      <c r="S10" s="560" t="s">
        <v>22</v>
      </c>
      <c r="T10" s="560"/>
      <c r="U10" s="562" t="s">
        <v>22</v>
      </c>
      <c r="V10" s="564" t="s">
        <v>18</v>
      </c>
      <c r="W10" s="562" t="s">
        <v>22</v>
      </c>
      <c r="X10" s="563"/>
      <c r="Y10" s="563" t="s">
        <v>22</v>
      </c>
      <c r="Z10" s="560"/>
      <c r="AA10" s="560"/>
      <c r="AB10" s="563" t="s">
        <v>22</v>
      </c>
      <c r="AC10" s="562" t="s">
        <v>22</v>
      </c>
      <c r="AD10" s="563"/>
      <c r="AE10" s="563" t="s">
        <v>22</v>
      </c>
      <c r="AF10" s="563"/>
      <c r="AG10" s="560" t="s">
        <v>22</v>
      </c>
      <c r="AH10" s="560"/>
      <c r="AI10" s="563" t="s">
        <v>22</v>
      </c>
      <c r="AJ10" s="565">
        <f t="shared" si="0"/>
        <v>102</v>
      </c>
      <c r="AK10" s="566">
        <f t="shared" si="1"/>
        <v>216</v>
      </c>
      <c r="AL10" s="566">
        <f t="shared" si="2"/>
        <v>114</v>
      </c>
      <c r="AM10" s="567" t="s">
        <v>200</v>
      </c>
      <c r="AN10" s="568">
        <f t="shared" si="3"/>
        <v>102</v>
      </c>
      <c r="AO10" s="568">
        <f t="shared" si="4"/>
        <v>114</v>
      </c>
      <c r="AP10" s="569"/>
      <c r="AQ10" s="570">
        <f t="shared" si="5"/>
        <v>0</v>
      </c>
      <c r="AR10" s="570">
        <f t="shared" si="6"/>
        <v>0</v>
      </c>
      <c r="AS10" s="570">
        <f t="shared" si="11"/>
        <v>17</v>
      </c>
      <c r="AT10" s="570">
        <f t="shared" si="12"/>
        <v>0</v>
      </c>
      <c r="AU10" s="570">
        <f t="shared" si="7"/>
        <v>1</v>
      </c>
      <c r="AV10" s="570">
        <f t="shared" si="8"/>
        <v>0</v>
      </c>
      <c r="AW10" s="570">
        <f t="shared" si="13"/>
        <v>0</v>
      </c>
      <c r="AX10" s="570">
        <f t="shared" si="9"/>
        <v>0</v>
      </c>
      <c r="AY10" s="570">
        <f t="shared" si="14"/>
        <v>0</v>
      </c>
      <c r="AZ10" s="570">
        <f t="shared" si="15"/>
        <v>0</v>
      </c>
      <c r="BA10" s="570">
        <f t="shared" si="16"/>
        <v>0</v>
      </c>
      <c r="BB10" s="570">
        <f t="shared" si="17"/>
        <v>0</v>
      </c>
      <c r="BC10" s="570">
        <f t="shared" si="18"/>
        <v>0</v>
      </c>
      <c r="BD10" s="570">
        <f t="shared" si="19"/>
        <v>0</v>
      </c>
      <c r="BE10" s="570">
        <f t="shared" si="20"/>
        <v>0</v>
      </c>
      <c r="BF10" s="570">
        <f t="shared" si="29"/>
        <v>0</v>
      </c>
      <c r="BG10" s="570">
        <f t="shared" si="21"/>
        <v>0</v>
      </c>
      <c r="BH10" s="570">
        <f t="shared" si="22"/>
        <v>0</v>
      </c>
      <c r="BI10" s="570">
        <f t="shared" si="23"/>
        <v>0</v>
      </c>
      <c r="BJ10" s="570">
        <f t="shared" si="24"/>
        <v>0</v>
      </c>
      <c r="BK10" s="570">
        <f t="shared" si="25"/>
        <v>0</v>
      </c>
      <c r="BL10" s="570">
        <f t="shared" si="26"/>
        <v>0</v>
      </c>
      <c r="BM10" s="570">
        <f t="shared" si="27"/>
        <v>0</v>
      </c>
      <c r="BN10" s="574"/>
      <c r="BO10" s="574"/>
      <c r="BP10" s="574"/>
      <c r="BQ10" s="574">
        <v>2</v>
      </c>
      <c r="BR10" s="574"/>
      <c r="BS10" s="570">
        <f t="shared" si="28"/>
        <v>12</v>
      </c>
      <c r="BT10" s="572">
        <f t="shared" si="10"/>
        <v>216</v>
      </c>
      <c r="BU10" s="573"/>
      <c r="BV10" s="573"/>
      <c r="BW10" s="573"/>
      <c r="BX10" s="573"/>
      <c r="BY10" s="573"/>
      <c r="BZ10" s="573"/>
      <c r="CA10" s="573"/>
      <c r="CB10" s="573"/>
      <c r="CC10" s="573"/>
      <c r="CD10" s="573"/>
      <c r="CE10" s="573"/>
      <c r="CF10" s="573"/>
      <c r="CG10" s="573"/>
      <c r="CH10" s="573"/>
      <c r="CI10" s="573"/>
      <c r="CJ10" s="573"/>
      <c r="CK10" s="573"/>
      <c r="CL10" s="573"/>
      <c r="CM10" s="573"/>
      <c r="CN10" s="573"/>
      <c r="CO10" s="573"/>
      <c r="CP10" s="550"/>
      <c r="CQ10" s="550"/>
      <c r="CR10" s="550"/>
    </row>
    <row r="11" spans="1:243" s="551" customFormat="1" ht="27" customHeight="1">
      <c r="A11" s="557" t="s">
        <v>301</v>
      </c>
      <c r="B11" s="557" t="s">
        <v>302</v>
      </c>
      <c r="C11" s="578">
        <v>596143</v>
      </c>
      <c r="D11" s="559" t="s">
        <v>290</v>
      </c>
      <c r="E11" s="580" t="s">
        <v>175</v>
      </c>
      <c r="F11" s="581"/>
      <c r="G11" s="581"/>
      <c r="H11" s="581"/>
      <c r="I11" s="581"/>
      <c r="J11" s="581"/>
      <c r="K11" s="581"/>
      <c r="L11" s="581"/>
      <c r="M11" s="581"/>
      <c r="N11" s="581"/>
      <c r="O11" s="581"/>
      <c r="P11" s="581"/>
      <c r="Q11" s="581"/>
      <c r="R11" s="581"/>
      <c r="S11" s="581"/>
      <c r="T11" s="581"/>
      <c r="U11" s="581"/>
      <c r="V11" s="581"/>
      <c r="W11" s="581" t="s">
        <v>50</v>
      </c>
      <c r="X11" s="581"/>
      <c r="Y11" s="581"/>
      <c r="Z11" s="581"/>
      <c r="AA11" s="581"/>
      <c r="AB11" s="581"/>
      <c r="AC11" s="581"/>
      <c r="AD11" s="581"/>
      <c r="AE11" s="581"/>
      <c r="AF11" s="581"/>
      <c r="AG11" s="581"/>
      <c r="AH11" s="581"/>
      <c r="AI11" s="582"/>
      <c r="AJ11" s="565">
        <f t="shared" si="0"/>
        <v>0</v>
      </c>
      <c r="AK11" s="566">
        <f t="shared" si="1"/>
        <v>0</v>
      </c>
      <c r="AL11" s="566">
        <f t="shared" si="2"/>
        <v>0</v>
      </c>
      <c r="AM11" s="567" t="s">
        <v>200</v>
      </c>
      <c r="AN11" s="568">
        <f t="shared" si="3"/>
        <v>0</v>
      </c>
      <c r="AO11" s="568">
        <f t="shared" si="4"/>
        <v>0</v>
      </c>
      <c r="AP11" s="569"/>
      <c r="AQ11" s="570">
        <f t="shared" si="5"/>
        <v>0</v>
      </c>
      <c r="AR11" s="570">
        <f t="shared" si="6"/>
        <v>0</v>
      </c>
      <c r="AS11" s="570">
        <f t="shared" si="11"/>
        <v>0</v>
      </c>
      <c r="AT11" s="570">
        <f t="shared" si="12"/>
        <v>0</v>
      </c>
      <c r="AU11" s="570">
        <f t="shared" si="7"/>
        <v>0</v>
      </c>
      <c r="AV11" s="570">
        <f t="shared" si="8"/>
        <v>0</v>
      </c>
      <c r="AW11" s="570">
        <f t="shared" si="13"/>
        <v>0</v>
      </c>
      <c r="AX11" s="570">
        <f t="shared" si="9"/>
        <v>0</v>
      </c>
      <c r="AY11" s="570">
        <f t="shared" si="14"/>
        <v>0</v>
      </c>
      <c r="AZ11" s="570">
        <f t="shared" si="15"/>
        <v>0</v>
      </c>
      <c r="BA11" s="570">
        <f t="shared" si="16"/>
        <v>0</v>
      </c>
      <c r="BB11" s="570">
        <f t="shared" si="17"/>
        <v>0</v>
      </c>
      <c r="BC11" s="570">
        <f t="shared" si="18"/>
        <v>0</v>
      </c>
      <c r="BD11" s="570">
        <f t="shared" si="19"/>
        <v>0</v>
      </c>
      <c r="BE11" s="570">
        <f t="shared" si="20"/>
        <v>0</v>
      </c>
      <c r="BF11" s="570">
        <f t="shared" si="29"/>
        <v>0</v>
      </c>
      <c r="BG11" s="570">
        <f t="shared" si="21"/>
        <v>0</v>
      </c>
      <c r="BH11" s="570">
        <f t="shared" si="22"/>
        <v>0</v>
      </c>
      <c r="BI11" s="570">
        <f t="shared" si="23"/>
        <v>0</v>
      </c>
      <c r="BJ11" s="570">
        <f t="shared" si="24"/>
        <v>0</v>
      </c>
      <c r="BK11" s="570">
        <f t="shared" si="25"/>
        <v>0</v>
      </c>
      <c r="BL11" s="570">
        <f t="shared" si="26"/>
        <v>0</v>
      </c>
      <c r="BM11" s="570">
        <f t="shared" si="27"/>
        <v>0</v>
      </c>
      <c r="BN11" s="574"/>
      <c r="BO11" s="574">
        <v>19</v>
      </c>
      <c r="BP11" s="574"/>
      <c r="BQ11" s="574"/>
      <c r="BR11" s="574"/>
      <c r="BS11" s="570">
        <f t="shared" si="28"/>
        <v>114</v>
      </c>
      <c r="BT11" s="572">
        <f t="shared" si="10"/>
        <v>0</v>
      </c>
      <c r="BU11" s="573"/>
      <c r="BV11" s="573"/>
      <c r="BW11" s="573"/>
      <c r="BX11" s="573"/>
      <c r="BY11" s="573"/>
      <c r="BZ11" s="573"/>
      <c r="CA11" s="573"/>
      <c r="CB11" s="573"/>
      <c r="CC11" s="573"/>
      <c r="CD11" s="573"/>
      <c r="CE11" s="573"/>
      <c r="CF11" s="573"/>
      <c r="CG11" s="573"/>
      <c r="CH11" s="573"/>
      <c r="CI11" s="573"/>
      <c r="CJ11" s="573"/>
      <c r="CK11" s="573"/>
      <c r="CL11" s="573"/>
      <c r="CM11" s="573"/>
      <c r="CN11" s="573"/>
      <c r="CO11" s="573"/>
      <c r="CP11" s="550"/>
      <c r="CQ11" s="550"/>
      <c r="CR11" s="550"/>
    </row>
    <row r="12" spans="1:243" s="551" customFormat="1" ht="27" customHeight="1">
      <c r="A12" s="583" t="s">
        <v>303</v>
      </c>
      <c r="B12" s="584" t="s">
        <v>304</v>
      </c>
      <c r="C12" s="585">
        <v>698638</v>
      </c>
      <c r="D12" s="559" t="s">
        <v>290</v>
      </c>
      <c r="E12" s="560"/>
      <c r="F12" s="560"/>
      <c r="G12" s="579" t="s">
        <v>18</v>
      </c>
      <c r="H12" s="579" t="s">
        <v>18</v>
      </c>
      <c r="I12" s="564"/>
      <c r="J12" s="564" t="s">
        <v>18</v>
      </c>
      <c r="K12" s="564" t="s">
        <v>18</v>
      </c>
      <c r="L12" s="579"/>
      <c r="M12" s="579" t="s">
        <v>18</v>
      </c>
      <c r="N12" s="564"/>
      <c r="O12" s="564"/>
      <c r="P12" s="564" t="s">
        <v>18</v>
      </c>
      <c r="Q12" s="564"/>
      <c r="R12" s="564" t="s">
        <v>18</v>
      </c>
      <c r="S12" s="579" t="s">
        <v>18</v>
      </c>
      <c r="T12" s="579"/>
      <c r="U12" s="564"/>
      <c r="V12" s="564"/>
      <c r="W12" s="564" t="s">
        <v>18</v>
      </c>
      <c r="X12" s="564"/>
      <c r="Y12" s="564"/>
      <c r="Z12" s="579"/>
      <c r="AA12" s="579"/>
      <c r="AB12" s="564"/>
      <c r="AC12" s="564" t="s">
        <v>18</v>
      </c>
      <c r="AD12" s="564"/>
      <c r="AE12" s="564" t="s">
        <v>18</v>
      </c>
      <c r="AF12" s="564"/>
      <c r="AG12" s="579" t="s">
        <v>18</v>
      </c>
      <c r="AH12" s="560"/>
      <c r="AI12" s="562" t="s">
        <v>22</v>
      </c>
      <c r="AJ12" s="565">
        <f t="shared" si="0"/>
        <v>0</v>
      </c>
      <c r="AK12" s="566">
        <f t="shared" si="1"/>
        <v>12</v>
      </c>
      <c r="AL12" s="566">
        <f t="shared" si="2"/>
        <v>12</v>
      </c>
      <c r="AM12" s="567" t="s">
        <v>200</v>
      </c>
      <c r="AN12" s="568">
        <f t="shared" si="3"/>
        <v>0</v>
      </c>
      <c r="AO12" s="568">
        <f t="shared" si="4"/>
        <v>12</v>
      </c>
      <c r="AP12" s="569"/>
      <c r="AQ12" s="570">
        <f t="shared" si="5"/>
        <v>0</v>
      </c>
      <c r="AR12" s="570">
        <f t="shared" si="6"/>
        <v>0</v>
      </c>
      <c r="AS12" s="570">
        <f t="shared" si="11"/>
        <v>1</v>
      </c>
      <c r="AT12" s="570">
        <f t="shared" si="12"/>
        <v>0</v>
      </c>
      <c r="AU12" s="570">
        <f t="shared" si="7"/>
        <v>0</v>
      </c>
      <c r="AV12" s="570">
        <f t="shared" si="8"/>
        <v>0</v>
      </c>
      <c r="AW12" s="570">
        <f t="shared" si="13"/>
        <v>0</v>
      </c>
      <c r="AX12" s="570">
        <f t="shared" si="9"/>
        <v>0</v>
      </c>
      <c r="AY12" s="570">
        <f t="shared" si="14"/>
        <v>0</v>
      </c>
      <c r="AZ12" s="570">
        <f t="shared" si="15"/>
        <v>0</v>
      </c>
      <c r="BA12" s="570">
        <f t="shared" si="16"/>
        <v>0</v>
      </c>
      <c r="BB12" s="570">
        <f t="shared" si="17"/>
        <v>0</v>
      </c>
      <c r="BC12" s="570">
        <f t="shared" si="18"/>
        <v>0</v>
      </c>
      <c r="BD12" s="570">
        <f t="shared" si="19"/>
        <v>0</v>
      </c>
      <c r="BE12" s="570">
        <f t="shared" si="20"/>
        <v>0</v>
      </c>
      <c r="BF12" s="570">
        <f t="shared" si="29"/>
        <v>0</v>
      </c>
      <c r="BG12" s="570">
        <f t="shared" si="21"/>
        <v>0</v>
      </c>
      <c r="BH12" s="570">
        <f t="shared" si="22"/>
        <v>0</v>
      </c>
      <c r="BI12" s="570">
        <f t="shared" si="23"/>
        <v>0</v>
      </c>
      <c r="BJ12" s="570">
        <f t="shared" si="24"/>
        <v>0</v>
      </c>
      <c r="BK12" s="570">
        <f t="shared" si="25"/>
        <v>0</v>
      </c>
      <c r="BL12" s="570">
        <f t="shared" si="26"/>
        <v>0</v>
      </c>
      <c r="BM12" s="570">
        <f t="shared" si="27"/>
        <v>0</v>
      </c>
      <c r="BN12" s="574"/>
      <c r="BO12" s="574"/>
      <c r="BP12" s="574"/>
      <c r="BQ12" s="574">
        <v>19</v>
      </c>
      <c r="BR12" s="574"/>
      <c r="BS12" s="570">
        <f t="shared" si="28"/>
        <v>114</v>
      </c>
      <c r="BT12" s="572">
        <f t="shared" si="10"/>
        <v>12</v>
      </c>
      <c r="BU12" s="573"/>
      <c r="BV12" s="573"/>
      <c r="BW12" s="573"/>
      <c r="BX12" s="573"/>
      <c r="BY12" s="573"/>
      <c r="BZ12" s="573"/>
      <c r="CA12" s="573"/>
      <c r="CB12" s="573"/>
      <c r="CC12" s="573"/>
      <c r="CD12" s="573"/>
      <c r="CE12" s="573"/>
      <c r="CF12" s="573"/>
      <c r="CG12" s="573"/>
      <c r="CH12" s="573"/>
      <c r="CI12" s="573"/>
      <c r="CJ12" s="573"/>
      <c r="CK12" s="573"/>
      <c r="CL12" s="573"/>
      <c r="CM12" s="573"/>
      <c r="CN12" s="573"/>
      <c r="CO12" s="573"/>
      <c r="CP12" s="550"/>
      <c r="CQ12" s="550"/>
      <c r="CR12" s="550"/>
    </row>
    <row r="13" spans="1:243" s="551" customFormat="1" ht="27" customHeight="1">
      <c r="A13" s="557" t="s">
        <v>305</v>
      </c>
      <c r="B13" s="557" t="s">
        <v>306</v>
      </c>
      <c r="C13" s="578">
        <v>645401</v>
      </c>
      <c r="D13" s="559" t="s">
        <v>290</v>
      </c>
      <c r="E13" s="560"/>
      <c r="F13" s="561" t="s">
        <v>22</v>
      </c>
      <c r="G13" s="560" t="s">
        <v>22</v>
      </c>
      <c r="H13" s="560"/>
      <c r="I13" s="563"/>
      <c r="J13" s="563" t="s">
        <v>22</v>
      </c>
      <c r="K13" s="563"/>
      <c r="L13" s="560"/>
      <c r="M13" s="560" t="s">
        <v>22</v>
      </c>
      <c r="N13" s="563"/>
      <c r="O13" s="563"/>
      <c r="P13" s="562" t="s">
        <v>22</v>
      </c>
      <c r="Q13" s="563" t="s">
        <v>22</v>
      </c>
      <c r="R13" s="563"/>
      <c r="S13" s="560" t="s">
        <v>22</v>
      </c>
      <c r="T13" s="560"/>
      <c r="U13" s="562" t="s">
        <v>22</v>
      </c>
      <c r="V13" s="563" t="s">
        <v>22</v>
      </c>
      <c r="W13" s="563" t="s">
        <v>21</v>
      </c>
      <c r="X13" s="563"/>
      <c r="Y13" s="563" t="s">
        <v>22</v>
      </c>
      <c r="Z13" s="561" t="s">
        <v>22</v>
      </c>
      <c r="AA13" s="561" t="s">
        <v>22</v>
      </c>
      <c r="AB13" s="564" t="s">
        <v>18</v>
      </c>
      <c r="AC13" s="563"/>
      <c r="AD13" s="563"/>
      <c r="AE13" s="563" t="s">
        <v>22</v>
      </c>
      <c r="AF13" s="563"/>
      <c r="AG13" s="561" t="s">
        <v>22</v>
      </c>
      <c r="AH13" s="561" t="s">
        <v>22</v>
      </c>
      <c r="AI13" s="563"/>
      <c r="AJ13" s="565">
        <f t="shared" si="0"/>
        <v>102</v>
      </c>
      <c r="AK13" s="566">
        <f t="shared" si="1"/>
        <v>186</v>
      </c>
      <c r="AL13" s="566">
        <f t="shared" si="2"/>
        <v>84</v>
      </c>
      <c r="AM13" s="567" t="s">
        <v>200</v>
      </c>
      <c r="AN13" s="568">
        <f t="shared" si="3"/>
        <v>102</v>
      </c>
      <c r="AO13" s="568">
        <f t="shared" si="4"/>
        <v>84</v>
      </c>
      <c r="AP13" s="569"/>
      <c r="AQ13" s="570">
        <f t="shared" si="5"/>
        <v>0</v>
      </c>
      <c r="AR13" s="570">
        <f t="shared" si="6"/>
        <v>1</v>
      </c>
      <c r="AS13" s="570">
        <f t="shared" si="11"/>
        <v>15</v>
      </c>
      <c r="AT13" s="570">
        <f t="shared" si="12"/>
        <v>0</v>
      </c>
      <c r="AU13" s="570">
        <f t="shared" si="7"/>
        <v>0</v>
      </c>
      <c r="AV13" s="570">
        <f t="shared" si="8"/>
        <v>0</v>
      </c>
      <c r="AW13" s="570">
        <f t="shared" si="13"/>
        <v>0</v>
      </c>
      <c r="AX13" s="570">
        <f t="shared" si="9"/>
        <v>0</v>
      </c>
      <c r="AY13" s="570">
        <f t="shared" si="14"/>
        <v>0</v>
      </c>
      <c r="AZ13" s="570">
        <f t="shared" si="15"/>
        <v>0</v>
      </c>
      <c r="BA13" s="570">
        <f t="shared" si="16"/>
        <v>0</v>
      </c>
      <c r="BB13" s="570">
        <f t="shared" si="17"/>
        <v>0</v>
      </c>
      <c r="BC13" s="570">
        <f t="shared" si="18"/>
        <v>0</v>
      </c>
      <c r="BD13" s="570">
        <f t="shared" si="19"/>
        <v>0</v>
      </c>
      <c r="BE13" s="570">
        <f t="shared" si="20"/>
        <v>0</v>
      </c>
      <c r="BF13" s="570">
        <f t="shared" si="29"/>
        <v>0</v>
      </c>
      <c r="BG13" s="570">
        <f t="shared" si="21"/>
        <v>0</v>
      </c>
      <c r="BH13" s="570">
        <f t="shared" si="22"/>
        <v>0</v>
      </c>
      <c r="BI13" s="570">
        <f t="shared" si="23"/>
        <v>0</v>
      </c>
      <c r="BJ13" s="570">
        <f t="shared" si="24"/>
        <v>0</v>
      </c>
      <c r="BK13" s="570">
        <f t="shared" si="25"/>
        <v>0</v>
      </c>
      <c r="BL13" s="570">
        <f t="shared" si="26"/>
        <v>0</v>
      </c>
      <c r="BM13" s="570">
        <f t="shared" si="27"/>
        <v>0</v>
      </c>
      <c r="BN13" s="574"/>
      <c r="BO13" s="574"/>
      <c r="BP13" s="574"/>
      <c r="BQ13" s="574">
        <v>2</v>
      </c>
      <c r="BR13" s="574"/>
      <c r="BS13" s="570">
        <f t="shared" si="28"/>
        <v>12</v>
      </c>
      <c r="BT13" s="572">
        <f t="shared" si="10"/>
        <v>186</v>
      </c>
      <c r="BU13" s="573"/>
      <c r="BV13" s="573"/>
      <c r="BW13" s="573"/>
      <c r="BX13" s="573"/>
      <c r="BY13" s="573"/>
      <c r="BZ13" s="573"/>
      <c r="CA13" s="573"/>
      <c r="CB13" s="573"/>
      <c r="CC13" s="573"/>
      <c r="CD13" s="573"/>
      <c r="CE13" s="573"/>
      <c r="CF13" s="573"/>
      <c r="CG13" s="573"/>
      <c r="CH13" s="573"/>
      <c r="CI13" s="573"/>
      <c r="CJ13" s="573"/>
      <c r="CK13" s="573"/>
      <c r="CL13" s="573"/>
      <c r="CM13" s="573"/>
      <c r="CN13" s="573"/>
      <c r="CO13" s="573"/>
      <c r="CP13" s="550"/>
      <c r="CQ13" s="550"/>
      <c r="CR13" s="550"/>
    </row>
    <row r="14" spans="1:243" s="551" customFormat="1" ht="27" customHeight="1">
      <c r="A14" s="557" t="s">
        <v>307</v>
      </c>
      <c r="B14" s="557" t="s">
        <v>308</v>
      </c>
      <c r="C14" s="578" t="s">
        <v>309</v>
      </c>
      <c r="D14" s="559" t="s">
        <v>290</v>
      </c>
      <c r="E14" s="586"/>
      <c r="F14" s="586"/>
      <c r="G14" s="586" t="s">
        <v>22</v>
      </c>
      <c r="H14" s="587" t="s">
        <v>22</v>
      </c>
      <c r="I14" s="588"/>
      <c r="J14" s="588" t="s">
        <v>22</v>
      </c>
      <c r="K14" s="589" t="s">
        <v>22</v>
      </c>
      <c r="L14" s="586"/>
      <c r="M14" s="586" t="s">
        <v>22</v>
      </c>
      <c r="N14" s="563"/>
      <c r="O14" s="563"/>
      <c r="P14" s="563" t="s">
        <v>22</v>
      </c>
      <c r="Q14" s="562" t="s">
        <v>22</v>
      </c>
      <c r="R14" s="563"/>
      <c r="S14" s="590" t="s">
        <v>18</v>
      </c>
      <c r="T14" s="586"/>
      <c r="U14" s="562" t="s">
        <v>22</v>
      </c>
      <c r="V14" s="563"/>
      <c r="W14" s="562" t="s">
        <v>22</v>
      </c>
      <c r="X14" s="563" t="s">
        <v>22</v>
      </c>
      <c r="Y14" s="563" t="s">
        <v>22</v>
      </c>
      <c r="Z14" s="586"/>
      <c r="AA14" s="587" t="s">
        <v>22</v>
      </c>
      <c r="AB14" s="563" t="s">
        <v>22</v>
      </c>
      <c r="AC14" s="563"/>
      <c r="AD14" s="563"/>
      <c r="AE14" s="563" t="s">
        <v>22</v>
      </c>
      <c r="AF14" s="562" t="s">
        <v>22</v>
      </c>
      <c r="AG14" s="587" t="s">
        <v>22</v>
      </c>
      <c r="AH14" s="586" t="s">
        <v>310</v>
      </c>
      <c r="AI14" s="562" t="s">
        <v>22</v>
      </c>
      <c r="AJ14" s="565">
        <f t="shared" si="0"/>
        <v>102</v>
      </c>
      <c r="AK14" s="566">
        <f t="shared" si="1"/>
        <v>216</v>
      </c>
      <c r="AL14" s="566">
        <f t="shared" si="2"/>
        <v>114</v>
      </c>
      <c r="AM14" s="567" t="s">
        <v>200</v>
      </c>
      <c r="AN14" s="568">
        <f t="shared" si="3"/>
        <v>102</v>
      </c>
      <c r="AO14" s="568">
        <f t="shared" si="4"/>
        <v>114</v>
      </c>
      <c r="AP14" s="569"/>
      <c r="AQ14" s="570">
        <f t="shared" si="5"/>
        <v>0</v>
      </c>
      <c r="AR14" s="570">
        <f t="shared" si="6"/>
        <v>0</v>
      </c>
      <c r="AS14" s="570">
        <f t="shared" si="11"/>
        <v>17</v>
      </c>
      <c r="AT14" s="570">
        <f t="shared" si="12"/>
        <v>0</v>
      </c>
      <c r="AU14" s="570">
        <f t="shared" si="7"/>
        <v>1</v>
      </c>
      <c r="AV14" s="570">
        <f t="shared" si="8"/>
        <v>0</v>
      </c>
      <c r="AW14" s="570">
        <f t="shared" si="13"/>
        <v>0</v>
      </c>
      <c r="AX14" s="570">
        <f t="shared" si="9"/>
        <v>0</v>
      </c>
      <c r="AY14" s="570">
        <f t="shared" si="14"/>
        <v>0</v>
      </c>
      <c r="AZ14" s="570">
        <f t="shared" si="15"/>
        <v>0</v>
      </c>
      <c r="BA14" s="570">
        <f t="shared" si="16"/>
        <v>0</v>
      </c>
      <c r="BB14" s="570">
        <f t="shared" si="17"/>
        <v>0</v>
      </c>
      <c r="BC14" s="570">
        <f t="shared" si="18"/>
        <v>0</v>
      </c>
      <c r="BD14" s="570">
        <f t="shared" si="19"/>
        <v>0</v>
      </c>
      <c r="BE14" s="570">
        <f t="shared" si="20"/>
        <v>0</v>
      </c>
      <c r="BF14" s="570">
        <f t="shared" si="29"/>
        <v>0</v>
      </c>
      <c r="BG14" s="570">
        <f t="shared" si="21"/>
        <v>0</v>
      </c>
      <c r="BH14" s="570">
        <f t="shared" si="22"/>
        <v>0</v>
      </c>
      <c r="BI14" s="570">
        <f t="shared" si="23"/>
        <v>0</v>
      </c>
      <c r="BJ14" s="570">
        <f t="shared" si="24"/>
        <v>0</v>
      </c>
      <c r="BK14" s="570">
        <f t="shared" si="25"/>
        <v>0</v>
      </c>
      <c r="BL14" s="570">
        <f t="shared" si="26"/>
        <v>0</v>
      </c>
      <c r="BM14" s="570">
        <f t="shared" si="27"/>
        <v>0</v>
      </c>
      <c r="BN14" s="574"/>
      <c r="BO14" s="574"/>
      <c r="BP14" s="574"/>
      <c r="BQ14" s="574">
        <v>2</v>
      </c>
      <c r="BR14" s="574"/>
      <c r="BS14" s="570">
        <f t="shared" si="28"/>
        <v>12</v>
      </c>
      <c r="BT14" s="572">
        <f t="shared" si="10"/>
        <v>216</v>
      </c>
      <c r="BU14" s="573"/>
      <c r="BV14" s="573"/>
      <c r="BW14" s="573"/>
      <c r="BX14" s="573"/>
      <c r="BY14" s="573"/>
      <c r="BZ14" s="573"/>
      <c r="CA14" s="573"/>
      <c r="CB14" s="573"/>
      <c r="CC14" s="573"/>
      <c r="CD14" s="573"/>
      <c r="CE14" s="573"/>
      <c r="CF14" s="573"/>
      <c r="CG14" s="573"/>
      <c r="CH14" s="573"/>
      <c r="CI14" s="573"/>
      <c r="CJ14" s="573"/>
      <c r="CK14" s="573"/>
      <c r="CL14" s="573"/>
      <c r="CM14" s="573"/>
      <c r="CN14" s="573"/>
      <c r="CO14" s="573"/>
      <c r="CP14" s="550"/>
      <c r="CQ14" s="550"/>
      <c r="CR14" s="550"/>
    </row>
    <row r="15" spans="1:243" s="551" customFormat="1" ht="27" customHeight="1">
      <c r="A15" s="557" t="s">
        <v>311</v>
      </c>
      <c r="B15" s="557" t="s">
        <v>312</v>
      </c>
      <c r="C15" s="591">
        <v>702443</v>
      </c>
      <c r="D15" s="559" t="s">
        <v>290</v>
      </c>
      <c r="E15" s="560"/>
      <c r="F15" s="560"/>
      <c r="G15" s="560"/>
      <c r="H15" s="560" t="s">
        <v>22</v>
      </c>
      <c r="I15" s="563"/>
      <c r="J15" s="563" t="s">
        <v>22</v>
      </c>
      <c r="K15" s="563"/>
      <c r="L15" s="560" t="s">
        <v>22</v>
      </c>
      <c r="M15" s="560"/>
      <c r="N15" s="562" t="s">
        <v>21</v>
      </c>
      <c r="O15" s="563"/>
      <c r="P15" s="564" t="s">
        <v>18</v>
      </c>
      <c r="Q15" s="563"/>
      <c r="R15" s="563" t="s">
        <v>22</v>
      </c>
      <c r="S15" s="560"/>
      <c r="T15" s="560"/>
      <c r="U15" s="563"/>
      <c r="V15" s="563" t="s">
        <v>22</v>
      </c>
      <c r="W15" s="563"/>
      <c r="X15" s="562" t="s">
        <v>21</v>
      </c>
      <c r="Y15" s="563"/>
      <c r="Z15" s="560" t="s">
        <v>22</v>
      </c>
      <c r="AA15" s="560" t="s">
        <v>22</v>
      </c>
      <c r="AB15" s="563" t="s">
        <v>22</v>
      </c>
      <c r="AC15" s="563"/>
      <c r="AD15" s="562" t="s">
        <v>22</v>
      </c>
      <c r="AE15" s="563"/>
      <c r="AF15" s="563" t="s">
        <v>313</v>
      </c>
      <c r="AG15" s="560"/>
      <c r="AH15" s="560"/>
      <c r="AI15" s="563"/>
      <c r="AJ15" s="565">
        <f t="shared" si="0"/>
        <v>102</v>
      </c>
      <c r="AK15" s="566">
        <f t="shared" si="1"/>
        <v>132</v>
      </c>
      <c r="AL15" s="566">
        <f t="shared" si="2"/>
        <v>30</v>
      </c>
      <c r="AM15" s="567" t="s">
        <v>200</v>
      </c>
      <c r="AN15" s="568">
        <f t="shared" si="3"/>
        <v>102</v>
      </c>
      <c r="AO15" s="568">
        <f t="shared" si="4"/>
        <v>30</v>
      </c>
      <c r="AP15" s="569"/>
      <c r="AQ15" s="570">
        <f t="shared" si="5"/>
        <v>0</v>
      </c>
      <c r="AR15" s="570">
        <f t="shared" si="6"/>
        <v>2</v>
      </c>
      <c r="AS15" s="570">
        <f t="shared" si="11"/>
        <v>9</v>
      </c>
      <c r="AT15" s="570">
        <f t="shared" si="12"/>
        <v>0</v>
      </c>
      <c r="AU15" s="570">
        <f t="shared" si="7"/>
        <v>1</v>
      </c>
      <c r="AV15" s="570">
        <f t="shared" si="8"/>
        <v>0</v>
      </c>
      <c r="AW15" s="570">
        <f t="shared" si="13"/>
        <v>0</v>
      </c>
      <c r="AX15" s="570">
        <f t="shared" si="9"/>
        <v>0</v>
      </c>
      <c r="AY15" s="570">
        <f t="shared" si="14"/>
        <v>0</v>
      </c>
      <c r="AZ15" s="570">
        <f t="shared" si="15"/>
        <v>0</v>
      </c>
      <c r="BA15" s="570">
        <f t="shared" si="16"/>
        <v>0</v>
      </c>
      <c r="BB15" s="570">
        <f t="shared" si="17"/>
        <v>0</v>
      </c>
      <c r="BC15" s="570">
        <f t="shared" si="18"/>
        <v>0</v>
      </c>
      <c r="BD15" s="570">
        <f t="shared" si="19"/>
        <v>0</v>
      </c>
      <c r="BE15" s="570">
        <f t="shared" si="20"/>
        <v>0</v>
      </c>
      <c r="BF15" s="570">
        <f t="shared" si="29"/>
        <v>0</v>
      </c>
      <c r="BG15" s="570">
        <f t="shared" si="21"/>
        <v>0</v>
      </c>
      <c r="BH15" s="570">
        <f t="shared" si="22"/>
        <v>0</v>
      </c>
      <c r="BI15" s="570">
        <f t="shared" si="23"/>
        <v>0</v>
      </c>
      <c r="BJ15" s="570">
        <f t="shared" si="24"/>
        <v>0</v>
      </c>
      <c r="BK15" s="570">
        <f t="shared" si="25"/>
        <v>0</v>
      </c>
      <c r="BL15" s="570">
        <f t="shared" si="26"/>
        <v>0</v>
      </c>
      <c r="BM15" s="570">
        <f t="shared" si="27"/>
        <v>0</v>
      </c>
      <c r="BN15" s="574"/>
      <c r="BO15" s="574"/>
      <c r="BP15" s="574"/>
      <c r="BQ15" s="574">
        <v>2</v>
      </c>
      <c r="BR15" s="574"/>
      <c r="BS15" s="570">
        <f t="shared" si="28"/>
        <v>12</v>
      </c>
      <c r="BT15" s="572">
        <f t="shared" si="10"/>
        <v>132</v>
      </c>
      <c r="BU15" s="573"/>
      <c r="BV15" s="573"/>
      <c r="BW15" s="573"/>
      <c r="BX15" s="573"/>
      <c r="BY15" s="573"/>
      <c r="BZ15" s="573"/>
      <c r="CA15" s="573"/>
      <c r="CB15" s="573"/>
      <c r="CC15" s="573"/>
      <c r="CD15" s="573"/>
      <c r="CE15" s="573"/>
      <c r="CF15" s="573"/>
      <c r="CG15" s="573"/>
      <c r="CH15" s="573"/>
      <c r="CI15" s="573"/>
      <c r="CJ15" s="573"/>
      <c r="CK15" s="573"/>
      <c r="CL15" s="573"/>
      <c r="CM15" s="573"/>
      <c r="CN15" s="573"/>
      <c r="CO15" s="573"/>
      <c r="CP15" s="550"/>
      <c r="CQ15" s="550"/>
      <c r="CR15" s="550"/>
    </row>
    <row r="16" spans="1:243" s="551" customFormat="1" ht="27" customHeight="1">
      <c r="A16" s="544" t="s">
        <v>0</v>
      </c>
      <c r="B16" s="544" t="s">
        <v>1</v>
      </c>
      <c r="C16" s="544" t="s">
        <v>66</v>
      </c>
      <c r="D16" s="545" t="s">
        <v>3</v>
      </c>
      <c r="E16" s="546">
        <v>1</v>
      </c>
      <c r="F16" s="546">
        <v>2</v>
      </c>
      <c r="G16" s="546">
        <v>3</v>
      </c>
      <c r="H16" s="546">
        <v>4</v>
      </c>
      <c r="I16" s="546">
        <v>5</v>
      </c>
      <c r="J16" s="546">
        <v>6</v>
      </c>
      <c r="K16" s="546">
        <v>7</v>
      </c>
      <c r="L16" s="546">
        <v>8</v>
      </c>
      <c r="M16" s="546">
        <v>9</v>
      </c>
      <c r="N16" s="546">
        <v>10</v>
      </c>
      <c r="O16" s="546">
        <v>11</v>
      </c>
      <c r="P16" s="546">
        <v>12</v>
      </c>
      <c r="Q16" s="546">
        <v>13</v>
      </c>
      <c r="R16" s="546">
        <v>14</v>
      </c>
      <c r="S16" s="546">
        <v>15</v>
      </c>
      <c r="T16" s="546">
        <v>16</v>
      </c>
      <c r="U16" s="546">
        <v>17</v>
      </c>
      <c r="V16" s="546">
        <v>18</v>
      </c>
      <c r="W16" s="546">
        <v>19</v>
      </c>
      <c r="X16" s="546">
        <v>20</v>
      </c>
      <c r="Y16" s="546">
        <v>21</v>
      </c>
      <c r="Z16" s="546">
        <v>22</v>
      </c>
      <c r="AA16" s="546">
        <v>23</v>
      </c>
      <c r="AB16" s="546">
        <v>24</v>
      </c>
      <c r="AC16" s="546">
        <v>25</v>
      </c>
      <c r="AD16" s="546">
        <v>26</v>
      </c>
      <c r="AE16" s="546">
        <v>27</v>
      </c>
      <c r="AF16" s="546">
        <v>28</v>
      </c>
      <c r="AG16" s="546">
        <v>29</v>
      </c>
      <c r="AH16" s="546">
        <v>30</v>
      </c>
      <c r="AI16" s="546">
        <v>31</v>
      </c>
      <c r="AJ16" s="592" t="s">
        <v>4</v>
      </c>
      <c r="AK16" s="593" t="s">
        <v>5</v>
      </c>
      <c r="AL16" s="593" t="s">
        <v>6</v>
      </c>
      <c r="AM16" s="567"/>
      <c r="AN16" s="594"/>
      <c r="AO16" s="573"/>
      <c r="AP16" s="573"/>
      <c r="AQ16" s="573"/>
      <c r="AR16" s="573"/>
      <c r="AS16" s="595"/>
      <c r="AT16" s="596"/>
      <c r="AU16" s="596"/>
      <c r="AV16" s="596"/>
      <c r="AW16" s="596"/>
      <c r="AX16" s="596"/>
      <c r="AY16" s="596"/>
      <c r="AZ16" s="596"/>
      <c r="BA16" s="596"/>
      <c r="BB16" s="596"/>
      <c r="BC16" s="596"/>
      <c r="BD16" s="596"/>
      <c r="BE16" s="596"/>
      <c r="BF16" s="596"/>
      <c r="BG16" s="596"/>
      <c r="BH16" s="596"/>
      <c r="BI16" s="596"/>
      <c r="BJ16" s="596"/>
      <c r="BK16" s="596"/>
      <c r="BL16" s="596"/>
      <c r="BM16" s="596"/>
      <c r="BN16" s="595"/>
      <c r="BO16" s="595"/>
      <c r="BP16" s="595"/>
      <c r="BQ16" s="573"/>
      <c r="BR16" s="595"/>
      <c r="BS16" s="596"/>
      <c r="BT16" s="597"/>
      <c r="BU16" s="595"/>
      <c r="BV16" s="595"/>
      <c r="BW16" s="595"/>
      <c r="BX16" s="573"/>
      <c r="BY16" s="573"/>
      <c r="BZ16" s="573"/>
      <c r="CA16" s="573"/>
      <c r="CB16" s="573"/>
      <c r="CC16" s="573"/>
      <c r="CD16" s="573"/>
      <c r="CE16" s="573"/>
      <c r="CF16" s="573"/>
      <c r="CG16" s="573"/>
      <c r="CH16" s="573"/>
      <c r="CI16" s="573"/>
      <c r="CJ16" s="573"/>
      <c r="CK16" s="573"/>
      <c r="CL16" s="573"/>
      <c r="CM16" s="573"/>
      <c r="CN16" s="573"/>
      <c r="CO16" s="573"/>
      <c r="CP16" s="550"/>
      <c r="CQ16" s="550"/>
      <c r="CR16" s="550"/>
    </row>
    <row r="17" spans="1:96" s="551" customFormat="1" ht="27" customHeight="1">
      <c r="A17" s="544"/>
      <c r="B17" s="544" t="s">
        <v>280</v>
      </c>
      <c r="C17" s="544" t="s">
        <v>204</v>
      </c>
      <c r="D17" s="545"/>
      <c r="E17" s="546" t="s">
        <v>11</v>
      </c>
      <c r="F17" s="546" t="s">
        <v>12</v>
      </c>
      <c r="G17" s="546" t="s">
        <v>13</v>
      </c>
      <c r="H17" s="546" t="s">
        <v>14</v>
      </c>
      <c r="I17" s="546" t="s">
        <v>8</v>
      </c>
      <c r="J17" s="546" t="s">
        <v>9</v>
      </c>
      <c r="K17" s="546" t="s">
        <v>10</v>
      </c>
      <c r="L17" s="546" t="s">
        <v>205</v>
      </c>
      <c r="M17" s="546" t="s">
        <v>12</v>
      </c>
      <c r="N17" s="546" t="s">
        <v>13</v>
      </c>
      <c r="O17" s="546" t="s">
        <v>14</v>
      </c>
      <c r="P17" s="546" t="s">
        <v>8</v>
      </c>
      <c r="Q17" s="546" t="s">
        <v>9</v>
      </c>
      <c r="R17" s="546" t="s">
        <v>10</v>
      </c>
      <c r="S17" s="546" t="s">
        <v>205</v>
      </c>
      <c r="T17" s="546" t="s">
        <v>12</v>
      </c>
      <c r="U17" s="546" t="s">
        <v>13</v>
      </c>
      <c r="V17" s="546" t="s">
        <v>14</v>
      </c>
      <c r="W17" s="546" t="s">
        <v>8</v>
      </c>
      <c r="X17" s="546" t="s">
        <v>9</v>
      </c>
      <c r="Y17" s="546" t="s">
        <v>10</v>
      </c>
      <c r="Z17" s="546" t="s">
        <v>205</v>
      </c>
      <c r="AA17" s="546" t="s">
        <v>12</v>
      </c>
      <c r="AB17" s="546" t="s">
        <v>13</v>
      </c>
      <c r="AC17" s="546" t="s">
        <v>14</v>
      </c>
      <c r="AD17" s="546" t="s">
        <v>8</v>
      </c>
      <c r="AE17" s="546" t="s">
        <v>9</v>
      </c>
      <c r="AF17" s="546" t="s">
        <v>10</v>
      </c>
      <c r="AG17" s="546" t="s">
        <v>205</v>
      </c>
      <c r="AH17" s="546" t="s">
        <v>12</v>
      </c>
      <c r="AI17" s="546" t="s">
        <v>13</v>
      </c>
      <c r="AJ17" s="592"/>
      <c r="AK17" s="593"/>
      <c r="AL17" s="593"/>
      <c r="AM17" s="567"/>
      <c r="AN17" s="594"/>
      <c r="AO17" s="573"/>
      <c r="AP17" s="573"/>
      <c r="AQ17" s="573"/>
      <c r="AR17" s="573"/>
      <c r="AS17" s="595"/>
      <c r="AT17" s="596"/>
      <c r="AU17" s="596"/>
      <c r="AV17" s="596"/>
      <c r="AW17" s="596"/>
      <c r="AX17" s="596"/>
      <c r="AY17" s="596"/>
      <c r="AZ17" s="596"/>
      <c r="BA17" s="596"/>
      <c r="BB17" s="596"/>
      <c r="BC17" s="596"/>
      <c r="BD17" s="596"/>
      <c r="BE17" s="596"/>
      <c r="BF17" s="596"/>
      <c r="BG17" s="596"/>
      <c r="BH17" s="596"/>
      <c r="BI17" s="596"/>
      <c r="BJ17" s="596"/>
      <c r="BK17" s="596"/>
      <c r="BL17" s="596"/>
      <c r="BM17" s="596"/>
      <c r="BN17" s="595"/>
      <c r="BO17" s="595"/>
      <c r="BP17" s="595"/>
      <c r="BQ17" s="573"/>
      <c r="BR17" s="595"/>
      <c r="BS17" s="596"/>
      <c r="BT17" s="597"/>
      <c r="BU17" s="595"/>
      <c r="BV17" s="595"/>
      <c r="BW17" s="595"/>
      <c r="BX17" s="573"/>
      <c r="BY17" s="573"/>
      <c r="BZ17" s="573"/>
      <c r="CA17" s="573"/>
      <c r="CB17" s="573"/>
      <c r="CC17" s="573"/>
      <c r="CD17" s="573"/>
      <c r="CE17" s="573"/>
      <c r="CF17" s="573"/>
      <c r="CG17" s="573"/>
      <c r="CH17" s="573"/>
      <c r="CI17" s="573"/>
      <c r="CJ17" s="573"/>
      <c r="CK17" s="573"/>
      <c r="CL17" s="573"/>
      <c r="CM17" s="573"/>
      <c r="CN17" s="573"/>
      <c r="CO17" s="573"/>
      <c r="CP17" s="550"/>
      <c r="CQ17" s="550"/>
      <c r="CR17" s="550"/>
    </row>
    <row r="18" spans="1:96" s="551" customFormat="1" ht="27" customHeight="1">
      <c r="A18" s="557" t="s">
        <v>314</v>
      </c>
      <c r="B18" s="598" t="s">
        <v>315</v>
      </c>
      <c r="C18" s="591" t="s">
        <v>316</v>
      </c>
      <c r="D18" s="559" t="s">
        <v>290</v>
      </c>
      <c r="E18" s="560" t="s">
        <v>22</v>
      </c>
      <c r="F18" s="560"/>
      <c r="G18" s="561" t="s">
        <v>22</v>
      </c>
      <c r="H18" s="560" t="s">
        <v>313</v>
      </c>
      <c r="I18" s="563"/>
      <c r="J18" s="562" t="s">
        <v>22</v>
      </c>
      <c r="K18" s="563" t="s">
        <v>22</v>
      </c>
      <c r="L18" s="560"/>
      <c r="M18" s="561" t="s">
        <v>22</v>
      </c>
      <c r="N18" s="563" t="s">
        <v>22</v>
      </c>
      <c r="O18" s="563"/>
      <c r="P18" s="563"/>
      <c r="Q18" s="563" t="s">
        <v>22</v>
      </c>
      <c r="R18" s="562" t="s">
        <v>22</v>
      </c>
      <c r="S18" s="561" t="s">
        <v>22</v>
      </c>
      <c r="T18" s="560"/>
      <c r="U18" s="563"/>
      <c r="V18" s="562" t="s">
        <v>22</v>
      </c>
      <c r="W18" s="563" t="s">
        <v>22</v>
      </c>
      <c r="X18" s="563"/>
      <c r="Y18" s="562" t="s">
        <v>22</v>
      </c>
      <c r="Z18" s="560" t="s">
        <v>22</v>
      </c>
      <c r="AA18" s="561" t="s">
        <v>22</v>
      </c>
      <c r="AB18" s="563"/>
      <c r="AC18" s="563" t="s">
        <v>22</v>
      </c>
      <c r="AD18" s="562" t="s">
        <v>22</v>
      </c>
      <c r="AE18" s="562" t="s">
        <v>22</v>
      </c>
      <c r="AF18" s="564" t="s">
        <v>18</v>
      </c>
      <c r="AG18" s="560"/>
      <c r="AH18" s="560"/>
      <c r="AI18" s="564" t="s">
        <v>18</v>
      </c>
      <c r="AJ18" s="565">
        <f t="shared" ref="AJ18:AJ30" si="30">AN18</f>
        <v>90</v>
      </c>
      <c r="AK18" s="566">
        <f t="shared" ref="AK18:AK30" si="31">AJ18+AL18</f>
        <v>216</v>
      </c>
      <c r="AL18" s="566">
        <f t="shared" ref="AL18:AL30" si="32">AO18</f>
        <v>126</v>
      </c>
      <c r="AM18" s="567" t="s">
        <v>200</v>
      </c>
      <c r="AN18" s="568">
        <f t="shared" ref="AN18:AN30" si="33">$AN$2-BS18</f>
        <v>90</v>
      </c>
      <c r="AO18" s="568">
        <f t="shared" ref="AO18:AO30" si="34">(BT18-AN18)</f>
        <v>126</v>
      </c>
      <c r="AP18" s="569"/>
      <c r="AQ18" s="570">
        <f t="shared" ref="AQ18" si="35">COUNTIF(E18:AI18,"M")</f>
        <v>0</v>
      </c>
      <c r="AR18" s="570">
        <f t="shared" ref="AR18" si="36">COUNTIF(E18:AI18,"T")</f>
        <v>0</v>
      </c>
      <c r="AS18" s="570">
        <f>COUNTIF(E18:AI18,"P")</f>
        <v>17</v>
      </c>
      <c r="AT18" s="570">
        <f t="shared" ref="AT18" si="37">COUNTIF(E18:AI18,"SN")</f>
        <v>0</v>
      </c>
      <c r="AU18" s="570">
        <f t="shared" ref="AU18" si="38">COUNTIF(E18:AI18,"M/T")</f>
        <v>1</v>
      </c>
      <c r="AV18" s="570">
        <f t="shared" ref="AV18" si="39">COUNTIF(E18:AI18,"I/I")</f>
        <v>0</v>
      </c>
      <c r="AW18" s="570">
        <f t="shared" ref="AW18" si="40">COUNTIF(E18:AI18,"I")</f>
        <v>0</v>
      </c>
      <c r="AX18" s="570">
        <f t="shared" ref="AX18" si="41">COUNTIF(E18:AI18,"I²")</f>
        <v>0</v>
      </c>
      <c r="AY18" s="570">
        <f t="shared" ref="AY18" si="42">COUNTIF(E18:AI18,"M4")</f>
        <v>0</v>
      </c>
      <c r="AZ18" s="570">
        <f t="shared" ref="AZ18" si="43">COUNTIF(E18:AI18,"T5")</f>
        <v>0</v>
      </c>
      <c r="BA18" s="570">
        <f t="shared" ref="BA18" si="44">COUNTIF(E18:AI18,"N/M")</f>
        <v>0</v>
      </c>
      <c r="BB18" s="570">
        <f t="shared" ref="BB18" si="45">COUNTIF(E18:AI18,"T/N")</f>
        <v>0</v>
      </c>
      <c r="BC18" s="570">
        <f t="shared" ref="BC18" si="46">COUNTIF(E18:AI18,"T/I")</f>
        <v>0</v>
      </c>
      <c r="BD18" s="570">
        <f t="shared" ref="BD18" si="47">COUNTIF(E18:AI18,"P/I")</f>
        <v>0</v>
      </c>
      <c r="BE18" s="570">
        <f t="shared" ref="BE18" si="48">COUNTIF(E18:AI18,"M/N")</f>
        <v>0</v>
      </c>
      <c r="BF18" s="570">
        <f t="shared" ref="BF18" si="49">COUNTIF(E18:AI18,"M4/T")</f>
        <v>0</v>
      </c>
      <c r="BG18" s="570">
        <f t="shared" ref="BG18" si="50">COUNTIF(E18:AI18,"I2/M")</f>
        <v>0</v>
      </c>
      <c r="BH18" s="570">
        <f t="shared" ref="BH18" si="51">COUNTIF(E18:AI18,"M5")</f>
        <v>0</v>
      </c>
      <c r="BI18" s="570">
        <f t="shared" ref="BI18" si="52">COUNTIF(E18:AI18,"M6")</f>
        <v>0</v>
      </c>
      <c r="BJ18" s="570">
        <f t="shared" si="24"/>
        <v>0</v>
      </c>
      <c r="BK18" s="570">
        <f t="shared" ref="BK18" si="53">COUNTIF(E18:AI18,"P2")</f>
        <v>0</v>
      </c>
      <c r="BL18" s="570">
        <f t="shared" ref="BL18" si="54">COUNTIF(E18:AI18,"T5/N")</f>
        <v>0</v>
      </c>
      <c r="BM18" s="570">
        <f t="shared" ref="BM18" si="55">COUNTIF(E18:AI18,"M5/I")</f>
        <v>0</v>
      </c>
      <c r="BN18" s="574"/>
      <c r="BO18" s="574"/>
      <c r="BP18" s="574"/>
      <c r="BQ18" s="574">
        <v>4</v>
      </c>
      <c r="BR18" s="574"/>
      <c r="BS18" s="570">
        <f t="shared" ref="BS18" si="56">((BO18*6)+(BP18*6)+(BQ18*6)+(BR18)+(BN18*6))</f>
        <v>24</v>
      </c>
      <c r="BT18" s="572">
        <f t="shared" ref="BT18:BT30" si="57">(AQ18*$BV$6)+(AR18*$BW$6)+(AS18*$BX$6)+(AT18*$BY$6)+(AU18*$BZ$6)+(AV18*$CA$6)+(AW18*$CB$6)+(AX18*$CC$6)+(AY18*$CD$6)+(AZ18*$CE$6)+(BA18*$CF$6)+(BB18*$CG$6)+(BC18*$CH$6)+(BD18*$CI$6)+(BE18*CJ$6)+(BF18*CK$6)+(BG18*$CL$6)+(BH18*$CM$6)+(BI18*$CN$6)+(BJ18*$CO$6)+(BK18*$CP$6)+(BL18*$CQ$6)+(BM18*$CR$6)</f>
        <v>216</v>
      </c>
      <c r="BU18" s="595"/>
      <c r="BV18" s="573"/>
      <c r="BW18" s="573"/>
      <c r="BX18" s="573"/>
      <c r="BY18" s="573"/>
      <c r="BZ18" s="573"/>
      <c r="CA18" s="573"/>
      <c r="CB18" s="573"/>
      <c r="CC18" s="573"/>
      <c r="CD18" s="573"/>
      <c r="CE18" s="573"/>
      <c r="CF18" s="573"/>
      <c r="CG18" s="573"/>
      <c r="CH18" s="573"/>
      <c r="CI18" s="573"/>
      <c r="CJ18" s="573"/>
      <c r="CK18" s="573"/>
      <c r="CL18" s="573"/>
      <c r="CM18" s="573"/>
      <c r="CN18" s="573"/>
      <c r="CO18" s="573"/>
      <c r="CP18" s="550"/>
      <c r="CQ18" s="550"/>
      <c r="CR18" s="550"/>
    </row>
    <row r="19" spans="1:96" s="551" customFormat="1" ht="27" customHeight="1">
      <c r="A19" s="557" t="s">
        <v>317</v>
      </c>
      <c r="B19" s="598" t="s">
        <v>318</v>
      </c>
      <c r="C19" s="591">
        <v>497725</v>
      </c>
      <c r="D19" s="559" t="s">
        <v>290</v>
      </c>
      <c r="E19" s="580" t="s">
        <v>175</v>
      </c>
      <c r="F19" s="581"/>
      <c r="G19" s="581"/>
      <c r="H19" s="581"/>
      <c r="I19" s="581"/>
      <c r="J19" s="581"/>
      <c r="K19" s="581"/>
      <c r="L19" s="581"/>
      <c r="M19" s="581"/>
      <c r="N19" s="581"/>
      <c r="O19" s="581"/>
      <c r="P19" s="581"/>
      <c r="Q19" s="581"/>
      <c r="R19" s="581"/>
      <c r="S19" s="581"/>
      <c r="T19" s="581"/>
      <c r="U19" s="581"/>
      <c r="V19" s="581"/>
      <c r="W19" s="581"/>
      <c r="X19" s="581"/>
      <c r="Y19" s="581"/>
      <c r="Z19" s="581"/>
      <c r="AA19" s="581"/>
      <c r="AB19" s="581"/>
      <c r="AC19" s="581"/>
      <c r="AD19" s="581"/>
      <c r="AE19" s="581"/>
      <c r="AF19" s="582"/>
      <c r="AG19" s="561" t="s">
        <v>22</v>
      </c>
      <c r="AH19" s="561" t="s">
        <v>22</v>
      </c>
      <c r="AI19" s="563" t="s">
        <v>313</v>
      </c>
      <c r="AJ19" s="565">
        <f t="shared" si="30"/>
        <v>6</v>
      </c>
      <c r="AK19" s="566">
        <f t="shared" si="31"/>
        <v>36</v>
      </c>
      <c r="AL19" s="566">
        <f t="shared" si="32"/>
        <v>30</v>
      </c>
      <c r="AM19" s="567" t="s">
        <v>200</v>
      </c>
      <c r="AN19" s="568">
        <f t="shared" si="33"/>
        <v>6</v>
      </c>
      <c r="AO19" s="568">
        <f t="shared" si="34"/>
        <v>30</v>
      </c>
      <c r="AP19" s="569"/>
      <c r="AQ19" s="570">
        <f>COUNTIF(E19:AI19,"M")</f>
        <v>0</v>
      </c>
      <c r="AR19" s="570">
        <f>COUNTIF(E19:AI19,"T")</f>
        <v>0</v>
      </c>
      <c r="AS19" s="570">
        <f>COUNTIF(E19:AI19,"P")</f>
        <v>2</v>
      </c>
      <c r="AT19" s="570">
        <f>COUNTIF(E19:AI19,"SN")</f>
        <v>0</v>
      </c>
      <c r="AU19" s="570">
        <f>COUNTIF(E19:AI19,"M/T")</f>
        <v>1</v>
      </c>
      <c r="AV19" s="570">
        <f>COUNTIF(E19:AI19,"I/I")</f>
        <v>0</v>
      </c>
      <c r="AW19" s="570">
        <f>COUNTIF(E19:AI19,"I")</f>
        <v>0</v>
      </c>
      <c r="AX19" s="570">
        <f>COUNTIF(E19:AI19,"I²")</f>
        <v>0</v>
      </c>
      <c r="AY19" s="570">
        <f>COUNTIF(E19:AI19,"M4")</f>
        <v>0</v>
      </c>
      <c r="AZ19" s="570">
        <f>COUNTIF(E19:AI19,"T5")</f>
        <v>0</v>
      </c>
      <c r="BA19" s="570">
        <f>COUNTIF(E19:AI19,"N/M")</f>
        <v>0</v>
      </c>
      <c r="BB19" s="570">
        <f>COUNTIF(E19:AI19,"T/N")</f>
        <v>0</v>
      </c>
      <c r="BC19" s="570">
        <f>COUNTIF(E19:AI19,"T/I")</f>
        <v>0</v>
      </c>
      <c r="BD19" s="570">
        <f>COUNTIF(E19:AI19,"P/I")</f>
        <v>0</v>
      </c>
      <c r="BE19" s="570">
        <f>COUNTIF(E19:AI19,"M/N")</f>
        <v>0</v>
      </c>
      <c r="BF19" s="570">
        <f>COUNTIF(E19:AI19,"M4/T")</f>
        <v>0</v>
      </c>
      <c r="BG19" s="570">
        <f>COUNTIF(E19:AI19,"I2/M")</f>
        <v>0</v>
      </c>
      <c r="BH19" s="570">
        <f>COUNTIF(E19:AI19,"M5")</f>
        <v>0</v>
      </c>
      <c r="BI19" s="570">
        <f>COUNTIF(E19:AI19,"M6")</f>
        <v>0</v>
      </c>
      <c r="BJ19" s="570">
        <f>COUNTIF(E19:AI19,"T6")</f>
        <v>0</v>
      </c>
      <c r="BK19" s="570">
        <f>COUNTIF(E19:AI19,"P2")</f>
        <v>0</v>
      </c>
      <c r="BL19" s="570">
        <f>COUNTIF(E19:AI19,"T5/N")</f>
        <v>0</v>
      </c>
      <c r="BM19" s="570">
        <f>COUNTIF(E19:AI19,"M5/I")</f>
        <v>0</v>
      </c>
      <c r="BN19" s="574"/>
      <c r="BO19" s="574"/>
      <c r="BP19" s="574"/>
      <c r="BQ19" s="574">
        <v>18</v>
      </c>
      <c r="BR19" s="574"/>
      <c r="BS19" s="570">
        <f t="shared" si="28"/>
        <v>108</v>
      </c>
      <c r="BT19" s="572">
        <f t="shared" si="57"/>
        <v>36</v>
      </c>
      <c r="BU19" s="573"/>
      <c r="BV19" s="573"/>
      <c r="BW19" s="573"/>
      <c r="BX19" s="573"/>
      <c r="BY19" s="573"/>
      <c r="BZ19" s="573"/>
      <c r="CA19" s="573"/>
      <c r="CB19" s="573"/>
      <c r="CC19" s="573"/>
      <c r="CD19" s="573"/>
      <c r="CE19" s="573"/>
      <c r="CF19" s="573"/>
      <c r="CG19" s="573"/>
      <c r="CH19" s="573"/>
      <c r="CI19" s="573"/>
      <c r="CJ19" s="573"/>
      <c r="CK19" s="573"/>
      <c r="CL19" s="573"/>
      <c r="CM19" s="573"/>
      <c r="CN19" s="573"/>
      <c r="CO19" s="573"/>
      <c r="CP19" s="550"/>
      <c r="CQ19" s="550"/>
      <c r="CR19" s="550"/>
    </row>
    <row r="20" spans="1:96" s="551" customFormat="1" ht="27" customHeight="1">
      <c r="A20" s="557" t="s">
        <v>319</v>
      </c>
      <c r="B20" s="599" t="s">
        <v>320</v>
      </c>
      <c r="C20" s="591" t="s">
        <v>321</v>
      </c>
      <c r="D20" s="559" t="s">
        <v>290</v>
      </c>
      <c r="E20" s="579" t="s">
        <v>18</v>
      </c>
      <c r="F20" s="560"/>
      <c r="G20" s="561" t="s">
        <v>20</v>
      </c>
      <c r="H20" s="561" t="s">
        <v>20</v>
      </c>
      <c r="I20" s="563"/>
      <c r="J20" s="563" t="s">
        <v>22</v>
      </c>
      <c r="K20" s="563" t="s">
        <v>22</v>
      </c>
      <c r="L20" s="560"/>
      <c r="M20" s="560" t="s">
        <v>22</v>
      </c>
      <c r="N20" s="563" t="s">
        <v>22</v>
      </c>
      <c r="O20" s="563"/>
      <c r="P20" s="563" t="s">
        <v>22</v>
      </c>
      <c r="Q20" s="563" t="s">
        <v>22</v>
      </c>
      <c r="R20" s="563" t="s">
        <v>22</v>
      </c>
      <c r="S20" s="561" t="s">
        <v>22</v>
      </c>
      <c r="T20" s="561" t="s">
        <v>22</v>
      </c>
      <c r="U20" s="562" t="s">
        <v>22</v>
      </c>
      <c r="V20" s="563"/>
      <c r="W20" s="563"/>
      <c r="X20" s="562" t="s">
        <v>22</v>
      </c>
      <c r="Y20" s="562" t="s">
        <v>22</v>
      </c>
      <c r="Z20" s="560" t="s">
        <v>20</v>
      </c>
      <c r="AA20" s="561" t="s">
        <v>20</v>
      </c>
      <c r="AB20" s="563"/>
      <c r="AC20" s="563"/>
      <c r="AD20" s="563" t="s">
        <v>22</v>
      </c>
      <c r="AE20" s="562" t="s">
        <v>22</v>
      </c>
      <c r="AF20" s="563" t="s">
        <v>22</v>
      </c>
      <c r="AG20" s="560"/>
      <c r="AH20" s="560"/>
      <c r="AI20" s="562" t="s">
        <v>22</v>
      </c>
      <c r="AJ20" s="565">
        <f t="shared" si="30"/>
        <v>102</v>
      </c>
      <c r="AK20" s="566">
        <f>AJ20+AL20</f>
        <v>216</v>
      </c>
      <c r="AL20" s="566">
        <f>AO20</f>
        <v>114</v>
      </c>
      <c r="AM20" s="567" t="s">
        <v>200</v>
      </c>
      <c r="AN20" s="568">
        <f t="shared" si="33"/>
        <v>102</v>
      </c>
      <c r="AO20" s="568">
        <f t="shared" si="34"/>
        <v>114</v>
      </c>
      <c r="AP20" s="569"/>
      <c r="AQ20" s="570">
        <f>COUNTIF(E20:AI20,"M")</f>
        <v>4</v>
      </c>
      <c r="AR20" s="570">
        <f>COUNTIF(E20:AI20,"T")</f>
        <v>0</v>
      </c>
      <c r="AS20" s="570">
        <f>COUNTIF(E20:AI20,"P")</f>
        <v>16</v>
      </c>
      <c r="AT20" s="570">
        <f>COUNTIF(E20:AI20,"SN")</f>
        <v>0</v>
      </c>
      <c r="AU20" s="570">
        <f>COUNTIF(E20:AI20,"M/T")</f>
        <v>0</v>
      </c>
      <c r="AV20" s="570">
        <f>COUNTIF(E20:AI20,"I/I")</f>
        <v>0</v>
      </c>
      <c r="AW20" s="570">
        <f>COUNTIF(E20:AI20,"I")</f>
        <v>0</v>
      </c>
      <c r="AX20" s="570">
        <f>COUNTIF(E20:AI20,"I²")</f>
        <v>0</v>
      </c>
      <c r="AY20" s="570">
        <f>COUNTIF(E20:AI20,"M4")</f>
        <v>0</v>
      </c>
      <c r="AZ20" s="570">
        <f>COUNTIF(E20:AI20,"T5")</f>
        <v>0</v>
      </c>
      <c r="BA20" s="570">
        <f>COUNTIF(E20:AI20,"N/M")</f>
        <v>0</v>
      </c>
      <c r="BB20" s="570">
        <f>COUNTIF(E20:AI20,"T/N")</f>
        <v>0</v>
      </c>
      <c r="BC20" s="570">
        <f>COUNTIF(E20:AI20,"T/I")</f>
        <v>0</v>
      </c>
      <c r="BD20" s="570">
        <f>COUNTIF(E20:AI20,"P/I")</f>
        <v>0</v>
      </c>
      <c r="BE20" s="570">
        <f>COUNTIF(E20:AI20,"M/N")</f>
        <v>0</v>
      </c>
      <c r="BF20" s="570">
        <f>COUNTIF(E20:AI20,"M4/T")</f>
        <v>0</v>
      </c>
      <c r="BG20" s="570">
        <f>COUNTIF(E20:AI20,"I2/M")</f>
        <v>0</v>
      </c>
      <c r="BH20" s="570">
        <f>COUNTIF(E20:AI20,"M5")</f>
        <v>0</v>
      </c>
      <c r="BI20" s="570">
        <f>COUNTIF(E20:AI20,"M6")</f>
        <v>0</v>
      </c>
      <c r="BJ20" s="570">
        <f t="shared" si="24"/>
        <v>0</v>
      </c>
      <c r="BK20" s="570">
        <f>COUNTIF(E20:AI20,"P2")</f>
        <v>0</v>
      </c>
      <c r="BL20" s="570">
        <f>COUNTIF(E20:AI20,"T5/N")</f>
        <v>0</v>
      </c>
      <c r="BM20" s="570">
        <f>COUNTIF(E20:AI20,"M5/I")</f>
        <v>0</v>
      </c>
      <c r="BN20" s="574"/>
      <c r="BO20" s="574"/>
      <c r="BP20" s="574"/>
      <c r="BQ20" s="574">
        <v>2</v>
      </c>
      <c r="BR20" s="574"/>
      <c r="BS20" s="570">
        <f>((BO20*6)+(BP20*6)+(BQ20*6)+(BR20)+(BN20*6))</f>
        <v>12</v>
      </c>
      <c r="BT20" s="572">
        <f>(AQ20*$BV$6)+(AR20*$BW$6)+(AS20*$BX$6)+(AT20*$BY$6)+(AU20*$BZ$6)+(AV20*$CA$6)+(AW20*$CB$6)+(AX20*$CC$6)+(AY20*$CD$6)+(AZ20*$CE$6)+(BA20*$CF$6)+(BB20*$CG$6)+(BC20*$CH$6)+(BD20*$CI$6)+(BE20*CJ$6)+(BF20*CK$6)+(BG20*$CL$6)+(BH20*$CM$6)+(BI20*$CN$6)+(BJ20*$CO$6)+(BK20*$CP$6)+(BL20*$CQ$6)+(BM20*$CR$6)</f>
        <v>216</v>
      </c>
      <c r="BU20" s="573"/>
      <c r="BV20" s="573"/>
      <c r="BW20" s="573"/>
      <c r="BX20" s="573"/>
      <c r="BY20" s="573"/>
      <c r="BZ20" s="573"/>
      <c r="CA20" s="573"/>
      <c r="CB20" s="573"/>
      <c r="CC20" s="573"/>
      <c r="CD20" s="573"/>
      <c r="CE20" s="573"/>
      <c r="CF20" s="573"/>
      <c r="CG20" s="573"/>
      <c r="CH20" s="573"/>
      <c r="CI20" s="573"/>
      <c r="CJ20" s="573"/>
      <c r="CK20" s="573"/>
      <c r="CL20" s="573"/>
      <c r="CM20" s="573"/>
      <c r="CN20" s="573"/>
      <c r="CO20" s="573"/>
      <c r="CP20" s="550"/>
      <c r="CQ20" s="550"/>
      <c r="CR20" s="550"/>
    </row>
    <row r="21" spans="1:96" s="551" customFormat="1" ht="27" customHeight="1">
      <c r="A21" s="557" t="s">
        <v>322</v>
      </c>
      <c r="B21" s="598" t="s">
        <v>323</v>
      </c>
      <c r="C21" s="591" t="s">
        <v>324</v>
      </c>
      <c r="D21" s="559" t="s">
        <v>290</v>
      </c>
      <c r="E21" s="560" t="s">
        <v>22</v>
      </c>
      <c r="F21" s="561" t="s">
        <v>22</v>
      </c>
      <c r="G21" s="561" t="s">
        <v>22</v>
      </c>
      <c r="H21" s="560"/>
      <c r="I21" s="562" t="s">
        <v>22</v>
      </c>
      <c r="J21" s="562" t="s">
        <v>22</v>
      </c>
      <c r="K21" s="563" t="s">
        <v>22</v>
      </c>
      <c r="L21" s="560"/>
      <c r="M21" s="561" t="s">
        <v>22</v>
      </c>
      <c r="N21" s="563" t="s">
        <v>22</v>
      </c>
      <c r="O21" s="563"/>
      <c r="P21" s="562" t="s">
        <v>22</v>
      </c>
      <c r="Q21" s="563" t="s">
        <v>22</v>
      </c>
      <c r="R21" s="562" t="s">
        <v>22</v>
      </c>
      <c r="S21" s="560"/>
      <c r="T21" s="560" t="s">
        <v>22</v>
      </c>
      <c r="U21" s="563"/>
      <c r="V21" s="562" t="s">
        <v>22</v>
      </c>
      <c r="W21" s="563" t="s">
        <v>22</v>
      </c>
      <c r="X21" s="563"/>
      <c r="Y21" s="562" t="s">
        <v>22</v>
      </c>
      <c r="Z21" s="560" t="s">
        <v>22</v>
      </c>
      <c r="AA21" s="560"/>
      <c r="AB21" s="562" t="s">
        <v>22</v>
      </c>
      <c r="AC21" s="563" t="s">
        <v>22</v>
      </c>
      <c r="AD21" s="562" t="s">
        <v>22</v>
      </c>
      <c r="AE21" s="562" t="s">
        <v>22</v>
      </c>
      <c r="AF21" s="563" t="s">
        <v>22</v>
      </c>
      <c r="AG21" s="560"/>
      <c r="AH21" s="561" t="s">
        <v>22</v>
      </c>
      <c r="AI21" s="562" t="s">
        <v>22</v>
      </c>
      <c r="AJ21" s="565">
        <f t="shared" si="30"/>
        <v>114</v>
      </c>
      <c r="AK21" s="566">
        <f t="shared" si="31"/>
        <v>276</v>
      </c>
      <c r="AL21" s="566">
        <f t="shared" si="32"/>
        <v>162</v>
      </c>
      <c r="AM21" s="567" t="s">
        <v>200</v>
      </c>
      <c r="AN21" s="568">
        <f t="shared" si="33"/>
        <v>114</v>
      </c>
      <c r="AO21" s="568">
        <f t="shared" si="34"/>
        <v>162</v>
      </c>
      <c r="AP21" s="569"/>
      <c r="AQ21" s="570">
        <f t="shared" ref="AQ21:AQ30" si="58">COUNTIF(E21:AI21,"M")</f>
        <v>0</v>
      </c>
      <c r="AR21" s="570">
        <f t="shared" ref="AR21:AR30" si="59">COUNTIF(E21:AI21,"T")</f>
        <v>0</v>
      </c>
      <c r="AS21" s="570">
        <f t="shared" ref="AS21:AS44" si="60">COUNTIF(E21:AI21,"P")</f>
        <v>23</v>
      </c>
      <c r="AT21" s="570">
        <f t="shared" si="12"/>
        <v>0</v>
      </c>
      <c r="AU21" s="570">
        <f t="shared" si="7"/>
        <v>0</v>
      </c>
      <c r="AV21" s="570">
        <f t="shared" si="8"/>
        <v>0</v>
      </c>
      <c r="AW21" s="570">
        <f t="shared" si="13"/>
        <v>0</v>
      </c>
      <c r="AX21" s="570">
        <f t="shared" si="9"/>
        <v>0</v>
      </c>
      <c r="AY21" s="570">
        <f t="shared" si="14"/>
        <v>0</v>
      </c>
      <c r="AZ21" s="570">
        <f t="shared" si="15"/>
        <v>0</v>
      </c>
      <c r="BA21" s="570">
        <f t="shared" si="16"/>
        <v>0</v>
      </c>
      <c r="BB21" s="570">
        <f t="shared" si="17"/>
        <v>0</v>
      </c>
      <c r="BC21" s="570">
        <f t="shared" si="18"/>
        <v>0</v>
      </c>
      <c r="BD21" s="570">
        <f t="shared" si="19"/>
        <v>0</v>
      </c>
      <c r="BE21" s="570">
        <f t="shared" si="20"/>
        <v>0</v>
      </c>
      <c r="BF21" s="570">
        <f t="shared" si="29"/>
        <v>0</v>
      </c>
      <c r="BG21" s="570">
        <f t="shared" si="21"/>
        <v>0</v>
      </c>
      <c r="BH21" s="570">
        <f t="shared" si="22"/>
        <v>0</v>
      </c>
      <c r="BI21" s="570">
        <f t="shared" si="23"/>
        <v>0</v>
      </c>
      <c r="BJ21" s="570">
        <f t="shared" si="24"/>
        <v>0</v>
      </c>
      <c r="BK21" s="570">
        <f t="shared" si="25"/>
        <v>0</v>
      </c>
      <c r="BL21" s="570">
        <f t="shared" si="26"/>
        <v>0</v>
      </c>
      <c r="BM21" s="570">
        <f t="shared" si="27"/>
        <v>0</v>
      </c>
      <c r="BN21" s="574"/>
      <c r="BO21" s="574"/>
      <c r="BP21" s="574"/>
      <c r="BQ21" s="574"/>
      <c r="BR21" s="574"/>
      <c r="BS21" s="570">
        <f t="shared" si="28"/>
        <v>0</v>
      </c>
      <c r="BT21" s="572">
        <f t="shared" si="57"/>
        <v>276</v>
      </c>
      <c r="BU21" s="573"/>
      <c r="BV21" s="573"/>
      <c r="BW21" s="573"/>
      <c r="BX21" s="573"/>
      <c r="BY21" s="573"/>
      <c r="BZ21" s="573"/>
      <c r="CA21" s="573"/>
      <c r="CB21" s="573"/>
      <c r="CC21" s="573"/>
      <c r="CD21" s="573"/>
      <c r="CE21" s="573"/>
      <c r="CF21" s="573"/>
      <c r="CG21" s="573"/>
      <c r="CH21" s="573"/>
      <c r="CI21" s="573"/>
      <c r="CJ21" s="573"/>
      <c r="CK21" s="573"/>
      <c r="CL21" s="573"/>
      <c r="CM21" s="573"/>
      <c r="CN21" s="573"/>
      <c r="CO21" s="573"/>
      <c r="CP21" s="550"/>
      <c r="CQ21" s="550"/>
      <c r="CR21" s="550"/>
    </row>
    <row r="22" spans="1:96" s="551" customFormat="1" ht="27" customHeight="1">
      <c r="A22" s="557" t="s">
        <v>325</v>
      </c>
      <c r="B22" s="598" t="s">
        <v>326</v>
      </c>
      <c r="C22" s="591">
        <v>1100211</v>
      </c>
      <c r="D22" s="559" t="s">
        <v>290</v>
      </c>
      <c r="E22" s="560"/>
      <c r="F22" s="560"/>
      <c r="G22" s="560"/>
      <c r="H22" s="560"/>
      <c r="I22" s="563"/>
      <c r="J22" s="563"/>
      <c r="K22" s="563" t="s">
        <v>22</v>
      </c>
      <c r="L22" s="560" t="s">
        <v>22</v>
      </c>
      <c r="M22" s="560"/>
      <c r="N22" s="563" t="s">
        <v>22</v>
      </c>
      <c r="O22" s="563" t="s">
        <v>22</v>
      </c>
      <c r="P22" s="563"/>
      <c r="Q22" s="563" t="s">
        <v>22</v>
      </c>
      <c r="R22" s="563"/>
      <c r="S22" s="560"/>
      <c r="T22" s="560" t="s">
        <v>22</v>
      </c>
      <c r="U22" s="563"/>
      <c r="V22" s="563"/>
      <c r="W22" s="563" t="s">
        <v>22</v>
      </c>
      <c r="X22" s="563"/>
      <c r="Y22" s="562" t="s">
        <v>22</v>
      </c>
      <c r="Z22" s="560" t="s">
        <v>22</v>
      </c>
      <c r="AA22" s="560"/>
      <c r="AB22" s="563"/>
      <c r="AC22" s="563" t="s">
        <v>22</v>
      </c>
      <c r="AD22" s="563"/>
      <c r="AE22" s="563"/>
      <c r="AF22" s="562" t="s">
        <v>22</v>
      </c>
      <c r="AG22" s="560"/>
      <c r="AH22" s="560"/>
      <c r="AI22" s="563" t="s">
        <v>296</v>
      </c>
      <c r="AJ22" s="565">
        <f t="shared" si="30"/>
        <v>114</v>
      </c>
      <c r="AK22" s="566">
        <f t="shared" si="31"/>
        <v>144</v>
      </c>
      <c r="AL22" s="566">
        <f t="shared" si="32"/>
        <v>30</v>
      </c>
      <c r="AM22" s="567" t="s">
        <v>200</v>
      </c>
      <c r="AN22" s="568">
        <f t="shared" si="33"/>
        <v>114</v>
      </c>
      <c r="AO22" s="568">
        <f t="shared" si="34"/>
        <v>30</v>
      </c>
      <c r="AP22" s="569"/>
      <c r="AQ22" s="570">
        <f t="shared" si="58"/>
        <v>0</v>
      </c>
      <c r="AR22" s="570">
        <f t="shared" si="59"/>
        <v>0</v>
      </c>
      <c r="AS22" s="570">
        <f t="shared" si="60"/>
        <v>11</v>
      </c>
      <c r="AT22" s="570">
        <f t="shared" si="12"/>
        <v>0</v>
      </c>
      <c r="AU22" s="570">
        <f t="shared" si="7"/>
        <v>1</v>
      </c>
      <c r="AV22" s="570">
        <f t="shared" si="8"/>
        <v>0</v>
      </c>
      <c r="AW22" s="570">
        <f t="shared" si="13"/>
        <v>0</v>
      </c>
      <c r="AX22" s="570">
        <f t="shared" si="9"/>
        <v>0</v>
      </c>
      <c r="AY22" s="570">
        <f t="shared" si="14"/>
        <v>0</v>
      </c>
      <c r="AZ22" s="570">
        <f t="shared" si="15"/>
        <v>0</v>
      </c>
      <c r="BA22" s="570">
        <f t="shared" si="16"/>
        <v>0</v>
      </c>
      <c r="BB22" s="570">
        <f t="shared" si="17"/>
        <v>0</v>
      </c>
      <c r="BC22" s="570">
        <f t="shared" si="18"/>
        <v>0</v>
      </c>
      <c r="BD22" s="570">
        <f t="shared" si="19"/>
        <v>0</v>
      </c>
      <c r="BE22" s="570">
        <f t="shared" si="20"/>
        <v>0</v>
      </c>
      <c r="BF22" s="570">
        <f t="shared" si="29"/>
        <v>0</v>
      </c>
      <c r="BG22" s="570">
        <f t="shared" si="21"/>
        <v>0</v>
      </c>
      <c r="BH22" s="570">
        <f t="shared" si="22"/>
        <v>0</v>
      </c>
      <c r="BI22" s="570">
        <f t="shared" si="23"/>
        <v>0</v>
      </c>
      <c r="BJ22" s="570">
        <f t="shared" si="24"/>
        <v>0</v>
      </c>
      <c r="BK22" s="570">
        <f t="shared" si="25"/>
        <v>0</v>
      </c>
      <c r="BL22" s="570">
        <f t="shared" si="26"/>
        <v>0</v>
      </c>
      <c r="BM22" s="570">
        <f t="shared" si="27"/>
        <v>0</v>
      </c>
      <c r="BN22" s="574"/>
      <c r="BO22" s="574"/>
      <c r="BP22" s="574"/>
      <c r="BQ22" s="574"/>
      <c r="BR22" s="574"/>
      <c r="BS22" s="570">
        <f t="shared" si="28"/>
        <v>0</v>
      </c>
      <c r="BT22" s="572">
        <f t="shared" si="57"/>
        <v>144</v>
      </c>
      <c r="BU22" s="573"/>
      <c r="BV22" s="573"/>
      <c r="BW22" s="573"/>
      <c r="BX22" s="573"/>
      <c r="BY22" s="573"/>
      <c r="BZ22" s="573"/>
      <c r="CA22" s="573"/>
      <c r="CB22" s="573"/>
      <c r="CC22" s="573"/>
      <c r="CD22" s="573"/>
      <c r="CE22" s="573"/>
      <c r="CF22" s="573"/>
      <c r="CG22" s="573"/>
      <c r="CH22" s="573"/>
      <c r="CI22" s="573"/>
      <c r="CJ22" s="573"/>
      <c r="CK22" s="573"/>
      <c r="CL22" s="573"/>
      <c r="CM22" s="573"/>
      <c r="CN22" s="573"/>
      <c r="CO22" s="573"/>
      <c r="CP22" s="550"/>
      <c r="CQ22" s="550"/>
      <c r="CR22" s="550"/>
    </row>
    <row r="23" spans="1:96" s="551" customFormat="1" ht="27" customHeight="1">
      <c r="A23" s="557" t="s">
        <v>327</v>
      </c>
      <c r="B23" s="598" t="s">
        <v>328</v>
      </c>
      <c r="C23" s="591">
        <v>910386</v>
      </c>
      <c r="D23" s="559" t="s">
        <v>290</v>
      </c>
      <c r="E23" s="560" t="s">
        <v>22</v>
      </c>
      <c r="F23" s="560"/>
      <c r="G23" s="560"/>
      <c r="H23" s="560"/>
      <c r="I23" s="563" t="s">
        <v>22</v>
      </c>
      <c r="J23" s="563"/>
      <c r="K23" s="563" t="s">
        <v>22</v>
      </c>
      <c r="L23" s="560"/>
      <c r="M23" s="561" t="s">
        <v>22</v>
      </c>
      <c r="N23" s="563"/>
      <c r="O23" s="563" t="s">
        <v>22</v>
      </c>
      <c r="P23" s="563"/>
      <c r="Q23" s="563" t="s">
        <v>22</v>
      </c>
      <c r="R23" s="563"/>
      <c r="S23" s="560" t="s">
        <v>296</v>
      </c>
      <c r="T23" s="560"/>
      <c r="U23" s="563"/>
      <c r="V23" s="563"/>
      <c r="W23" s="563" t="s">
        <v>22</v>
      </c>
      <c r="X23" s="563"/>
      <c r="Y23" s="563"/>
      <c r="Z23" s="560"/>
      <c r="AA23" s="561" t="s">
        <v>22</v>
      </c>
      <c r="AB23" s="563"/>
      <c r="AC23" s="563" t="s">
        <v>22</v>
      </c>
      <c r="AD23" s="563"/>
      <c r="AE23" s="563" t="s">
        <v>22</v>
      </c>
      <c r="AF23" s="563"/>
      <c r="AG23" s="560"/>
      <c r="AH23" s="560"/>
      <c r="AI23" s="563" t="s">
        <v>22</v>
      </c>
      <c r="AJ23" s="565">
        <f t="shared" si="30"/>
        <v>114</v>
      </c>
      <c r="AK23" s="566">
        <f t="shared" si="31"/>
        <v>144</v>
      </c>
      <c r="AL23" s="566">
        <f t="shared" si="32"/>
        <v>30</v>
      </c>
      <c r="AM23" s="567" t="s">
        <v>200</v>
      </c>
      <c r="AN23" s="568">
        <f t="shared" si="33"/>
        <v>114</v>
      </c>
      <c r="AO23" s="568">
        <f t="shared" si="34"/>
        <v>30</v>
      </c>
      <c r="AP23" s="569"/>
      <c r="AQ23" s="570">
        <f t="shared" si="58"/>
        <v>0</v>
      </c>
      <c r="AR23" s="570">
        <f t="shared" si="59"/>
        <v>0</v>
      </c>
      <c r="AS23" s="570">
        <f t="shared" si="60"/>
        <v>11</v>
      </c>
      <c r="AT23" s="570">
        <f t="shared" si="12"/>
        <v>0</v>
      </c>
      <c r="AU23" s="570">
        <f t="shared" si="7"/>
        <v>1</v>
      </c>
      <c r="AV23" s="570">
        <f t="shared" si="8"/>
        <v>0</v>
      </c>
      <c r="AW23" s="570">
        <f t="shared" si="13"/>
        <v>0</v>
      </c>
      <c r="AX23" s="570">
        <f t="shared" si="9"/>
        <v>0</v>
      </c>
      <c r="AY23" s="570">
        <f t="shared" si="14"/>
        <v>0</v>
      </c>
      <c r="AZ23" s="570">
        <f t="shared" si="15"/>
        <v>0</v>
      </c>
      <c r="BA23" s="570">
        <f t="shared" si="16"/>
        <v>0</v>
      </c>
      <c r="BB23" s="570">
        <f t="shared" si="17"/>
        <v>0</v>
      </c>
      <c r="BC23" s="570">
        <f t="shared" si="18"/>
        <v>0</v>
      </c>
      <c r="BD23" s="570">
        <f t="shared" si="19"/>
        <v>0</v>
      </c>
      <c r="BE23" s="570">
        <f t="shared" si="20"/>
        <v>0</v>
      </c>
      <c r="BF23" s="570">
        <f t="shared" si="29"/>
        <v>0</v>
      </c>
      <c r="BG23" s="570">
        <f t="shared" si="21"/>
        <v>0</v>
      </c>
      <c r="BH23" s="570">
        <f t="shared" si="22"/>
        <v>0</v>
      </c>
      <c r="BI23" s="570">
        <f t="shared" si="23"/>
        <v>0</v>
      </c>
      <c r="BJ23" s="570">
        <f t="shared" si="24"/>
        <v>0</v>
      </c>
      <c r="BK23" s="570">
        <f t="shared" si="25"/>
        <v>0</v>
      </c>
      <c r="BL23" s="570">
        <f t="shared" si="26"/>
        <v>0</v>
      </c>
      <c r="BM23" s="570">
        <f t="shared" si="27"/>
        <v>0</v>
      </c>
      <c r="BN23" s="574"/>
      <c r="BO23" s="574"/>
      <c r="BP23" s="574"/>
      <c r="BQ23" s="574"/>
      <c r="BR23" s="574"/>
      <c r="BS23" s="570">
        <f t="shared" si="28"/>
        <v>0</v>
      </c>
      <c r="BT23" s="572">
        <f t="shared" si="57"/>
        <v>144</v>
      </c>
      <c r="BU23" s="573"/>
      <c r="BV23" s="573"/>
      <c r="BW23" s="573"/>
      <c r="BX23" s="573"/>
      <c r="BY23" s="573"/>
      <c r="BZ23" s="573"/>
      <c r="CA23" s="573"/>
      <c r="CB23" s="573"/>
      <c r="CC23" s="573"/>
      <c r="CD23" s="573"/>
      <c r="CE23" s="573"/>
      <c r="CF23" s="573"/>
      <c r="CG23" s="573"/>
      <c r="CH23" s="573"/>
      <c r="CI23" s="573"/>
      <c r="CJ23" s="573"/>
      <c r="CK23" s="573"/>
      <c r="CL23" s="573"/>
      <c r="CM23" s="573"/>
      <c r="CN23" s="573"/>
      <c r="CO23" s="573"/>
      <c r="CP23" s="550"/>
      <c r="CQ23" s="550"/>
      <c r="CR23" s="550"/>
    </row>
    <row r="24" spans="1:96" s="551" customFormat="1" ht="27" customHeight="1">
      <c r="A24" s="557" t="s">
        <v>329</v>
      </c>
      <c r="B24" s="598" t="s">
        <v>330</v>
      </c>
      <c r="C24" s="591">
        <v>236789</v>
      </c>
      <c r="D24" s="559" t="s">
        <v>290</v>
      </c>
      <c r="E24" s="560"/>
      <c r="F24" s="561" t="s">
        <v>32</v>
      </c>
      <c r="G24" s="561" t="s">
        <v>22</v>
      </c>
      <c r="H24" s="560" t="s">
        <v>22</v>
      </c>
      <c r="I24" s="562" t="s">
        <v>20</v>
      </c>
      <c r="J24" s="562" t="s">
        <v>22</v>
      </c>
      <c r="K24" s="563" t="s">
        <v>22</v>
      </c>
      <c r="L24" s="561" t="s">
        <v>22</v>
      </c>
      <c r="M24" s="561" t="s">
        <v>32</v>
      </c>
      <c r="N24" s="563" t="s">
        <v>22</v>
      </c>
      <c r="O24" s="562" t="s">
        <v>22</v>
      </c>
      <c r="P24" s="563"/>
      <c r="Q24" s="562" t="s">
        <v>22</v>
      </c>
      <c r="R24" s="562" t="s">
        <v>32</v>
      </c>
      <c r="S24" s="560"/>
      <c r="T24" s="560" t="s">
        <v>331</v>
      </c>
      <c r="U24" s="562" t="s">
        <v>22</v>
      </c>
      <c r="V24" s="562" t="s">
        <v>22</v>
      </c>
      <c r="W24" s="563"/>
      <c r="X24" s="563" t="s">
        <v>22</v>
      </c>
      <c r="Y24" s="562" t="s">
        <v>32</v>
      </c>
      <c r="Z24" s="560" t="s">
        <v>22</v>
      </c>
      <c r="AA24" s="560"/>
      <c r="AB24" s="563"/>
      <c r="AC24" s="563" t="s">
        <v>22</v>
      </c>
      <c r="AD24" s="562" t="s">
        <v>77</v>
      </c>
      <c r="AE24" s="562" t="s">
        <v>21</v>
      </c>
      <c r="AF24" s="563" t="s">
        <v>22</v>
      </c>
      <c r="AG24" s="560"/>
      <c r="AH24" s="561" t="s">
        <v>22</v>
      </c>
      <c r="AI24" s="563" t="s">
        <v>313</v>
      </c>
      <c r="AJ24" s="565">
        <f t="shared" si="30"/>
        <v>114</v>
      </c>
      <c r="AK24" s="566">
        <f t="shared" si="31"/>
        <v>300</v>
      </c>
      <c r="AL24" s="566">
        <f t="shared" si="32"/>
        <v>186</v>
      </c>
      <c r="AM24" s="567" t="s">
        <v>200</v>
      </c>
      <c r="AN24" s="568">
        <f t="shared" si="33"/>
        <v>114</v>
      </c>
      <c r="AO24" s="568">
        <f t="shared" si="34"/>
        <v>186</v>
      </c>
      <c r="AP24" s="569"/>
      <c r="AQ24" s="570">
        <f t="shared" si="58"/>
        <v>1</v>
      </c>
      <c r="AR24" s="570">
        <f t="shared" si="59"/>
        <v>1</v>
      </c>
      <c r="AS24" s="570">
        <f t="shared" si="60"/>
        <v>15</v>
      </c>
      <c r="AT24" s="570">
        <f t="shared" si="12"/>
        <v>0</v>
      </c>
      <c r="AU24" s="570">
        <f t="shared" si="7"/>
        <v>1</v>
      </c>
      <c r="AV24" s="570">
        <f t="shared" si="8"/>
        <v>0</v>
      </c>
      <c r="AW24" s="570">
        <f t="shared" si="13"/>
        <v>1</v>
      </c>
      <c r="AX24" s="570">
        <f t="shared" si="9"/>
        <v>0</v>
      </c>
      <c r="AY24" s="570">
        <f t="shared" si="14"/>
        <v>0</v>
      </c>
      <c r="AZ24" s="570">
        <f t="shared" si="15"/>
        <v>0</v>
      </c>
      <c r="BA24" s="570">
        <f t="shared" si="16"/>
        <v>0</v>
      </c>
      <c r="BB24" s="570">
        <f t="shared" si="17"/>
        <v>0</v>
      </c>
      <c r="BC24" s="570">
        <f t="shared" si="18"/>
        <v>0</v>
      </c>
      <c r="BD24" s="570">
        <f t="shared" si="19"/>
        <v>5</v>
      </c>
      <c r="BE24" s="570">
        <f t="shared" si="20"/>
        <v>0</v>
      </c>
      <c r="BF24" s="570">
        <f t="shared" si="29"/>
        <v>0</v>
      </c>
      <c r="BG24" s="570">
        <f t="shared" si="21"/>
        <v>0</v>
      </c>
      <c r="BH24" s="570">
        <f t="shared" si="22"/>
        <v>0</v>
      </c>
      <c r="BI24" s="570">
        <f t="shared" si="23"/>
        <v>0</v>
      </c>
      <c r="BJ24" s="570">
        <f t="shared" si="24"/>
        <v>0</v>
      </c>
      <c r="BK24" s="570">
        <f t="shared" si="25"/>
        <v>0</v>
      </c>
      <c r="BL24" s="570">
        <f t="shared" si="26"/>
        <v>0</v>
      </c>
      <c r="BM24" s="570">
        <f t="shared" si="27"/>
        <v>0</v>
      </c>
      <c r="BN24" s="574"/>
      <c r="BO24" s="574"/>
      <c r="BP24" s="574"/>
      <c r="BQ24" s="574"/>
      <c r="BR24" s="574"/>
      <c r="BS24" s="570">
        <f t="shared" si="28"/>
        <v>0</v>
      </c>
      <c r="BT24" s="572">
        <f t="shared" si="57"/>
        <v>300</v>
      </c>
      <c r="BU24" s="573"/>
      <c r="BV24" s="573"/>
      <c r="BW24" s="573"/>
      <c r="BX24" s="573"/>
      <c r="BY24" s="573"/>
      <c r="BZ24" s="573"/>
      <c r="CA24" s="573"/>
      <c r="CB24" s="573"/>
      <c r="CC24" s="573"/>
      <c r="CD24" s="573"/>
      <c r="CE24" s="573"/>
      <c r="CF24" s="573"/>
      <c r="CG24" s="573"/>
      <c r="CH24" s="573"/>
      <c r="CI24" s="573"/>
      <c r="CJ24" s="573"/>
      <c r="CK24" s="573"/>
      <c r="CL24" s="573"/>
      <c r="CM24" s="573"/>
      <c r="CN24" s="573"/>
      <c r="CO24" s="573"/>
      <c r="CP24" s="550"/>
      <c r="CQ24" s="550"/>
      <c r="CR24" s="550"/>
    </row>
    <row r="25" spans="1:96" s="551" customFormat="1" ht="27" customHeight="1">
      <c r="A25" s="557" t="s">
        <v>332</v>
      </c>
      <c r="B25" s="598" t="s">
        <v>333</v>
      </c>
      <c r="C25" s="591" t="s">
        <v>334</v>
      </c>
      <c r="D25" s="559" t="s">
        <v>290</v>
      </c>
      <c r="E25" s="586" t="s">
        <v>22</v>
      </c>
      <c r="F25" s="586" t="s">
        <v>22</v>
      </c>
      <c r="G25" s="586"/>
      <c r="H25" s="586" t="s">
        <v>22</v>
      </c>
      <c r="I25" s="588" t="s">
        <v>22</v>
      </c>
      <c r="J25" s="588"/>
      <c r="K25" s="588" t="s">
        <v>335</v>
      </c>
      <c r="L25" s="586"/>
      <c r="M25" s="586"/>
      <c r="N25" s="563" t="s">
        <v>22</v>
      </c>
      <c r="O25" s="562" t="s">
        <v>22</v>
      </c>
      <c r="P25" s="562" t="s">
        <v>22</v>
      </c>
      <c r="Q25" s="563" t="s">
        <v>22</v>
      </c>
      <c r="R25" s="563"/>
      <c r="S25" s="586" t="s">
        <v>22</v>
      </c>
      <c r="T25" s="587" t="s">
        <v>22</v>
      </c>
      <c r="U25" s="563"/>
      <c r="V25" s="562" t="s">
        <v>22</v>
      </c>
      <c r="W25" s="563"/>
      <c r="X25" s="562" t="s">
        <v>22</v>
      </c>
      <c r="Y25" s="562" t="s">
        <v>22</v>
      </c>
      <c r="Z25" s="586"/>
      <c r="AA25" s="587" t="s">
        <v>22</v>
      </c>
      <c r="AB25" s="563"/>
      <c r="AC25" s="563" t="s">
        <v>22</v>
      </c>
      <c r="AD25" s="563"/>
      <c r="AE25" s="562" t="s">
        <v>22</v>
      </c>
      <c r="AF25" s="563" t="s">
        <v>22</v>
      </c>
      <c r="AG25" s="586"/>
      <c r="AH25" s="586"/>
      <c r="AI25" s="562" t="s">
        <v>22</v>
      </c>
      <c r="AJ25" s="565">
        <f t="shared" si="30"/>
        <v>114</v>
      </c>
      <c r="AK25" s="566">
        <f t="shared" si="31"/>
        <v>228</v>
      </c>
      <c r="AL25" s="566">
        <f t="shared" si="32"/>
        <v>114</v>
      </c>
      <c r="AM25" s="567" t="s">
        <v>200</v>
      </c>
      <c r="AN25" s="568">
        <f t="shared" si="33"/>
        <v>114</v>
      </c>
      <c r="AO25" s="568">
        <f t="shared" si="34"/>
        <v>114</v>
      </c>
      <c r="AP25" s="569"/>
      <c r="AQ25" s="570">
        <f t="shared" si="58"/>
        <v>0</v>
      </c>
      <c r="AR25" s="570">
        <f t="shared" si="59"/>
        <v>0</v>
      </c>
      <c r="AS25" s="570">
        <f t="shared" si="60"/>
        <v>18</v>
      </c>
      <c r="AT25" s="570">
        <f t="shared" si="12"/>
        <v>0</v>
      </c>
      <c r="AU25" s="570">
        <f t="shared" si="7"/>
        <v>1</v>
      </c>
      <c r="AV25" s="570">
        <f t="shared" si="8"/>
        <v>0</v>
      </c>
      <c r="AW25" s="570">
        <f t="shared" si="13"/>
        <v>0</v>
      </c>
      <c r="AX25" s="570">
        <f t="shared" si="9"/>
        <v>0</v>
      </c>
      <c r="AY25" s="570">
        <f t="shared" si="14"/>
        <v>0</v>
      </c>
      <c r="AZ25" s="570">
        <f t="shared" si="15"/>
        <v>0</v>
      </c>
      <c r="BA25" s="570">
        <f t="shared" si="16"/>
        <v>0</v>
      </c>
      <c r="BB25" s="570">
        <f t="shared" si="17"/>
        <v>0</v>
      </c>
      <c r="BC25" s="570">
        <f t="shared" si="18"/>
        <v>0</v>
      </c>
      <c r="BD25" s="570">
        <f t="shared" si="19"/>
        <v>0</v>
      </c>
      <c r="BE25" s="570">
        <f t="shared" si="20"/>
        <v>0</v>
      </c>
      <c r="BF25" s="570">
        <f t="shared" si="29"/>
        <v>0</v>
      </c>
      <c r="BG25" s="570">
        <f t="shared" si="21"/>
        <v>0</v>
      </c>
      <c r="BH25" s="570">
        <f t="shared" si="22"/>
        <v>0</v>
      </c>
      <c r="BI25" s="570">
        <f t="shared" si="23"/>
        <v>0</v>
      </c>
      <c r="BJ25" s="570">
        <f t="shared" si="24"/>
        <v>0</v>
      </c>
      <c r="BK25" s="570">
        <f t="shared" si="25"/>
        <v>0</v>
      </c>
      <c r="BL25" s="570">
        <f t="shared" si="26"/>
        <v>0</v>
      </c>
      <c r="BM25" s="570">
        <f t="shared" si="27"/>
        <v>0</v>
      </c>
      <c r="BN25" s="574"/>
      <c r="BO25" s="574"/>
      <c r="BP25" s="574"/>
      <c r="BQ25" s="574"/>
      <c r="BR25" s="574"/>
      <c r="BS25" s="570">
        <f t="shared" si="28"/>
        <v>0</v>
      </c>
      <c r="BT25" s="572">
        <f t="shared" si="57"/>
        <v>228</v>
      </c>
      <c r="BU25" s="573"/>
      <c r="BV25" s="573"/>
      <c r="BW25" s="573"/>
      <c r="BX25" s="573"/>
      <c r="BY25" s="573"/>
      <c r="BZ25" s="573"/>
      <c r="CA25" s="573"/>
      <c r="CB25" s="573"/>
      <c r="CC25" s="573"/>
      <c r="CD25" s="573"/>
      <c r="CE25" s="573"/>
      <c r="CF25" s="573"/>
      <c r="CG25" s="573"/>
      <c r="CH25" s="573"/>
      <c r="CI25" s="573"/>
      <c r="CJ25" s="573"/>
      <c r="CK25" s="573"/>
      <c r="CL25" s="573"/>
      <c r="CM25" s="573"/>
      <c r="CN25" s="573"/>
      <c r="CO25" s="573"/>
      <c r="CP25" s="550"/>
      <c r="CQ25" s="550"/>
      <c r="CR25" s="550"/>
    </row>
    <row r="26" spans="1:96" s="551" customFormat="1" ht="27" customHeight="1">
      <c r="A26" s="557" t="s">
        <v>336</v>
      </c>
      <c r="B26" s="598" t="s">
        <v>337</v>
      </c>
      <c r="C26" s="600">
        <v>267043</v>
      </c>
      <c r="D26" s="559" t="s">
        <v>290</v>
      </c>
      <c r="E26" s="560"/>
      <c r="F26" s="560"/>
      <c r="G26" s="560"/>
      <c r="H26" s="560"/>
      <c r="I26" s="563"/>
      <c r="J26" s="562" t="s">
        <v>22</v>
      </c>
      <c r="K26" s="563" t="s">
        <v>22</v>
      </c>
      <c r="L26" s="560" t="s">
        <v>22</v>
      </c>
      <c r="M26" s="560"/>
      <c r="N26" s="563" t="s">
        <v>313</v>
      </c>
      <c r="O26" s="563"/>
      <c r="P26" s="562" t="s">
        <v>22</v>
      </c>
      <c r="Q26" s="562" t="s">
        <v>22</v>
      </c>
      <c r="R26" s="562" t="s">
        <v>22</v>
      </c>
      <c r="S26" s="560"/>
      <c r="T26" s="560" t="s">
        <v>22</v>
      </c>
      <c r="U26" s="563"/>
      <c r="V26" s="563"/>
      <c r="W26" s="563" t="s">
        <v>22</v>
      </c>
      <c r="X26" s="563" t="s">
        <v>22</v>
      </c>
      <c r="Y26" s="562" t="s">
        <v>22</v>
      </c>
      <c r="Z26" s="560" t="s">
        <v>22</v>
      </c>
      <c r="AA26" s="560"/>
      <c r="AB26" s="562" t="s">
        <v>22</v>
      </c>
      <c r="AC26" s="563" t="s">
        <v>22</v>
      </c>
      <c r="AD26" s="562" t="s">
        <v>22</v>
      </c>
      <c r="AE26" s="563"/>
      <c r="AF26" s="563" t="s">
        <v>22</v>
      </c>
      <c r="AG26" s="560"/>
      <c r="AH26" s="560"/>
      <c r="AI26" s="563" t="s">
        <v>22</v>
      </c>
      <c r="AJ26" s="565">
        <f t="shared" si="30"/>
        <v>114</v>
      </c>
      <c r="AK26" s="566">
        <f t="shared" si="31"/>
        <v>204</v>
      </c>
      <c r="AL26" s="566">
        <f t="shared" si="32"/>
        <v>90</v>
      </c>
      <c r="AM26" s="567" t="s">
        <v>200</v>
      </c>
      <c r="AN26" s="568">
        <f t="shared" si="33"/>
        <v>114</v>
      </c>
      <c r="AO26" s="568">
        <f t="shared" si="34"/>
        <v>90</v>
      </c>
      <c r="AP26" s="569"/>
      <c r="AQ26" s="570">
        <f t="shared" si="58"/>
        <v>0</v>
      </c>
      <c r="AR26" s="570">
        <f t="shared" si="59"/>
        <v>0</v>
      </c>
      <c r="AS26" s="570">
        <f t="shared" si="60"/>
        <v>16</v>
      </c>
      <c r="AT26" s="570">
        <f t="shared" si="12"/>
        <v>0</v>
      </c>
      <c r="AU26" s="570">
        <f t="shared" si="7"/>
        <v>1</v>
      </c>
      <c r="AV26" s="570">
        <f t="shared" si="8"/>
        <v>0</v>
      </c>
      <c r="AW26" s="570">
        <f t="shared" si="13"/>
        <v>0</v>
      </c>
      <c r="AX26" s="570">
        <f t="shared" si="9"/>
        <v>0</v>
      </c>
      <c r="AY26" s="570">
        <f t="shared" si="14"/>
        <v>0</v>
      </c>
      <c r="AZ26" s="570">
        <f t="shared" si="15"/>
        <v>0</v>
      </c>
      <c r="BA26" s="570">
        <f t="shared" si="16"/>
        <v>0</v>
      </c>
      <c r="BB26" s="570">
        <f t="shared" si="17"/>
        <v>0</v>
      </c>
      <c r="BC26" s="570">
        <f t="shared" si="18"/>
        <v>0</v>
      </c>
      <c r="BD26" s="570">
        <f t="shared" si="19"/>
        <v>0</v>
      </c>
      <c r="BE26" s="570">
        <f t="shared" si="20"/>
        <v>0</v>
      </c>
      <c r="BF26" s="570">
        <f t="shared" si="29"/>
        <v>0</v>
      </c>
      <c r="BG26" s="570">
        <f t="shared" si="21"/>
        <v>0</v>
      </c>
      <c r="BH26" s="570">
        <f t="shared" si="22"/>
        <v>0</v>
      </c>
      <c r="BI26" s="570">
        <f t="shared" si="23"/>
        <v>0</v>
      </c>
      <c r="BJ26" s="570">
        <f t="shared" si="24"/>
        <v>0</v>
      </c>
      <c r="BK26" s="570">
        <f t="shared" si="25"/>
        <v>0</v>
      </c>
      <c r="BL26" s="570">
        <f t="shared" si="26"/>
        <v>0</v>
      </c>
      <c r="BM26" s="570">
        <f t="shared" si="27"/>
        <v>0</v>
      </c>
      <c r="BN26" s="574"/>
      <c r="BO26" s="574"/>
      <c r="BP26" s="574"/>
      <c r="BQ26" s="574"/>
      <c r="BR26" s="574"/>
      <c r="BS26" s="570">
        <f t="shared" si="28"/>
        <v>0</v>
      </c>
      <c r="BT26" s="572">
        <f t="shared" si="57"/>
        <v>204</v>
      </c>
      <c r="BU26" s="573"/>
      <c r="BV26" s="573"/>
      <c r="BW26" s="573"/>
      <c r="BX26" s="573"/>
      <c r="BY26" s="573"/>
      <c r="BZ26" s="573"/>
      <c r="CA26" s="573"/>
      <c r="CB26" s="573"/>
      <c r="CC26" s="573"/>
      <c r="CD26" s="573"/>
      <c r="CE26" s="573"/>
      <c r="CF26" s="573"/>
      <c r="CG26" s="573"/>
      <c r="CH26" s="573"/>
      <c r="CI26" s="573"/>
      <c r="CJ26" s="573"/>
      <c r="CK26" s="573"/>
      <c r="CL26" s="573"/>
      <c r="CM26" s="573"/>
      <c r="CN26" s="573"/>
      <c r="CO26" s="573"/>
      <c r="CP26" s="550"/>
      <c r="CQ26" s="550"/>
      <c r="CR26" s="550"/>
    </row>
    <row r="27" spans="1:96" s="551" customFormat="1" ht="27" customHeight="1">
      <c r="A27" s="557" t="s">
        <v>338</v>
      </c>
      <c r="B27" s="598" t="s">
        <v>339</v>
      </c>
      <c r="C27" s="600">
        <v>342250</v>
      </c>
      <c r="D27" s="559" t="s">
        <v>290</v>
      </c>
      <c r="E27" s="560" t="s">
        <v>22</v>
      </c>
      <c r="F27" s="561" t="s">
        <v>22</v>
      </c>
      <c r="G27" s="561" t="s">
        <v>22</v>
      </c>
      <c r="H27" s="560"/>
      <c r="I27" s="563" t="s">
        <v>22</v>
      </c>
      <c r="J27" s="563"/>
      <c r="K27" s="563" t="s">
        <v>22</v>
      </c>
      <c r="L27" s="560"/>
      <c r="M27" s="561" t="s">
        <v>22</v>
      </c>
      <c r="N27" s="563"/>
      <c r="O27" s="563" t="s">
        <v>22</v>
      </c>
      <c r="P27" s="563"/>
      <c r="Q27" s="563" t="s">
        <v>22</v>
      </c>
      <c r="R27" s="563"/>
      <c r="S27" s="560" t="s">
        <v>22</v>
      </c>
      <c r="T27" s="561" t="s">
        <v>22</v>
      </c>
      <c r="U27" s="563" t="s">
        <v>22</v>
      </c>
      <c r="V27" s="563"/>
      <c r="W27" s="563" t="s">
        <v>22</v>
      </c>
      <c r="X27" s="563"/>
      <c r="Y27" s="563" t="s">
        <v>22</v>
      </c>
      <c r="Z27" s="560"/>
      <c r="AA27" s="560" t="s">
        <v>22</v>
      </c>
      <c r="AB27" s="563"/>
      <c r="AC27" s="562" t="s">
        <v>22</v>
      </c>
      <c r="AD27" s="563"/>
      <c r="AE27" s="562" t="s">
        <v>22</v>
      </c>
      <c r="AF27" s="563"/>
      <c r="AG27" s="561" t="s">
        <v>22</v>
      </c>
      <c r="AH27" s="561" t="s">
        <v>22</v>
      </c>
      <c r="AI27" s="562" t="s">
        <v>22</v>
      </c>
      <c r="AJ27" s="565">
        <f t="shared" si="30"/>
        <v>114</v>
      </c>
      <c r="AK27" s="566">
        <f t="shared" si="31"/>
        <v>228</v>
      </c>
      <c r="AL27" s="566">
        <f t="shared" si="32"/>
        <v>114</v>
      </c>
      <c r="AM27" s="567" t="s">
        <v>200</v>
      </c>
      <c r="AN27" s="568">
        <f t="shared" si="33"/>
        <v>114</v>
      </c>
      <c r="AO27" s="568">
        <f t="shared" si="34"/>
        <v>114</v>
      </c>
      <c r="AP27" s="569"/>
      <c r="AQ27" s="570">
        <f t="shared" si="58"/>
        <v>0</v>
      </c>
      <c r="AR27" s="570">
        <f t="shared" si="59"/>
        <v>0</v>
      </c>
      <c r="AS27" s="570">
        <f t="shared" si="60"/>
        <v>19</v>
      </c>
      <c r="AT27" s="570">
        <f t="shared" si="12"/>
        <v>0</v>
      </c>
      <c r="AU27" s="570">
        <f t="shared" si="7"/>
        <v>0</v>
      </c>
      <c r="AV27" s="570">
        <f t="shared" si="8"/>
        <v>0</v>
      </c>
      <c r="AW27" s="570">
        <f t="shared" si="13"/>
        <v>0</v>
      </c>
      <c r="AX27" s="570">
        <f t="shared" si="9"/>
        <v>0</v>
      </c>
      <c r="AY27" s="570">
        <f t="shared" si="14"/>
        <v>0</v>
      </c>
      <c r="AZ27" s="570">
        <f t="shared" si="15"/>
        <v>0</v>
      </c>
      <c r="BA27" s="570">
        <f t="shared" si="16"/>
        <v>0</v>
      </c>
      <c r="BB27" s="570">
        <f t="shared" si="17"/>
        <v>0</v>
      </c>
      <c r="BC27" s="570">
        <f t="shared" si="18"/>
        <v>0</v>
      </c>
      <c r="BD27" s="570">
        <f t="shared" si="19"/>
        <v>0</v>
      </c>
      <c r="BE27" s="570">
        <f t="shared" si="20"/>
        <v>0</v>
      </c>
      <c r="BF27" s="570">
        <f t="shared" si="29"/>
        <v>0</v>
      </c>
      <c r="BG27" s="570">
        <f t="shared" si="21"/>
        <v>0</v>
      </c>
      <c r="BH27" s="570">
        <f t="shared" si="22"/>
        <v>0</v>
      </c>
      <c r="BI27" s="570">
        <f t="shared" si="23"/>
        <v>0</v>
      </c>
      <c r="BJ27" s="570">
        <f t="shared" si="24"/>
        <v>0</v>
      </c>
      <c r="BK27" s="570">
        <f t="shared" si="25"/>
        <v>0</v>
      </c>
      <c r="BL27" s="570">
        <f t="shared" si="26"/>
        <v>0</v>
      </c>
      <c r="BM27" s="570">
        <f t="shared" si="27"/>
        <v>0</v>
      </c>
      <c r="BN27" s="574"/>
      <c r="BO27" s="574"/>
      <c r="BP27" s="574"/>
      <c r="BQ27" s="574"/>
      <c r="BR27" s="574"/>
      <c r="BS27" s="570">
        <f t="shared" si="28"/>
        <v>0</v>
      </c>
      <c r="BT27" s="572">
        <f t="shared" si="57"/>
        <v>228</v>
      </c>
      <c r="BU27" s="573"/>
      <c r="BV27" s="573"/>
      <c r="BW27" s="573"/>
      <c r="BX27" s="573"/>
      <c r="BY27" s="573"/>
      <c r="BZ27" s="573"/>
      <c r="CA27" s="573"/>
      <c r="CB27" s="573"/>
      <c r="CC27" s="573"/>
      <c r="CD27" s="573"/>
      <c r="CE27" s="573"/>
      <c r="CF27" s="573"/>
      <c r="CG27" s="573"/>
      <c r="CH27" s="573"/>
      <c r="CI27" s="573"/>
      <c r="CJ27" s="573"/>
      <c r="CK27" s="573"/>
      <c r="CL27" s="573"/>
      <c r="CM27" s="573"/>
      <c r="CN27" s="573"/>
      <c r="CO27" s="573"/>
      <c r="CP27" s="550"/>
      <c r="CQ27" s="550"/>
      <c r="CR27" s="550"/>
    </row>
    <row r="28" spans="1:96" s="551" customFormat="1" ht="27" customHeight="1">
      <c r="A28" s="557" t="s">
        <v>340</v>
      </c>
      <c r="B28" s="598" t="s">
        <v>341</v>
      </c>
      <c r="C28" s="600">
        <v>1333270</v>
      </c>
      <c r="D28" s="559" t="s">
        <v>290</v>
      </c>
      <c r="E28" s="586" t="s">
        <v>22</v>
      </c>
      <c r="F28" s="586"/>
      <c r="G28" s="586" t="s">
        <v>22</v>
      </c>
      <c r="H28" s="587" t="s">
        <v>22</v>
      </c>
      <c r="I28" s="588"/>
      <c r="J28" s="588"/>
      <c r="K28" s="588" t="s">
        <v>22</v>
      </c>
      <c r="L28" s="586"/>
      <c r="M28" s="586" t="s">
        <v>22</v>
      </c>
      <c r="N28" s="563"/>
      <c r="O28" s="563" t="s">
        <v>296</v>
      </c>
      <c r="P28" s="563"/>
      <c r="Q28" s="563" t="s">
        <v>22</v>
      </c>
      <c r="R28" s="563"/>
      <c r="S28" s="586"/>
      <c r="T28" s="586"/>
      <c r="U28" s="563"/>
      <c r="V28" s="563"/>
      <c r="W28" s="563"/>
      <c r="X28" s="563"/>
      <c r="Y28" s="563"/>
      <c r="Z28" s="586"/>
      <c r="AA28" s="586" t="s">
        <v>22</v>
      </c>
      <c r="AB28" s="563"/>
      <c r="AC28" s="563" t="s">
        <v>22</v>
      </c>
      <c r="AD28" s="563"/>
      <c r="AE28" s="563"/>
      <c r="AF28" s="563"/>
      <c r="AG28" s="586" t="s">
        <v>22</v>
      </c>
      <c r="AH28" s="586"/>
      <c r="AI28" s="563" t="s">
        <v>22</v>
      </c>
      <c r="AJ28" s="565">
        <f t="shared" si="30"/>
        <v>114</v>
      </c>
      <c r="AK28" s="566">
        <f t="shared" si="31"/>
        <v>132</v>
      </c>
      <c r="AL28" s="566">
        <f t="shared" si="32"/>
        <v>18</v>
      </c>
      <c r="AM28" s="567" t="s">
        <v>200</v>
      </c>
      <c r="AN28" s="568">
        <f t="shared" si="33"/>
        <v>114</v>
      </c>
      <c r="AO28" s="568">
        <f t="shared" si="34"/>
        <v>18</v>
      </c>
      <c r="AP28" s="569"/>
      <c r="AQ28" s="570">
        <f t="shared" si="58"/>
        <v>0</v>
      </c>
      <c r="AR28" s="570">
        <f t="shared" si="59"/>
        <v>0</v>
      </c>
      <c r="AS28" s="570">
        <f t="shared" si="60"/>
        <v>10</v>
      </c>
      <c r="AT28" s="570">
        <f t="shared" si="12"/>
        <v>0</v>
      </c>
      <c r="AU28" s="570">
        <f t="shared" si="7"/>
        <v>1</v>
      </c>
      <c r="AV28" s="570">
        <f t="shared" si="8"/>
        <v>0</v>
      </c>
      <c r="AW28" s="570">
        <f t="shared" si="13"/>
        <v>0</v>
      </c>
      <c r="AX28" s="570">
        <f t="shared" si="9"/>
        <v>0</v>
      </c>
      <c r="AY28" s="570">
        <f t="shared" si="14"/>
        <v>0</v>
      </c>
      <c r="AZ28" s="570">
        <f t="shared" si="15"/>
        <v>0</v>
      </c>
      <c r="BA28" s="570">
        <f t="shared" si="16"/>
        <v>0</v>
      </c>
      <c r="BB28" s="570">
        <f t="shared" si="17"/>
        <v>0</v>
      </c>
      <c r="BC28" s="570">
        <f t="shared" si="18"/>
        <v>0</v>
      </c>
      <c r="BD28" s="570">
        <f t="shared" si="19"/>
        <v>0</v>
      </c>
      <c r="BE28" s="570">
        <f t="shared" si="20"/>
        <v>0</v>
      </c>
      <c r="BF28" s="570">
        <f t="shared" si="29"/>
        <v>0</v>
      </c>
      <c r="BG28" s="570">
        <f t="shared" si="21"/>
        <v>0</v>
      </c>
      <c r="BH28" s="570">
        <f t="shared" si="22"/>
        <v>0</v>
      </c>
      <c r="BI28" s="570">
        <f t="shared" si="23"/>
        <v>0</v>
      </c>
      <c r="BJ28" s="570">
        <f t="shared" si="24"/>
        <v>0</v>
      </c>
      <c r="BK28" s="570">
        <f t="shared" si="25"/>
        <v>0</v>
      </c>
      <c r="BL28" s="570">
        <f t="shared" si="26"/>
        <v>0</v>
      </c>
      <c r="BM28" s="570">
        <f t="shared" si="27"/>
        <v>0</v>
      </c>
      <c r="BN28" s="574"/>
      <c r="BO28" s="574"/>
      <c r="BP28" s="574"/>
      <c r="BQ28" s="574"/>
      <c r="BR28" s="574"/>
      <c r="BS28" s="570">
        <f t="shared" si="28"/>
        <v>0</v>
      </c>
      <c r="BT28" s="572">
        <f t="shared" si="57"/>
        <v>132</v>
      </c>
      <c r="BU28" s="573"/>
      <c r="BV28" s="573"/>
      <c r="BW28" s="573"/>
      <c r="BX28" s="573"/>
      <c r="BY28" s="573"/>
      <c r="BZ28" s="573"/>
      <c r="CA28" s="573"/>
      <c r="CB28" s="573"/>
      <c r="CC28" s="573"/>
      <c r="CD28" s="573"/>
      <c r="CE28" s="573"/>
      <c r="CF28" s="573"/>
      <c r="CG28" s="573"/>
      <c r="CH28" s="573"/>
      <c r="CI28" s="573"/>
      <c r="CJ28" s="573"/>
      <c r="CK28" s="573"/>
      <c r="CL28" s="573"/>
      <c r="CM28" s="573"/>
      <c r="CN28" s="573"/>
      <c r="CO28" s="573"/>
      <c r="CP28" s="550"/>
      <c r="CQ28" s="550"/>
      <c r="CR28" s="550"/>
    </row>
    <row r="29" spans="1:96" s="551" customFormat="1" ht="27" customHeight="1">
      <c r="A29" s="557" t="s">
        <v>342</v>
      </c>
      <c r="B29" s="598" t="s">
        <v>343</v>
      </c>
      <c r="C29" s="600">
        <v>935030</v>
      </c>
      <c r="D29" s="559" t="s">
        <v>290</v>
      </c>
      <c r="E29" s="560" t="s">
        <v>22</v>
      </c>
      <c r="F29" s="560"/>
      <c r="G29" s="560"/>
      <c r="H29" s="560"/>
      <c r="I29" s="563"/>
      <c r="J29" s="563"/>
      <c r="K29" s="563" t="s">
        <v>22</v>
      </c>
      <c r="L29" s="560"/>
      <c r="M29" s="560"/>
      <c r="N29" s="563"/>
      <c r="O29" s="563" t="s">
        <v>22</v>
      </c>
      <c r="P29" s="563"/>
      <c r="Q29" s="563" t="s">
        <v>22</v>
      </c>
      <c r="R29" s="563"/>
      <c r="S29" s="560" t="s">
        <v>22</v>
      </c>
      <c r="T29" s="560"/>
      <c r="U29" s="563" t="s">
        <v>20</v>
      </c>
      <c r="V29" s="563"/>
      <c r="W29" s="563"/>
      <c r="X29" s="563"/>
      <c r="Y29" s="563"/>
      <c r="Z29" s="560"/>
      <c r="AA29" s="560" t="s">
        <v>22</v>
      </c>
      <c r="AB29" s="563"/>
      <c r="AC29" s="563" t="s">
        <v>22</v>
      </c>
      <c r="AD29" s="563"/>
      <c r="AE29" s="563" t="s">
        <v>22</v>
      </c>
      <c r="AF29" s="563"/>
      <c r="AG29" s="560"/>
      <c r="AH29" s="560"/>
      <c r="AI29" s="563" t="s">
        <v>22</v>
      </c>
      <c r="AJ29" s="565">
        <f t="shared" si="30"/>
        <v>108</v>
      </c>
      <c r="AK29" s="566">
        <f t="shared" si="31"/>
        <v>114</v>
      </c>
      <c r="AL29" s="566">
        <f t="shared" si="32"/>
        <v>6</v>
      </c>
      <c r="AM29" s="567" t="s">
        <v>257</v>
      </c>
      <c r="AN29" s="568">
        <f t="shared" si="33"/>
        <v>108</v>
      </c>
      <c r="AO29" s="568">
        <f t="shared" si="34"/>
        <v>6</v>
      </c>
      <c r="AP29" s="569"/>
      <c r="AQ29" s="570">
        <f t="shared" si="58"/>
        <v>1</v>
      </c>
      <c r="AR29" s="570">
        <f t="shared" si="59"/>
        <v>0</v>
      </c>
      <c r="AS29" s="570">
        <f t="shared" si="60"/>
        <v>9</v>
      </c>
      <c r="AT29" s="570">
        <f t="shared" si="12"/>
        <v>0</v>
      </c>
      <c r="AU29" s="570">
        <f t="shared" si="7"/>
        <v>0</v>
      </c>
      <c r="AV29" s="570">
        <f t="shared" si="8"/>
        <v>0</v>
      </c>
      <c r="AW29" s="570">
        <f t="shared" si="13"/>
        <v>0</v>
      </c>
      <c r="AX29" s="570">
        <f t="shared" si="9"/>
        <v>0</v>
      </c>
      <c r="AY29" s="570">
        <f t="shared" si="14"/>
        <v>0</v>
      </c>
      <c r="AZ29" s="570">
        <f t="shared" si="15"/>
        <v>0</v>
      </c>
      <c r="BA29" s="570">
        <f t="shared" si="16"/>
        <v>0</v>
      </c>
      <c r="BB29" s="570">
        <f t="shared" si="17"/>
        <v>0</v>
      </c>
      <c r="BC29" s="570">
        <f t="shared" si="18"/>
        <v>0</v>
      </c>
      <c r="BD29" s="570">
        <f t="shared" si="19"/>
        <v>0</v>
      </c>
      <c r="BE29" s="570">
        <f t="shared" si="20"/>
        <v>0</v>
      </c>
      <c r="BF29" s="570">
        <f t="shared" si="29"/>
        <v>0</v>
      </c>
      <c r="BG29" s="570">
        <f t="shared" si="21"/>
        <v>0</v>
      </c>
      <c r="BH29" s="570">
        <f t="shared" si="22"/>
        <v>0</v>
      </c>
      <c r="BI29" s="570">
        <f t="shared" si="23"/>
        <v>0</v>
      </c>
      <c r="BJ29" s="570">
        <f t="shared" si="24"/>
        <v>0</v>
      </c>
      <c r="BK29" s="570">
        <f t="shared" si="25"/>
        <v>0</v>
      </c>
      <c r="BL29" s="570">
        <f t="shared" si="26"/>
        <v>0</v>
      </c>
      <c r="BM29" s="570">
        <f t="shared" si="27"/>
        <v>0</v>
      </c>
      <c r="BN29" s="574"/>
      <c r="BO29" s="574"/>
      <c r="BP29" s="574"/>
      <c r="BQ29" s="574">
        <v>1</v>
      </c>
      <c r="BR29" s="574"/>
      <c r="BS29" s="570">
        <f t="shared" si="28"/>
        <v>6</v>
      </c>
      <c r="BT29" s="572">
        <f t="shared" si="57"/>
        <v>114</v>
      </c>
      <c r="BU29" s="573"/>
      <c r="BV29" s="573"/>
      <c r="BW29" s="573"/>
      <c r="BX29" s="573"/>
      <c r="BY29" s="573"/>
      <c r="BZ29" s="573"/>
      <c r="CA29" s="573"/>
      <c r="CB29" s="573"/>
      <c r="CC29" s="573"/>
      <c r="CD29" s="573"/>
      <c r="CE29" s="573"/>
      <c r="CF29" s="573"/>
      <c r="CG29" s="573"/>
      <c r="CH29" s="573"/>
      <c r="CI29" s="573"/>
      <c r="CJ29" s="573"/>
      <c r="CK29" s="573"/>
      <c r="CL29" s="573"/>
      <c r="CM29" s="573"/>
      <c r="CN29" s="573"/>
      <c r="CO29" s="573"/>
      <c r="CP29" s="550"/>
      <c r="CQ29" s="550"/>
      <c r="CR29" s="550"/>
    </row>
    <row r="30" spans="1:96" s="551" customFormat="1" ht="27" customHeight="1">
      <c r="A30" s="557" t="s">
        <v>344</v>
      </c>
      <c r="B30" s="598" t="s">
        <v>345</v>
      </c>
      <c r="C30" s="591">
        <v>727359</v>
      </c>
      <c r="D30" s="559" t="s">
        <v>290</v>
      </c>
      <c r="E30" s="580" t="s">
        <v>50</v>
      </c>
      <c r="F30" s="581"/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1"/>
      <c r="R30" s="581"/>
      <c r="S30" s="581"/>
      <c r="T30" s="581"/>
      <c r="U30" s="581"/>
      <c r="V30" s="581"/>
      <c r="W30" s="581"/>
      <c r="X30" s="582"/>
      <c r="Y30" s="563"/>
      <c r="Z30" s="560" t="s">
        <v>22</v>
      </c>
      <c r="AA30" s="560"/>
      <c r="AB30" s="563"/>
      <c r="AC30" s="563" t="s">
        <v>22</v>
      </c>
      <c r="AD30" s="563"/>
      <c r="AE30" s="563"/>
      <c r="AF30" s="563" t="s">
        <v>22</v>
      </c>
      <c r="AG30" s="560"/>
      <c r="AH30" s="560"/>
      <c r="AI30" s="563" t="s">
        <v>20</v>
      </c>
      <c r="AJ30" s="565">
        <f t="shared" si="30"/>
        <v>42</v>
      </c>
      <c r="AK30" s="566">
        <f t="shared" si="31"/>
        <v>42</v>
      </c>
      <c r="AL30" s="566">
        <f t="shared" si="32"/>
        <v>0</v>
      </c>
      <c r="AM30" s="567" t="s">
        <v>200</v>
      </c>
      <c r="AN30" s="568">
        <f t="shared" si="33"/>
        <v>42</v>
      </c>
      <c r="AO30" s="568">
        <f t="shared" si="34"/>
        <v>0</v>
      </c>
      <c r="AP30" s="569"/>
      <c r="AQ30" s="570">
        <f t="shared" si="58"/>
        <v>1</v>
      </c>
      <c r="AR30" s="570">
        <f t="shared" si="59"/>
        <v>0</v>
      </c>
      <c r="AS30" s="570">
        <f t="shared" si="60"/>
        <v>3</v>
      </c>
      <c r="AT30" s="570">
        <f t="shared" si="12"/>
        <v>0</v>
      </c>
      <c r="AU30" s="570">
        <f t="shared" si="7"/>
        <v>0</v>
      </c>
      <c r="AV30" s="570">
        <f t="shared" si="8"/>
        <v>0</v>
      </c>
      <c r="AW30" s="570">
        <f t="shared" si="13"/>
        <v>0</v>
      </c>
      <c r="AX30" s="570">
        <f t="shared" si="9"/>
        <v>0</v>
      </c>
      <c r="AY30" s="570">
        <f t="shared" si="14"/>
        <v>0</v>
      </c>
      <c r="AZ30" s="570">
        <f t="shared" si="15"/>
        <v>0</v>
      </c>
      <c r="BA30" s="570">
        <f t="shared" si="16"/>
        <v>0</v>
      </c>
      <c r="BB30" s="570">
        <f t="shared" si="17"/>
        <v>0</v>
      </c>
      <c r="BC30" s="570">
        <f t="shared" si="18"/>
        <v>0</v>
      </c>
      <c r="BD30" s="570">
        <f t="shared" si="19"/>
        <v>0</v>
      </c>
      <c r="BE30" s="570">
        <f t="shared" si="20"/>
        <v>0</v>
      </c>
      <c r="BF30" s="570">
        <f t="shared" si="29"/>
        <v>0</v>
      </c>
      <c r="BG30" s="570">
        <f t="shared" si="21"/>
        <v>0</v>
      </c>
      <c r="BH30" s="570">
        <f t="shared" si="22"/>
        <v>0</v>
      </c>
      <c r="BI30" s="570">
        <f t="shared" si="23"/>
        <v>0</v>
      </c>
      <c r="BJ30" s="570">
        <f t="shared" si="24"/>
        <v>0</v>
      </c>
      <c r="BK30" s="570">
        <f t="shared" si="25"/>
        <v>0</v>
      </c>
      <c r="BL30" s="570">
        <f t="shared" si="26"/>
        <v>0</v>
      </c>
      <c r="BM30" s="570">
        <f t="shared" si="27"/>
        <v>0</v>
      </c>
      <c r="BN30" s="574"/>
      <c r="BO30" s="574">
        <v>12</v>
      </c>
      <c r="BP30" s="574"/>
      <c r="BQ30" s="574"/>
      <c r="BR30" s="574"/>
      <c r="BS30" s="570">
        <f t="shared" si="28"/>
        <v>72</v>
      </c>
      <c r="BT30" s="572">
        <f t="shared" si="57"/>
        <v>42</v>
      </c>
      <c r="BU30" s="573"/>
      <c r="BV30" s="573"/>
      <c r="BW30" s="573"/>
      <c r="BX30" s="573"/>
      <c r="BY30" s="573"/>
      <c r="BZ30" s="573"/>
      <c r="CA30" s="573"/>
      <c r="CB30" s="573"/>
      <c r="CC30" s="573"/>
      <c r="CD30" s="573"/>
      <c r="CE30" s="573"/>
      <c r="CF30" s="573"/>
      <c r="CG30" s="573"/>
      <c r="CH30" s="573"/>
      <c r="CI30" s="573"/>
      <c r="CJ30" s="573"/>
      <c r="CK30" s="573"/>
      <c r="CL30" s="573"/>
      <c r="CM30" s="573"/>
      <c r="CN30" s="573"/>
      <c r="CO30" s="573"/>
      <c r="CP30" s="550"/>
      <c r="CQ30" s="550"/>
      <c r="CR30" s="550"/>
    </row>
    <row r="31" spans="1:96" s="551" customFormat="1" ht="27" customHeight="1">
      <c r="A31" s="544" t="s">
        <v>0</v>
      </c>
      <c r="B31" s="544" t="s">
        <v>1</v>
      </c>
      <c r="C31" s="544" t="s">
        <v>66</v>
      </c>
      <c r="D31" s="601" t="s">
        <v>3</v>
      </c>
      <c r="E31" s="546">
        <v>1</v>
      </c>
      <c r="F31" s="546">
        <v>2</v>
      </c>
      <c r="G31" s="546">
        <v>3</v>
      </c>
      <c r="H31" s="546">
        <v>4</v>
      </c>
      <c r="I31" s="546">
        <v>5</v>
      </c>
      <c r="J31" s="546">
        <v>6</v>
      </c>
      <c r="K31" s="546">
        <v>7</v>
      </c>
      <c r="L31" s="546">
        <v>8</v>
      </c>
      <c r="M31" s="546">
        <v>9</v>
      </c>
      <c r="N31" s="546">
        <v>10</v>
      </c>
      <c r="O31" s="546">
        <v>11</v>
      </c>
      <c r="P31" s="546">
        <v>12</v>
      </c>
      <c r="Q31" s="546">
        <v>13</v>
      </c>
      <c r="R31" s="546">
        <v>14</v>
      </c>
      <c r="S31" s="546">
        <v>15</v>
      </c>
      <c r="T31" s="546">
        <v>16</v>
      </c>
      <c r="U31" s="546">
        <v>17</v>
      </c>
      <c r="V31" s="546">
        <v>18</v>
      </c>
      <c r="W31" s="546">
        <v>19</v>
      </c>
      <c r="X31" s="546">
        <v>20</v>
      </c>
      <c r="Y31" s="546">
        <v>21</v>
      </c>
      <c r="Z31" s="546">
        <v>22</v>
      </c>
      <c r="AA31" s="546">
        <v>23</v>
      </c>
      <c r="AB31" s="546">
        <v>24</v>
      </c>
      <c r="AC31" s="546">
        <v>25</v>
      </c>
      <c r="AD31" s="546">
        <v>26</v>
      </c>
      <c r="AE31" s="546">
        <v>27</v>
      </c>
      <c r="AF31" s="546">
        <v>28</v>
      </c>
      <c r="AG31" s="546">
        <v>29</v>
      </c>
      <c r="AH31" s="546">
        <v>30</v>
      </c>
      <c r="AI31" s="546">
        <v>31</v>
      </c>
      <c r="AJ31" s="592" t="s">
        <v>4</v>
      </c>
      <c r="AK31" s="593" t="s">
        <v>5</v>
      </c>
      <c r="AL31" s="593" t="s">
        <v>6</v>
      </c>
      <c r="AM31" s="567"/>
      <c r="AN31" s="594"/>
      <c r="AO31" s="573"/>
      <c r="AP31" s="573"/>
      <c r="AQ31" s="573"/>
      <c r="AR31" s="595"/>
      <c r="AS31" s="596"/>
      <c r="AT31" s="596"/>
      <c r="AU31" s="596"/>
      <c r="AV31" s="596"/>
      <c r="AW31" s="596"/>
      <c r="AX31" s="596"/>
      <c r="AY31" s="596"/>
      <c r="AZ31" s="596"/>
      <c r="BA31" s="596"/>
      <c r="BB31" s="596"/>
      <c r="BC31" s="596"/>
      <c r="BD31" s="596"/>
      <c r="BE31" s="596"/>
      <c r="BF31" s="596"/>
      <c r="BG31" s="596"/>
      <c r="BH31" s="596"/>
      <c r="BI31" s="596"/>
      <c r="BJ31" s="596"/>
      <c r="BK31" s="596"/>
      <c r="BL31" s="596"/>
      <c r="BM31" s="596"/>
      <c r="BN31" s="595"/>
      <c r="BO31" s="595"/>
      <c r="BP31" s="602"/>
      <c r="BQ31" s="573"/>
      <c r="BR31" s="595"/>
      <c r="BS31" s="596"/>
      <c r="BT31" s="597"/>
      <c r="BU31" s="595"/>
      <c r="BV31" s="602"/>
      <c r="BW31" s="602"/>
      <c r="BX31" s="573"/>
      <c r="BY31" s="573"/>
      <c r="BZ31" s="573"/>
      <c r="CA31" s="573"/>
      <c r="CB31" s="573"/>
      <c r="CC31" s="573"/>
      <c r="CD31" s="573"/>
      <c r="CE31" s="573"/>
      <c r="CF31" s="573"/>
      <c r="CG31" s="573"/>
      <c r="CH31" s="573"/>
      <c r="CI31" s="573"/>
      <c r="CJ31" s="573"/>
      <c r="CK31" s="573"/>
      <c r="CL31" s="573"/>
      <c r="CM31" s="573"/>
      <c r="CN31" s="573"/>
      <c r="CO31" s="573"/>
      <c r="CP31" s="550"/>
      <c r="CQ31" s="550"/>
      <c r="CR31" s="550"/>
    </row>
    <row r="32" spans="1:96" s="551" customFormat="1" ht="27" customHeight="1">
      <c r="A32" s="544"/>
      <c r="B32" s="544" t="s">
        <v>280</v>
      </c>
      <c r="C32" s="544" t="s">
        <v>204</v>
      </c>
      <c r="D32" s="603"/>
      <c r="E32" s="546" t="s">
        <v>11</v>
      </c>
      <c r="F32" s="546" t="s">
        <v>12</v>
      </c>
      <c r="G32" s="546" t="s">
        <v>13</v>
      </c>
      <c r="H32" s="546" t="s">
        <v>14</v>
      </c>
      <c r="I32" s="546" t="s">
        <v>8</v>
      </c>
      <c r="J32" s="546" t="s">
        <v>9</v>
      </c>
      <c r="K32" s="546" t="s">
        <v>10</v>
      </c>
      <c r="L32" s="546" t="s">
        <v>205</v>
      </c>
      <c r="M32" s="546" t="s">
        <v>12</v>
      </c>
      <c r="N32" s="546" t="s">
        <v>13</v>
      </c>
      <c r="O32" s="546" t="s">
        <v>14</v>
      </c>
      <c r="P32" s="546" t="s">
        <v>8</v>
      </c>
      <c r="Q32" s="546" t="s">
        <v>9</v>
      </c>
      <c r="R32" s="546" t="s">
        <v>10</v>
      </c>
      <c r="S32" s="546" t="s">
        <v>205</v>
      </c>
      <c r="T32" s="546" t="s">
        <v>12</v>
      </c>
      <c r="U32" s="546" t="s">
        <v>13</v>
      </c>
      <c r="V32" s="546" t="s">
        <v>14</v>
      </c>
      <c r="W32" s="546" t="s">
        <v>8</v>
      </c>
      <c r="X32" s="546" t="s">
        <v>9</v>
      </c>
      <c r="Y32" s="546" t="s">
        <v>10</v>
      </c>
      <c r="Z32" s="546" t="s">
        <v>205</v>
      </c>
      <c r="AA32" s="546" t="s">
        <v>12</v>
      </c>
      <c r="AB32" s="546" t="s">
        <v>13</v>
      </c>
      <c r="AC32" s="546" t="s">
        <v>14</v>
      </c>
      <c r="AD32" s="546" t="s">
        <v>8</v>
      </c>
      <c r="AE32" s="546" t="s">
        <v>9</v>
      </c>
      <c r="AF32" s="546" t="s">
        <v>10</v>
      </c>
      <c r="AG32" s="546" t="s">
        <v>205</v>
      </c>
      <c r="AH32" s="546" t="s">
        <v>12</v>
      </c>
      <c r="AI32" s="546" t="s">
        <v>13</v>
      </c>
      <c r="AJ32" s="592"/>
      <c r="AK32" s="593"/>
      <c r="AL32" s="593"/>
      <c r="AM32" s="567"/>
      <c r="AN32" s="594"/>
      <c r="AO32" s="573"/>
      <c r="AP32" s="573"/>
      <c r="AQ32" s="573"/>
      <c r="AR32" s="595"/>
      <c r="AS32" s="596"/>
      <c r="AT32" s="596"/>
      <c r="AU32" s="596"/>
      <c r="AV32" s="596"/>
      <c r="AW32" s="596"/>
      <c r="AX32" s="596"/>
      <c r="AY32" s="596"/>
      <c r="AZ32" s="596"/>
      <c r="BA32" s="596"/>
      <c r="BB32" s="596"/>
      <c r="BC32" s="596"/>
      <c r="BD32" s="596"/>
      <c r="BE32" s="596"/>
      <c r="BF32" s="596"/>
      <c r="BG32" s="596"/>
      <c r="BH32" s="596"/>
      <c r="BI32" s="596"/>
      <c r="BJ32" s="596"/>
      <c r="BK32" s="596"/>
      <c r="BL32" s="596"/>
      <c r="BM32" s="596"/>
      <c r="BN32" s="595"/>
      <c r="BO32" s="595"/>
      <c r="BP32" s="602"/>
      <c r="BQ32" s="573"/>
      <c r="BR32" s="595"/>
      <c r="BS32" s="596"/>
      <c r="BT32" s="597"/>
      <c r="BU32" s="595"/>
      <c r="BV32" s="602"/>
      <c r="BW32" s="602"/>
      <c r="BX32" s="573"/>
      <c r="BY32" s="573"/>
      <c r="BZ32" s="573"/>
      <c r="CA32" s="573"/>
      <c r="CB32" s="573"/>
      <c r="CC32" s="573"/>
      <c r="CD32" s="573"/>
      <c r="CE32" s="573"/>
      <c r="CF32" s="573"/>
      <c r="CG32" s="573"/>
      <c r="CH32" s="573"/>
      <c r="CI32" s="573"/>
      <c r="CJ32" s="573"/>
      <c r="CK32" s="573"/>
      <c r="CL32" s="573"/>
      <c r="CM32" s="573"/>
      <c r="CN32" s="573"/>
      <c r="CO32" s="573"/>
      <c r="CP32" s="550"/>
      <c r="CQ32" s="550"/>
      <c r="CR32" s="550"/>
    </row>
    <row r="33" spans="1:96" s="551" customFormat="1" ht="27" customHeight="1">
      <c r="A33" s="557" t="s">
        <v>346</v>
      </c>
      <c r="B33" s="598" t="s">
        <v>347</v>
      </c>
      <c r="C33" s="591">
        <v>645360</v>
      </c>
      <c r="D33" s="559" t="s">
        <v>290</v>
      </c>
      <c r="E33" s="561" t="s">
        <v>22</v>
      </c>
      <c r="F33" s="560" t="s">
        <v>22</v>
      </c>
      <c r="G33" s="560" t="s">
        <v>22</v>
      </c>
      <c r="H33" s="561" t="s">
        <v>22</v>
      </c>
      <c r="I33" s="563" t="s">
        <v>22</v>
      </c>
      <c r="J33" s="563"/>
      <c r="K33" s="562" t="s">
        <v>22</v>
      </c>
      <c r="L33" s="561" t="s">
        <v>22</v>
      </c>
      <c r="M33" s="560"/>
      <c r="N33" s="563"/>
      <c r="O33" s="563"/>
      <c r="P33" s="563" t="s">
        <v>22</v>
      </c>
      <c r="Q33" s="562" t="s">
        <v>22</v>
      </c>
      <c r="R33" s="563" t="s">
        <v>22</v>
      </c>
      <c r="S33" s="561" t="s">
        <v>22</v>
      </c>
      <c r="T33" s="561" t="s">
        <v>22</v>
      </c>
      <c r="U33" s="563" t="s">
        <v>22</v>
      </c>
      <c r="V33" s="563" t="s">
        <v>22</v>
      </c>
      <c r="W33" s="563"/>
      <c r="X33" s="563"/>
      <c r="Y33" s="563"/>
      <c r="Z33" s="561" t="s">
        <v>22</v>
      </c>
      <c r="AA33" s="560" t="s">
        <v>22</v>
      </c>
      <c r="AB33" s="562" t="s">
        <v>22</v>
      </c>
      <c r="AC33" s="563"/>
      <c r="AD33" s="563" t="s">
        <v>22</v>
      </c>
      <c r="AE33" s="563"/>
      <c r="AF33" s="563"/>
      <c r="AG33" s="561" t="s">
        <v>22</v>
      </c>
      <c r="AH33" s="560"/>
      <c r="AI33" s="563"/>
      <c r="AJ33" s="565">
        <f t="shared" ref="AJ33:AJ44" si="61">AN33</f>
        <v>102</v>
      </c>
      <c r="AK33" s="566">
        <f t="shared" ref="AK33:AK44" si="62">AJ33+AL33</f>
        <v>228</v>
      </c>
      <c r="AL33" s="566">
        <f t="shared" ref="AL33:AL44" si="63">AO33</f>
        <v>126</v>
      </c>
      <c r="AM33" s="567" t="s">
        <v>200</v>
      </c>
      <c r="AN33" s="568">
        <f t="shared" ref="AN33:AN44" si="64">$AN$2-BS33</f>
        <v>102</v>
      </c>
      <c r="AO33" s="568">
        <f t="shared" ref="AO33:AO44" si="65">(BT33-AN33)</f>
        <v>126</v>
      </c>
      <c r="AP33" s="569"/>
      <c r="AQ33" s="570">
        <f t="shared" ref="AQ33:AQ44" si="66">COUNTIF(E33:AI33,"M")</f>
        <v>0</v>
      </c>
      <c r="AR33" s="570">
        <f t="shared" ref="AR33:AR44" si="67">COUNTIF(E33:AI33,"T")</f>
        <v>0</v>
      </c>
      <c r="AS33" s="570">
        <f t="shared" si="60"/>
        <v>19</v>
      </c>
      <c r="AT33" s="570">
        <f t="shared" si="12"/>
        <v>0</v>
      </c>
      <c r="AU33" s="570">
        <f t="shared" si="7"/>
        <v>0</v>
      </c>
      <c r="AV33" s="570">
        <f t="shared" si="8"/>
        <v>0</v>
      </c>
      <c r="AW33" s="570">
        <f t="shared" si="13"/>
        <v>0</v>
      </c>
      <c r="AX33" s="570">
        <f t="shared" si="9"/>
        <v>0</v>
      </c>
      <c r="AY33" s="570">
        <f t="shared" si="14"/>
        <v>0</v>
      </c>
      <c r="AZ33" s="570">
        <f t="shared" si="15"/>
        <v>0</v>
      </c>
      <c r="BA33" s="570">
        <f t="shared" si="16"/>
        <v>0</v>
      </c>
      <c r="BB33" s="570">
        <f t="shared" si="17"/>
        <v>0</v>
      </c>
      <c r="BC33" s="570">
        <f t="shared" si="18"/>
        <v>0</v>
      </c>
      <c r="BD33" s="570">
        <f t="shared" si="19"/>
        <v>0</v>
      </c>
      <c r="BE33" s="570">
        <f t="shared" si="20"/>
        <v>0</v>
      </c>
      <c r="BF33" s="570">
        <f t="shared" si="29"/>
        <v>0</v>
      </c>
      <c r="BG33" s="570">
        <f t="shared" si="21"/>
        <v>0</v>
      </c>
      <c r="BH33" s="570">
        <f t="shared" si="22"/>
        <v>0</v>
      </c>
      <c r="BI33" s="570">
        <f t="shared" si="23"/>
        <v>0</v>
      </c>
      <c r="BJ33" s="570">
        <f t="shared" si="24"/>
        <v>0</v>
      </c>
      <c r="BK33" s="570">
        <f t="shared" si="25"/>
        <v>0</v>
      </c>
      <c r="BL33" s="570">
        <f t="shared" si="26"/>
        <v>0</v>
      </c>
      <c r="BM33" s="570">
        <f t="shared" si="27"/>
        <v>0</v>
      </c>
      <c r="BN33" s="574"/>
      <c r="BO33" s="574"/>
      <c r="BP33" s="574"/>
      <c r="BQ33" s="574">
        <v>2</v>
      </c>
      <c r="BR33" s="574"/>
      <c r="BS33" s="570">
        <f t="shared" si="28"/>
        <v>12</v>
      </c>
      <c r="BT33" s="572">
        <f t="shared" ref="BT33:BT44" si="68">(AQ33*$BV$6)+(AR33*$BW$6)+(AS33*$BX$6)+(AT33*$BY$6)+(AU33*$BZ$6)+(AV33*$CA$6)+(AW33*$CB$6)+(AX33*$CC$6)+(AY33*$CD$6)+(AZ33*$CE$6)+(BA33*$CF$6)+(BB33*$CG$6)+(BC33*$CH$6)+(BD33*$CI$6)+(BE33*CJ$6)+(BF33*CK$6)+(BG33*$CL$6)+(BH33*$CM$6)+(BI33*$CN$6)+(BJ33*$CO$6)+(BK33*$CP$6)+(BL33*$CQ$6)+(BM33*$CR$6)</f>
        <v>228</v>
      </c>
      <c r="BU33" s="602"/>
      <c r="BV33" s="573"/>
      <c r="BW33" s="573"/>
      <c r="BX33" s="573"/>
      <c r="BY33" s="573"/>
      <c r="BZ33" s="573"/>
      <c r="CA33" s="573"/>
      <c r="CB33" s="573"/>
      <c r="CC33" s="573"/>
      <c r="CD33" s="573"/>
      <c r="CE33" s="573"/>
      <c r="CF33" s="573"/>
      <c r="CG33" s="573"/>
      <c r="CH33" s="573"/>
      <c r="CI33" s="573"/>
      <c r="CJ33" s="573"/>
      <c r="CK33" s="573"/>
      <c r="CL33" s="573"/>
      <c r="CM33" s="573"/>
      <c r="CN33" s="573"/>
      <c r="CO33" s="573"/>
      <c r="CP33" s="550"/>
      <c r="CQ33" s="550"/>
      <c r="CR33" s="550"/>
    </row>
    <row r="34" spans="1:96" s="551" customFormat="1" ht="27" customHeight="1">
      <c r="A34" s="557" t="s">
        <v>348</v>
      </c>
      <c r="B34" s="598" t="s">
        <v>349</v>
      </c>
      <c r="C34" s="591" t="s">
        <v>350</v>
      </c>
      <c r="D34" s="559" t="s">
        <v>351</v>
      </c>
      <c r="E34" s="560"/>
      <c r="F34" s="560" t="s">
        <v>22</v>
      </c>
      <c r="G34" s="560"/>
      <c r="H34" s="560"/>
      <c r="I34" s="563" t="s">
        <v>22</v>
      </c>
      <c r="J34" s="563"/>
      <c r="K34" s="563"/>
      <c r="L34" s="560" t="s">
        <v>22</v>
      </c>
      <c r="M34" s="560"/>
      <c r="N34" s="563" t="s">
        <v>27</v>
      </c>
      <c r="O34" s="563" t="s">
        <v>22</v>
      </c>
      <c r="P34" s="563"/>
      <c r="Q34" s="563"/>
      <c r="R34" s="563" t="s">
        <v>22</v>
      </c>
      <c r="S34" s="560"/>
      <c r="T34" s="560"/>
      <c r="U34" s="563" t="s">
        <v>22</v>
      </c>
      <c r="V34" s="563"/>
      <c r="W34" s="563"/>
      <c r="X34" s="563" t="s">
        <v>22</v>
      </c>
      <c r="Y34" s="563"/>
      <c r="Z34" s="560"/>
      <c r="AA34" s="560" t="s">
        <v>22</v>
      </c>
      <c r="AB34" s="563"/>
      <c r="AC34" s="563" t="s">
        <v>281</v>
      </c>
      <c r="AD34" s="562" t="s">
        <v>283</v>
      </c>
      <c r="AE34" s="563"/>
      <c r="AF34" s="563"/>
      <c r="AG34" s="561" t="s">
        <v>22</v>
      </c>
      <c r="AH34" s="560"/>
      <c r="AI34" s="563"/>
      <c r="AJ34" s="565">
        <f t="shared" si="61"/>
        <v>114</v>
      </c>
      <c r="AK34" s="566">
        <f t="shared" si="62"/>
        <v>137</v>
      </c>
      <c r="AL34" s="566">
        <f t="shared" si="63"/>
        <v>23</v>
      </c>
      <c r="AM34" s="567" t="s">
        <v>200</v>
      </c>
      <c r="AN34" s="568">
        <f t="shared" si="64"/>
        <v>114</v>
      </c>
      <c r="AO34" s="568">
        <f t="shared" si="65"/>
        <v>23</v>
      </c>
      <c r="AP34" s="569"/>
      <c r="AQ34" s="570">
        <f t="shared" si="66"/>
        <v>0</v>
      </c>
      <c r="AR34" s="570">
        <f t="shared" si="67"/>
        <v>0</v>
      </c>
      <c r="AS34" s="570">
        <f t="shared" si="60"/>
        <v>9</v>
      </c>
      <c r="AT34" s="570">
        <f t="shared" si="12"/>
        <v>0</v>
      </c>
      <c r="AU34" s="570">
        <f t="shared" si="7"/>
        <v>0</v>
      </c>
      <c r="AV34" s="570">
        <f t="shared" si="8"/>
        <v>0</v>
      </c>
      <c r="AW34" s="570">
        <f t="shared" si="13"/>
        <v>0</v>
      </c>
      <c r="AX34" s="570">
        <f t="shared" si="9"/>
        <v>0</v>
      </c>
      <c r="AY34" s="570">
        <f>COUNTIF(E34:AI34,"M4/N")</f>
        <v>1</v>
      </c>
      <c r="AZ34" s="570">
        <f>COUNTIF(E34:AI34,"M4")</f>
        <v>1</v>
      </c>
      <c r="BA34" s="570">
        <f t="shared" si="16"/>
        <v>0</v>
      </c>
      <c r="BB34" s="570">
        <f t="shared" si="17"/>
        <v>0</v>
      </c>
      <c r="BC34" s="570">
        <f t="shared" si="18"/>
        <v>0</v>
      </c>
      <c r="BD34" s="570">
        <f t="shared" si="19"/>
        <v>0</v>
      </c>
      <c r="BE34" s="570">
        <f t="shared" si="20"/>
        <v>0</v>
      </c>
      <c r="BF34" s="570">
        <f t="shared" si="29"/>
        <v>0</v>
      </c>
      <c r="BG34" s="570">
        <f t="shared" si="21"/>
        <v>0</v>
      </c>
      <c r="BH34" s="570">
        <f t="shared" si="22"/>
        <v>0</v>
      </c>
      <c r="BI34" s="570">
        <f t="shared" si="23"/>
        <v>0</v>
      </c>
      <c r="BJ34" s="570">
        <f t="shared" si="24"/>
        <v>0</v>
      </c>
      <c r="BK34" s="570">
        <f t="shared" si="25"/>
        <v>1</v>
      </c>
      <c r="BL34" s="570">
        <f t="shared" si="26"/>
        <v>0</v>
      </c>
      <c r="BM34" s="570">
        <f t="shared" si="27"/>
        <v>0</v>
      </c>
      <c r="BN34" s="574"/>
      <c r="BO34" s="574"/>
      <c r="BP34" s="574"/>
      <c r="BQ34" s="574"/>
      <c r="BR34" s="574"/>
      <c r="BS34" s="570">
        <f t="shared" si="28"/>
        <v>0</v>
      </c>
      <c r="BT34" s="572">
        <f t="shared" si="68"/>
        <v>137</v>
      </c>
      <c r="BU34" s="573"/>
      <c r="BV34" s="573"/>
      <c r="BW34" s="573"/>
      <c r="BX34" s="573"/>
      <c r="BY34" s="573"/>
      <c r="BZ34" s="573"/>
      <c r="CA34" s="573"/>
      <c r="CB34" s="573"/>
      <c r="CC34" s="573"/>
      <c r="CD34" s="573"/>
      <c r="CE34" s="573"/>
      <c r="CF34" s="573"/>
      <c r="CG34" s="573"/>
      <c r="CH34" s="573"/>
      <c r="CI34" s="573"/>
      <c r="CJ34" s="573"/>
      <c r="CK34" s="573"/>
      <c r="CL34" s="573"/>
      <c r="CM34" s="573"/>
      <c r="CN34" s="573"/>
      <c r="CO34" s="573"/>
      <c r="CP34" s="550"/>
      <c r="CQ34" s="550"/>
      <c r="CR34" s="550"/>
    </row>
    <row r="35" spans="1:96" s="551" customFormat="1" ht="27" customHeight="1">
      <c r="A35" s="557" t="s">
        <v>352</v>
      </c>
      <c r="B35" s="598" t="s">
        <v>353</v>
      </c>
      <c r="C35" s="591">
        <v>84566</v>
      </c>
      <c r="D35" s="559" t="s">
        <v>354</v>
      </c>
      <c r="E35" s="560"/>
      <c r="F35" s="560" t="s">
        <v>22</v>
      </c>
      <c r="G35" s="560"/>
      <c r="H35" s="560"/>
      <c r="I35" s="563" t="s">
        <v>22</v>
      </c>
      <c r="J35" s="563" t="s">
        <v>20</v>
      </c>
      <c r="K35" s="563"/>
      <c r="L35" s="560" t="s">
        <v>22</v>
      </c>
      <c r="M35" s="560"/>
      <c r="N35" s="563"/>
      <c r="O35" s="563"/>
      <c r="P35" s="563"/>
      <c r="Q35" s="563"/>
      <c r="R35" s="563" t="s">
        <v>22</v>
      </c>
      <c r="S35" s="560"/>
      <c r="T35" s="560"/>
      <c r="U35" s="563" t="s">
        <v>22</v>
      </c>
      <c r="V35" s="563"/>
      <c r="W35" s="563"/>
      <c r="X35" s="563" t="s">
        <v>22</v>
      </c>
      <c r="Y35" s="563"/>
      <c r="Z35" s="560" t="s">
        <v>21</v>
      </c>
      <c r="AA35" s="560" t="s">
        <v>21</v>
      </c>
      <c r="AB35" s="563"/>
      <c r="AC35" s="563"/>
      <c r="AD35" s="563" t="s">
        <v>22</v>
      </c>
      <c r="AE35" s="563"/>
      <c r="AF35" s="563"/>
      <c r="AG35" s="560" t="s">
        <v>22</v>
      </c>
      <c r="AH35" s="560"/>
      <c r="AI35" s="563"/>
      <c r="AJ35" s="565">
        <f t="shared" si="61"/>
        <v>114</v>
      </c>
      <c r="AK35" s="566">
        <f t="shared" si="62"/>
        <v>114</v>
      </c>
      <c r="AL35" s="566">
        <f t="shared" si="63"/>
        <v>0</v>
      </c>
      <c r="AM35" s="567" t="s">
        <v>200</v>
      </c>
      <c r="AN35" s="568">
        <f t="shared" si="64"/>
        <v>114</v>
      </c>
      <c r="AO35" s="568">
        <f t="shared" si="65"/>
        <v>0</v>
      </c>
      <c r="AP35" s="569"/>
      <c r="AQ35" s="570">
        <f t="shared" si="66"/>
        <v>1</v>
      </c>
      <c r="AR35" s="570">
        <f t="shared" si="67"/>
        <v>2</v>
      </c>
      <c r="AS35" s="570">
        <f t="shared" si="60"/>
        <v>8</v>
      </c>
      <c r="AT35" s="570">
        <f t="shared" si="12"/>
        <v>0</v>
      </c>
      <c r="AU35" s="570">
        <f t="shared" si="7"/>
        <v>0</v>
      </c>
      <c r="AV35" s="570">
        <f t="shared" si="8"/>
        <v>0</v>
      </c>
      <c r="AW35" s="570">
        <f t="shared" si="13"/>
        <v>0</v>
      </c>
      <c r="AX35" s="570">
        <f t="shared" si="9"/>
        <v>0</v>
      </c>
      <c r="AY35" s="570">
        <f>COUNTIF(E35:AI35,"M4/N")</f>
        <v>0</v>
      </c>
      <c r="AZ35" s="570">
        <f>COUNTIF(E35:AI35,"M4")</f>
        <v>0</v>
      </c>
      <c r="BA35" s="570">
        <f t="shared" si="16"/>
        <v>0</v>
      </c>
      <c r="BB35" s="570">
        <f t="shared" si="17"/>
        <v>0</v>
      </c>
      <c r="BC35" s="570">
        <f t="shared" si="18"/>
        <v>0</v>
      </c>
      <c r="BD35" s="570">
        <f t="shared" si="19"/>
        <v>0</v>
      </c>
      <c r="BE35" s="570">
        <f t="shared" si="20"/>
        <v>0</v>
      </c>
      <c r="BF35" s="570">
        <f t="shared" si="29"/>
        <v>0</v>
      </c>
      <c r="BG35" s="570">
        <f t="shared" si="21"/>
        <v>0</v>
      </c>
      <c r="BH35" s="570">
        <f t="shared" si="22"/>
        <v>0</v>
      </c>
      <c r="BI35" s="570">
        <f t="shared" si="23"/>
        <v>0</v>
      </c>
      <c r="BJ35" s="570">
        <f t="shared" si="24"/>
        <v>0</v>
      </c>
      <c r="BK35" s="570">
        <f t="shared" si="25"/>
        <v>0</v>
      </c>
      <c r="BL35" s="570">
        <f t="shared" si="26"/>
        <v>0</v>
      </c>
      <c r="BM35" s="570">
        <f t="shared" si="27"/>
        <v>0</v>
      </c>
      <c r="BN35" s="574"/>
      <c r="BO35" s="574"/>
      <c r="BP35" s="574"/>
      <c r="BQ35" s="574"/>
      <c r="BR35" s="574"/>
      <c r="BS35" s="570">
        <f t="shared" si="28"/>
        <v>0</v>
      </c>
      <c r="BT35" s="572">
        <f t="shared" si="68"/>
        <v>114</v>
      </c>
      <c r="BU35" s="573"/>
      <c r="BV35" s="573"/>
      <c r="BW35" s="573"/>
      <c r="BX35" s="573"/>
      <c r="BY35" s="573"/>
      <c r="BZ35" s="573"/>
      <c r="CA35" s="573"/>
      <c r="CB35" s="573"/>
      <c r="CC35" s="573"/>
      <c r="CD35" s="573"/>
      <c r="CE35" s="573"/>
      <c r="CF35" s="573"/>
      <c r="CG35" s="573"/>
      <c r="CH35" s="573"/>
      <c r="CI35" s="573"/>
      <c r="CJ35" s="573"/>
      <c r="CK35" s="573"/>
      <c r="CL35" s="573"/>
      <c r="CM35" s="573"/>
      <c r="CN35" s="573"/>
      <c r="CO35" s="573"/>
      <c r="CP35" s="550"/>
      <c r="CQ35" s="550"/>
      <c r="CR35" s="550"/>
    </row>
    <row r="36" spans="1:96" s="551" customFormat="1" ht="27" customHeight="1">
      <c r="A36" s="557" t="s">
        <v>355</v>
      </c>
      <c r="B36" s="598" t="s">
        <v>356</v>
      </c>
      <c r="C36" s="591">
        <v>937569</v>
      </c>
      <c r="D36" s="559" t="s">
        <v>290</v>
      </c>
      <c r="E36" s="561" t="s">
        <v>22</v>
      </c>
      <c r="F36" s="560" t="s">
        <v>22</v>
      </c>
      <c r="G36" s="561" t="s">
        <v>22</v>
      </c>
      <c r="H36" s="561" t="s">
        <v>22</v>
      </c>
      <c r="I36" s="563" t="s">
        <v>22</v>
      </c>
      <c r="J36" s="563"/>
      <c r="K36" s="563" t="s">
        <v>22</v>
      </c>
      <c r="L36" s="560" t="s">
        <v>313</v>
      </c>
      <c r="M36" s="561" t="s">
        <v>22</v>
      </c>
      <c r="N36" s="562" t="s">
        <v>22</v>
      </c>
      <c r="O36" s="563" t="s">
        <v>22</v>
      </c>
      <c r="P36" s="563"/>
      <c r="Q36" s="562" t="s">
        <v>22</v>
      </c>
      <c r="R36" s="563" t="s">
        <v>22</v>
      </c>
      <c r="S36" s="560"/>
      <c r="T36" s="561" t="s">
        <v>22</v>
      </c>
      <c r="U36" s="563" t="s">
        <v>22</v>
      </c>
      <c r="V36" s="564" t="s">
        <v>18</v>
      </c>
      <c r="W36" s="563"/>
      <c r="X36" s="563"/>
      <c r="Y36" s="563"/>
      <c r="Z36" s="560"/>
      <c r="AA36" s="560"/>
      <c r="AB36" s="580" t="s">
        <v>50</v>
      </c>
      <c r="AC36" s="581"/>
      <c r="AD36" s="581"/>
      <c r="AE36" s="581"/>
      <c r="AF36" s="581"/>
      <c r="AG36" s="581"/>
      <c r="AH36" s="581"/>
      <c r="AI36" s="582"/>
      <c r="AJ36" s="565">
        <f t="shared" si="61"/>
        <v>66</v>
      </c>
      <c r="AK36" s="566">
        <f t="shared" si="62"/>
        <v>168</v>
      </c>
      <c r="AL36" s="566">
        <f t="shared" si="63"/>
        <v>102</v>
      </c>
      <c r="AM36" s="567" t="s">
        <v>200</v>
      </c>
      <c r="AN36" s="568">
        <f t="shared" si="64"/>
        <v>66</v>
      </c>
      <c r="AO36" s="568">
        <f t="shared" si="65"/>
        <v>102</v>
      </c>
      <c r="AP36" s="569"/>
      <c r="AQ36" s="570">
        <f t="shared" si="66"/>
        <v>0</v>
      </c>
      <c r="AR36" s="570">
        <f t="shared" si="67"/>
        <v>0</v>
      </c>
      <c r="AS36" s="570">
        <f t="shared" si="60"/>
        <v>13</v>
      </c>
      <c r="AT36" s="570">
        <f t="shared" si="12"/>
        <v>0</v>
      </c>
      <c r="AU36" s="570">
        <f t="shared" si="7"/>
        <v>1</v>
      </c>
      <c r="AV36" s="570">
        <f t="shared" si="8"/>
        <v>0</v>
      </c>
      <c r="AW36" s="570">
        <f t="shared" si="13"/>
        <v>0</v>
      </c>
      <c r="AX36" s="570">
        <f t="shared" si="9"/>
        <v>0</v>
      </c>
      <c r="AY36" s="570">
        <f t="shared" si="14"/>
        <v>0</v>
      </c>
      <c r="AZ36" s="570">
        <f t="shared" si="15"/>
        <v>0</v>
      </c>
      <c r="BA36" s="570">
        <f t="shared" si="16"/>
        <v>0</v>
      </c>
      <c r="BB36" s="570">
        <f t="shared" si="17"/>
        <v>0</v>
      </c>
      <c r="BC36" s="570">
        <f t="shared" si="18"/>
        <v>0</v>
      </c>
      <c r="BD36" s="570">
        <f t="shared" si="19"/>
        <v>0</v>
      </c>
      <c r="BE36" s="570">
        <f t="shared" si="20"/>
        <v>0</v>
      </c>
      <c r="BF36" s="570">
        <f t="shared" si="29"/>
        <v>0</v>
      </c>
      <c r="BG36" s="570">
        <f t="shared" si="21"/>
        <v>0</v>
      </c>
      <c r="BH36" s="570">
        <f t="shared" si="22"/>
        <v>0</v>
      </c>
      <c r="BI36" s="570">
        <f t="shared" si="23"/>
        <v>0</v>
      </c>
      <c r="BJ36" s="570">
        <f t="shared" si="24"/>
        <v>0</v>
      </c>
      <c r="BK36" s="570">
        <f t="shared" si="25"/>
        <v>0</v>
      </c>
      <c r="BL36" s="570">
        <f t="shared" si="26"/>
        <v>0</v>
      </c>
      <c r="BM36" s="570">
        <f t="shared" si="27"/>
        <v>0</v>
      </c>
      <c r="BN36" s="574"/>
      <c r="BO36" s="574">
        <v>6</v>
      </c>
      <c r="BP36" s="574"/>
      <c r="BQ36" s="574">
        <v>2</v>
      </c>
      <c r="BR36" s="574"/>
      <c r="BS36" s="570">
        <f t="shared" si="28"/>
        <v>48</v>
      </c>
      <c r="BT36" s="572">
        <f t="shared" si="68"/>
        <v>168</v>
      </c>
      <c r="BU36" s="573"/>
      <c r="BV36" s="573"/>
      <c r="BW36" s="573"/>
      <c r="BX36" s="573"/>
      <c r="BY36" s="573"/>
      <c r="BZ36" s="573"/>
      <c r="CA36" s="573"/>
      <c r="CB36" s="573"/>
      <c r="CC36" s="573"/>
      <c r="CD36" s="573"/>
      <c r="CE36" s="573"/>
      <c r="CF36" s="573"/>
      <c r="CG36" s="573"/>
      <c r="CH36" s="573"/>
      <c r="CI36" s="573"/>
      <c r="CJ36" s="573"/>
      <c r="CK36" s="573"/>
      <c r="CL36" s="573"/>
      <c r="CM36" s="573"/>
      <c r="CN36" s="573"/>
      <c r="CO36" s="573"/>
      <c r="CP36" s="550"/>
      <c r="CQ36" s="550"/>
      <c r="CR36" s="550"/>
    </row>
    <row r="37" spans="1:96" s="551" customFormat="1" ht="27" customHeight="1">
      <c r="A37" s="557" t="s">
        <v>357</v>
      </c>
      <c r="B37" s="598" t="s">
        <v>358</v>
      </c>
      <c r="C37" s="591">
        <v>531827</v>
      </c>
      <c r="D37" s="559" t="s">
        <v>290</v>
      </c>
      <c r="E37" s="561" t="s">
        <v>20</v>
      </c>
      <c r="F37" s="560"/>
      <c r="G37" s="560"/>
      <c r="H37" s="561" t="s">
        <v>20</v>
      </c>
      <c r="I37" s="563"/>
      <c r="J37" s="563" t="s">
        <v>21</v>
      </c>
      <c r="K37" s="563" t="s">
        <v>21</v>
      </c>
      <c r="L37" s="560" t="s">
        <v>22</v>
      </c>
      <c r="M37" s="560"/>
      <c r="N37" s="563" t="s">
        <v>21</v>
      </c>
      <c r="O37" s="562" t="s">
        <v>22</v>
      </c>
      <c r="P37" s="564" t="s">
        <v>359</v>
      </c>
      <c r="Q37" s="564" t="s">
        <v>359</v>
      </c>
      <c r="R37" s="564" t="s">
        <v>359</v>
      </c>
      <c r="S37" s="561" t="s">
        <v>22</v>
      </c>
      <c r="T37" s="561" t="s">
        <v>20</v>
      </c>
      <c r="U37" s="563" t="s">
        <v>21</v>
      </c>
      <c r="V37" s="562" t="s">
        <v>21</v>
      </c>
      <c r="W37" s="563" t="s">
        <v>21</v>
      </c>
      <c r="X37" s="563" t="s">
        <v>21</v>
      </c>
      <c r="Y37" s="563"/>
      <c r="Z37" s="560"/>
      <c r="AA37" s="560" t="s">
        <v>22</v>
      </c>
      <c r="AB37" s="563" t="s">
        <v>21</v>
      </c>
      <c r="AC37" s="563" t="s">
        <v>21</v>
      </c>
      <c r="AD37" s="563" t="s">
        <v>21</v>
      </c>
      <c r="AE37" s="562" t="s">
        <v>21</v>
      </c>
      <c r="AF37" s="563"/>
      <c r="AG37" s="560" t="s">
        <v>22</v>
      </c>
      <c r="AH37" s="560"/>
      <c r="AI37" s="563" t="s">
        <v>21</v>
      </c>
      <c r="AJ37" s="565">
        <f t="shared" si="61"/>
        <v>96</v>
      </c>
      <c r="AK37" s="566">
        <f t="shared" si="62"/>
        <v>150</v>
      </c>
      <c r="AL37" s="566">
        <f t="shared" si="63"/>
        <v>54</v>
      </c>
      <c r="AM37" s="567" t="s">
        <v>200</v>
      </c>
      <c r="AN37" s="568">
        <f t="shared" si="64"/>
        <v>96</v>
      </c>
      <c r="AO37" s="568">
        <f t="shared" si="65"/>
        <v>54</v>
      </c>
      <c r="AP37" s="569"/>
      <c r="AQ37" s="570">
        <f t="shared" si="66"/>
        <v>3</v>
      </c>
      <c r="AR37" s="570">
        <f t="shared" si="67"/>
        <v>12</v>
      </c>
      <c r="AS37" s="570">
        <f t="shared" si="60"/>
        <v>5</v>
      </c>
      <c r="AT37" s="570">
        <f t="shared" si="12"/>
        <v>0</v>
      </c>
      <c r="AU37" s="570">
        <f t="shared" si="7"/>
        <v>0</v>
      </c>
      <c r="AV37" s="570">
        <f t="shared" si="8"/>
        <v>0</v>
      </c>
      <c r="AW37" s="570">
        <f t="shared" si="13"/>
        <v>0</v>
      </c>
      <c r="AX37" s="570">
        <f t="shared" si="9"/>
        <v>0</v>
      </c>
      <c r="AY37" s="570">
        <f t="shared" si="14"/>
        <v>0</v>
      </c>
      <c r="AZ37" s="570">
        <f t="shared" si="15"/>
        <v>0</v>
      </c>
      <c r="BA37" s="570">
        <f t="shared" si="16"/>
        <v>0</v>
      </c>
      <c r="BB37" s="570">
        <f t="shared" si="17"/>
        <v>0</v>
      </c>
      <c r="BC37" s="570">
        <f t="shared" si="18"/>
        <v>0</v>
      </c>
      <c r="BD37" s="570">
        <f t="shared" si="19"/>
        <v>0</v>
      </c>
      <c r="BE37" s="570">
        <f t="shared" si="20"/>
        <v>0</v>
      </c>
      <c r="BF37" s="570">
        <f t="shared" si="29"/>
        <v>0</v>
      </c>
      <c r="BG37" s="570">
        <f t="shared" si="21"/>
        <v>0</v>
      </c>
      <c r="BH37" s="570">
        <f t="shared" si="22"/>
        <v>0</v>
      </c>
      <c r="BI37" s="570">
        <f t="shared" si="23"/>
        <v>0</v>
      </c>
      <c r="BJ37" s="570">
        <f t="shared" si="24"/>
        <v>0</v>
      </c>
      <c r="BK37" s="570">
        <f t="shared" si="25"/>
        <v>0</v>
      </c>
      <c r="BL37" s="570">
        <f t="shared" si="26"/>
        <v>0</v>
      </c>
      <c r="BM37" s="570">
        <f t="shared" si="27"/>
        <v>0</v>
      </c>
      <c r="BN37" s="574"/>
      <c r="BO37" s="574">
        <v>3</v>
      </c>
      <c r="BP37" s="574"/>
      <c r="BQ37" s="574"/>
      <c r="BR37" s="574"/>
      <c r="BS37" s="570">
        <f t="shared" si="28"/>
        <v>18</v>
      </c>
      <c r="BT37" s="572">
        <f t="shared" si="68"/>
        <v>150</v>
      </c>
      <c r="BU37" s="573"/>
      <c r="BV37" s="573"/>
      <c r="BW37" s="573"/>
      <c r="BX37" s="573"/>
      <c r="BY37" s="573"/>
      <c r="BZ37" s="573"/>
      <c r="CA37" s="573"/>
      <c r="CB37" s="573"/>
      <c r="CC37" s="573"/>
      <c r="CD37" s="573"/>
      <c r="CE37" s="573"/>
      <c r="CF37" s="573"/>
      <c r="CG37" s="573"/>
      <c r="CH37" s="573"/>
      <c r="CI37" s="573"/>
      <c r="CJ37" s="573"/>
      <c r="CK37" s="573"/>
      <c r="CL37" s="573"/>
      <c r="CM37" s="573"/>
      <c r="CN37" s="573"/>
      <c r="CO37" s="573"/>
      <c r="CP37" s="550"/>
      <c r="CQ37" s="550"/>
      <c r="CR37" s="550"/>
    </row>
    <row r="38" spans="1:96" s="551" customFormat="1" ht="27" customHeight="1">
      <c r="A38" s="557" t="s">
        <v>360</v>
      </c>
      <c r="B38" s="598" t="s">
        <v>361</v>
      </c>
      <c r="C38" s="591">
        <v>407835</v>
      </c>
      <c r="D38" s="559" t="s">
        <v>290</v>
      </c>
      <c r="E38" s="560"/>
      <c r="F38" s="560" t="s">
        <v>22</v>
      </c>
      <c r="G38" s="561" t="s">
        <v>22</v>
      </c>
      <c r="H38" s="560"/>
      <c r="I38" s="563" t="s">
        <v>22</v>
      </c>
      <c r="J38" s="563"/>
      <c r="K38" s="562" t="s">
        <v>22</v>
      </c>
      <c r="L38" s="560" t="s">
        <v>22</v>
      </c>
      <c r="M38" s="560"/>
      <c r="N38" s="562" t="s">
        <v>22</v>
      </c>
      <c r="O38" s="563" t="s">
        <v>22</v>
      </c>
      <c r="P38" s="562" t="s">
        <v>22</v>
      </c>
      <c r="Q38" s="563"/>
      <c r="R38" s="563" t="s">
        <v>22</v>
      </c>
      <c r="S38" s="560"/>
      <c r="T38" s="560" t="s">
        <v>22</v>
      </c>
      <c r="U38" s="563" t="s">
        <v>22</v>
      </c>
      <c r="V38" s="562" t="s">
        <v>22</v>
      </c>
      <c r="W38" s="562" t="s">
        <v>22</v>
      </c>
      <c r="X38" s="563" t="s">
        <v>22</v>
      </c>
      <c r="Y38" s="563"/>
      <c r="Z38" s="561" t="s">
        <v>22</v>
      </c>
      <c r="AA38" s="560"/>
      <c r="AB38" s="563"/>
      <c r="AC38" s="562" t="s">
        <v>22</v>
      </c>
      <c r="AD38" s="563" t="s">
        <v>22</v>
      </c>
      <c r="AE38" s="563" t="s">
        <v>20</v>
      </c>
      <c r="AF38" s="563"/>
      <c r="AG38" s="561" t="s">
        <v>22</v>
      </c>
      <c r="AH38" s="561" t="s">
        <v>22</v>
      </c>
      <c r="AI38" s="563"/>
      <c r="AJ38" s="565">
        <f t="shared" si="61"/>
        <v>114</v>
      </c>
      <c r="AK38" s="566">
        <f t="shared" si="62"/>
        <v>234</v>
      </c>
      <c r="AL38" s="566">
        <f t="shared" si="63"/>
        <v>120</v>
      </c>
      <c r="AM38" s="567" t="s">
        <v>200</v>
      </c>
      <c r="AN38" s="568">
        <f t="shared" si="64"/>
        <v>114</v>
      </c>
      <c r="AO38" s="568">
        <f t="shared" si="65"/>
        <v>120</v>
      </c>
      <c r="AP38" s="569"/>
      <c r="AQ38" s="570">
        <f t="shared" si="66"/>
        <v>1</v>
      </c>
      <c r="AR38" s="570">
        <f t="shared" si="67"/>
        <v>0</v>
      </c>
      <c r="AS38" s="570">
        <f t="shared" si="60"/>
        <v>19</v>
      </c>
      <c r="AT38" s="570">
        <f t="shared" si="12"/>
        <v>0</v>
      </c>
      <c r="AU38" s="570">
        <f t="shared" si="7"/>
        <v>0</v>
      </c>
      <c r="AV38" s="570">
        <f t="shared" si="8"/>
        <v>0</v>
      </c>
      <c r="AW38" s="570">
        <f t="shared" si="13"/>
        <v>0</v>
      </c>
      <c r="AX38" s="570">
        <f t="shared" si="9"/>
        <v>0</v>
      </c>
      <c r="AY38" s="570">
        <f t="shared" si="14"/>
        <v>0</v>
      </c>
      <c r="AZ38" s="570">
        <f t="shared" si="15"/>
        <v>0</v>
      </c>
      <c r="BA38" s="570">
        <f t="shared" si="16"/>
        <v>0</v>
      </c>
      <c r="BB38" s="570">
        <f t="shared" si="17"/>
        <v>0</v>
      </c>
      <c r="BC38" s="570">
        <f>COUNTIF(E38:AI38,"M/I")</f>
        <v>0</v>
      </c>
      <c r="BD38" s="570">
        <f t="shared" si="19"/>
        <v>0</v>
      </c>
      <c r="BE38" s="570">
        <f t="shared" si="20"/>
        <v>0</v>
      </c>
      <c r="BF38" s="570">
        <f t="shared" si="29"/>
        <v>0</v>
      </c>
      <c r="BG38" s="570">
        <f t="shared" si="21"/>
        <v>0</v>
      </c>
      <c r="BH38" s="570">
        <f t="shared" si="22"/>
        <v>0</v>
      </c>
      <c r="BI38" s="570">
        <f t="shared" si="23"/>
        <v>0</v>
      </c>
      <c r="BJ38" s="570">
        <f t="shared" si="24"/>
        <v>0</v>
      </c>
      <c r="BK38" s="570">
        <f t="shared" si="25"/>
        <v>0</v>
      </c>
      <c r="BL38" s="570">
        <f t="shared" si="26"/>
        <v>0</v>
      </c>
      <c r="BM38" s="570">
        <f t="shared" si="27"/>
        <v>0</v>
      </c>
      <c r="BN38" s="574"/>
      <c r="BO38" s="574"/>
      <c r="BP38" s="574"/>
      <c r="BQ38" s="574"/>
      <c r="BR38" s="574"/>
      <c r="BS38" s="570">
        <f t="shared" si="28"/>
        <v>0</v>
      </c>
      <c r="BT38" s="572">
        <f t="shared" si="68"/>
        <v>234</v>
      </c>
      <c r="BU38" s="573"/>
      <c r="BV38" s="573"/>
      <c r="BW38" s="573"/>
      <c r="BX38" s="573"/>
      <c r="BY38" s="573"/>
      <c r="BZ38" s="573"/>
      <c r="CA38" s="573"/>
      <c r="CB38" s="573"/>
      <c r="CC38" s="573"/>
      <c r="CD38" s="573"/>
      <c r="CE38" s="573"/>
      <c r="CF38" s="573"/>
      <c r="CG38" s="573"/>
      <c r="CH38" s="573"/>
      <c r="CI38" s="573"/>
      <c r="CJ38" s="573"/>
      <c r="CK38" s="573"/>
      <c r="CL38" s="573"/>
      <c r="CM38" s="573"/>
      <c r="CN38" s="573"/>
      <c r="CO38" s="573"/>
      <c r="CP38" s="550"/>
      <c r="CQ38" s="550"/>
      <c r="CR38" s="550"/>
    </row>
    <row r="39" spans="1:96" s="551" customFormat="1" ht="27" customHeight="1">
      <c r="A39" s="557" t="s">
        <v>362</v>
      </c>
      <c r="B39" s="598" t="s">
        <v>363</v>
      </c>
      <c r="C39" s="591">
        <v>534682</v>
      </c>
      <c r="D39" s="559" t="s">
        <v>290</v>
      </c>
      <c r="E39" s="560"/>
      <c r="F39" s="560" t="s">
        <v>22</v>
      </c>
      <c r="G39" s="560"/>
      <c r="H39" s="560"/>
      <c r="I39" s="563"/>
      <c r="J39" s="563" t="s">
        <v>22</v>
      </c>
      <c r="K39" s="563"/>
      <c r="L39" s="560" t="s">
        <v>22</v>
      </c>
      <c r="M39" s="560"/>
      <c r="N39" s="563"/>
      <c r="O39" s="563"/>
      <c r="P39" s="563" t="s">
        <v>22</v>
      </c>
      <c r="Q39" s="563"/>
      <c r="R39" s="563" t="s">
        <v>22</v>
      </c>
      <c r="S39" s="560"/>
      <c r="T39" s="560"/>
      <c r="U39" s="563"/>
      <c r="V39" s="563" t="s">
        <v>22</v>
      </c>
      <c r="W39" s="563"/>
      <c r="X39" s="563" t="s">
        <v>22</v>
      </c>
      <c r="Y39" s="563"/>
      <c r="Z39" s="560" t="s">
        <v>22</v>
      </c>
      <c r="AA39" s="560"/>
      <c r="AB39" s="563"/>
      <c r="AC39" s="563"/>
      <c r="AD39" s="563" t="s">
        <v>22</v>
      </c>
      <c r="AE39" s="563"/>
      <c r="AF39" s="563" t="s">
        <v>20</v>
      </c>
      <c r="AG39" s="560"/>
      <c r="AH39" s="561" t="s">
        <v>22</v>
      </c>
      <c r="AI39" s="564"/>
      <c r="AJ39" s="565">
        <f t="shared" si="61"/>
        <v>114</v>
      </c>
      <c r="AK39" s="566">
        <f t="shared" si="62"/>
        <v>126</v>
      </c>
      <c r="AL39" s="566">
        <f t="shared" si="63"/>
        <v>12</v>
      </c>
      <c r="AM39" s="567" t="s">
        <v>200</v>
      </c>
      <c r="AN39" s="568">
        <f t="shared" si="64"/>
        <v>114</v>
      </c>
      <c r="AO39" s="568">
        <f t="shared" si="65"/>
        <v>12</v>
      </c>
      <c r="AP39" s="569"/>
      <c r="AQ39" s="570">
        <f t="shared" si="66"/>
        <v>1</v>
      </c>
      <c r="AR39" s="570">
        <f t="shared" si="67"/>
        <v>0</v>
      </c>
      <c r="AS39" s="570">
        <f t="shared" si="60"/>
        <v>10</v>
      </c>
      <c r="AT39" s="570">
        <f t="shared" si="12"/>
        <v>0</v>
      </c>
      <c r="AU39" s="570">
        <f t="shared" si="7"/>
        <v>0</v>
      </c>
      <c r="AV39" s="570">
        <f t="shared" si="8"/>
        <v>0</v>
      </c>
      <c r="AW39" s="570">
        <f t="shared" si="13"/>
        <v>0</v>
      </c>
      <c r="AX39" s="570">
        <f t="shared" si="9"/>
        <v>0</v>
      </c>
      <c r="AY39" s="570">
        <f t="shared" si="14"/>
        <v>0</v>
      </c>
      <c r="AZ39" s="570">
        <f t="shared" si="15"/>
        <v>0</v>
      </c>
      <c r="BA39" s="570">
        <f t="shared" si="16"/>
        <v>0</v>
      </c>
      <c r="BB39" s="570">
        <f t="shared" si="17"/>
        <v>0</v>
      </c>
      <c r="BC39" s="570">
        <f t="shared" si="18"/>
        <v>0</v>
      </c>
      <c r="BD39" s="570">
        <f t="shared" si="19"/>
        <v>0</v>
      </c>
      <c r="BE39" s="570">
        <f t="shared" si="20"/>
        <v>0</v>
      </c>
      <c r="BF39" s="570">
        <f t="shared" si="29"/>
        <v>0</v>
      </c>
      <c r="BG39" s="570">
        <f t="shared" si="21"/>
        <v>0</v>
      </c>
      <c r="BH39" s="570">
        <f t="shared" si="22"/>
        <v>0</v>
      </c>
      <c r="BI39" s="570">
        <f t="shared" si="23"/>
        <v>0</v>
      </c>
      <c r="BJ39" s="570">
        <f t="shared" si="24"/>
        <v>0</v>
      </c>
      <c r="BK39" s="570">
        <f t="shared" si="25"/>
        <v>0</v>
      </c>
      <c r="BL39" s="570">
        <f t="shared" si="26"/>
        <v>0</v>
      </c>
      <c r="BM39" s="570">
        <f t="shared" si="27"/>
        <v>0</v>
      </c>
      <c r="BN39" s="574"/>
      <c r="BO39" s="574"/>
      <c r="BP39" s="574"/>
      <c r="BQ39" s="574"/>
      <c r="BR39" s="574"/>
      <c r="BS39" s="570">
        <f t="shared" si="28"/>
        <v>0</v>
      </c>
      <c r="BT39" s="572">
        <f t="shared" si="68"/>
        <v>126</v>
      </c>
      <c r="BU39" s="573"/>
      <c r="BV39" s="573"/>
      <c r="BW39" s="573"/>
      <c r="BX39" s="573"/>
      <c r="BY39" s="573"/>
      <c r="BZ39" s="573"/>
      <c r="CA39" s="573"/>
      <c r="CB39" s="573"/>
      <c r="CC39" s="573"/>
      <c r="CD39" s="573"/>
      <c r="CE39" s="573"/>
      <c r="CF39" s="573"/>
      <c r="CG39" s="573"/>
      <c r="CH39" s="573"/>
      <c r="CI39" s="573"/>
      <c r="CJ39" s="573"/>
      <c r="CK39" s="573"/>
      <c r="CL39" s="573"/>
      <c r="CM39" s="573"/>
      <c r="CN39" s="573"/>
      <c r="CO39" s="573"/>
      <c r="CP39" s="550"/>
      <c r="CQ39" s="550"/>
      <c r="CR39" s="550"/>
    </row>
    <row r="40" spans="1:96" s="551" customFormat="1" ht="27" customHeight="1">
      <c r="A40" s="557" t="s">
        <v>364</v>
      </c>
      <c r="B40" s="604" t="s">
        <v>365</v>
      </c>
      <c r="C40" s="600">
        <v>657818</v>
      </c>
      <c r="D40" s="559" t="s">
        <v>290</v>
      </c>
      <c r="E40" s="560"/>
      <c r="F40" s="561" t="s">
        <v>77</v>
      </c>
      <c r="G40" s="560"/>
      <c r="H40" s="560"/>
      <c r="I40" s="563"/>
      <c r="J40" s="562" t="s">
        <v>20</v>
      </c>
      <c r="K40" s="563"/>
      <c r="L40" s="560" t="s">
        <v>22</v>
      </c>
      <c r="M40" s="560"/>
      <c r="N40" s="562" t="s">
        <v>20</v>
      </c>
      <c r="O40" s="563" t="s">
        <v>22</v>
      </c>
      <c r="P40" s="563" t="s">
        <v>22</v>
      </c>
      <c r="Q40" s="563"/>
      <c r="R40" s="563" t="s">
        <v>22</v>
      </c>
      <c r="S40" s="560"/>
      <c r="T40" s="560" t="s">
        <v>22</v>
      </c>
      <c r="U40" s="563" t="s">
        <v>22</v>
      </c>
      <c r="V40" s="563"/>
      <c r="W40" s="562" t="s">
        <v>22</v>
      </c>
      <c r="X40" s="563" t="s">
        <v>22</v>
      </c>
      <c r="Y40" s="562" t="s">
        <v>21</v>
      </c>
      <c r="Z40" s="560"/>
      <c r="AA40" s="560" t="s">
        <v>22</v>
      </c>
      <c r="AB40" s="562" t="s">
        <v>22</v>
      </c>
      <c r="AC40" s="563"/>
      <c r="AD40" s="563" t="s">
        <v>22</v>
      </c>
      <c r="AE40" s="562" t="s">
        <v>22</v>
      </c>
      <c r="AF40" s="562" t="s">
        <v>21</v>
      </c>
      <c r="AG40" s="561" t="s">
        <v>22</v>
      </c>
      <c r="AH40" s="560"/>
      <c r="AI40" s="563"/>
      <c r="AJ40" s="565">
        <f t="shared" si="61"/>
        <v>114</v>
      </c>
      <c r="AK40" s="566">
        <f t="shared" si="62"/>
        <v>186</v>
      </c>
      <c r="AL40" s="566">
        <f t="shared" si="63"/>
        <v>72</v>
      </c>
      <c r="AM40" s="567" t="s">
        <v>200</v>
      </c>
      <c r="AN40" s="568">
        <f t="shared" si="64"/>
        <v>114</v>
      </c>
      <c r="AO40" s="568">
        <f t="shared" si="65"/>
        <v>72</v>
      </c>
      <c r="AP40" s="569"/>
      <c r="AQ40" s="570">
        <f t="shared" si="66"/>
        <v>2</v>
      </c>
      <c r="AR40" s="570">
        <f t="shared" si="67"/>
        <v>2</v>
      </c>
      <c r="AS40" s="570">
        <f t="shared" si="60"/>
        <v>13</v>
      </c>
      <c r="AT40" s="570">
        <f t="shared" si="12"/>
        <v>0</v>
      </c>
      <c r="AU40" s="570">
        <f t="shared" si="7"/>
        <v>0</v>
      </c>
      <c r="AV40" s="570">
        <f t="shared" si="8"/>
        <v>0</v>
      </c>
      <c r="AW40" s="570">
        <f t="shared" si="13"/>
        <v>1</v>
      </c>
      <c r="AX40" s="570">
        <f t="shared" si="9"/>
        <v>0</v>
      </c>
      <c r="AY40" s="570">
        <f t="shared" si="14"/>
        <v>0</v>
      </c>
      <c r="AZ40" s="570">
        <f t="shared" si="15"/>
        <v>0</v>
      </c>
      <c r="BA40" s="570">
        <f t="shared" si="16"/>
        <v>0</v>
      </c>
      <c r="BB40" s="570">
        <f t="shared" si="17"/>
        <v>0</v>
      </c>
      <c r="BC40" s="570">
        <f t="shared" si="18"/>
        <v>0</v>
      </c>
      <c r="BD40" s="570">
        <f t="shared" si="19"/>
        <v>0</v>
      </c>
      <c r="BE40" s="570">
        <f t="shared" si="20"/>
        <v>0</v>
      </c>
      <c r="BF40" s="570">
        <f t="shared" si="29"/>
        <v>0</v>
      </c>
      <c r="BG40" s="570">
        <f t="shared" si="21"/>
        <v>0</v>
      </c>
      <c r="BH40" s="570">
        <f t="shared" si="22"/>
        <v>0</v>
      </c>
      <c r="BI40" s="570">
        <f t="shared" si="23"/>
        <v>0</v>
      </c>
      <c r="BJ40" s="570">
        <f t="shared" si="24"/>
        <v>0</v>
      </c>
      <c r="BK40" s="570">
        <f t="shared" si="25"/>
        <v>0</v>
      </c>
      <c r="BL40" s="570">
        <f t="shared" si="26"/>
        <v>0</v>
      </c>
      <c r="BM40" s="570">
        <f t="shared" si="27"/>
        <v>0</v>
      </c>
      <c r="BN40" s="574"/>
      <c r="BO40" s="574"/>
      <c r="BP40" s="574"/>
      <c r="BQ40" s="574"/>
      <c r="BR40" s="574"/>
      <c r="BS40" s="570">
        <f t="shared" si="28"/>
        <v>0</v>
      </c>
      <c r="BT40" s="572">
        <f t="shared" si="68"/>
        <v>186</v>
      </c>
      <c r="BU40" s="573"/>
      <c r="BV40" s="573"/>
      <c r="BW40" s="573"/>
      <c r="BX40" s="573"/>
      <c r="BY40" s="573"/>
      <c r="BZ40" s="573"/>
      <c r="CA40" s="573"/>
      <c r="CB40" s="573"/>
      <c r="CC40" s="573"/>
      <c r="CD40" s="573"/>
      <c r="CE40" s="573"/>
      <c r="CF40" s="573"/>
      <c r="CG40" s="573"/>
      <c r="CH40" s="573"/>
      <c r="CI40" s="573"/>
      <c r="CJ40" s="573"/>
      <c r="CK40" s="573"/>
      <c r="CL40" s="573"/>
      <c r="CM40" s="573"/>
      <c r="CN40" s="573"/>
      <c r="CO40" s="573"/>
      <c r="CP40" s="550"/>
      <c r="CQ40" s="550"/>
      <c r="CR40" s="550"/>
    </row>
    <row r="41" spans="1:96" s="606" customFormat="1" ht="27" customHeight="1">
      <c r="A41" s="557" t="s">
        <v>366</v>
      </c>
      <c r="B41" s="598" t="s">
        <v>367</v>
      </c>
      <c r="C41" s="591" t="s">
        <v>368</v>
      </c>
      <c r="D41" s="559" t="s">
        <v>290</v>
      </c>
      <c r="E41" s="587" t="s">
        <v>22</v>
      </c>
      <c r="F41" s="587" t="s">
        <v>22</v>
      </c>
      <c r="G41" s="587" t="s">
        <v>22</v>
      </c>
      <c r="H41" s="587" t="s">
        <v>22</v>
      </c>
      <c r="I41" s="588" t="s">
        <v>22</v>
      </c>
      <c r="J41" s="589" t="s">
        <v>22</v>
      </c>
      <c r="K41" s="588"/>
      <c r="L41" s="586" t="s">
        <v>22</v>
      </c>
      <c r="M41" s="586"/>
      <c r="N41" s="563" t="s">
        <v>22</v>
      </c>
      <c r="O41" s="563"/>
      <c r="P41" s="563"/>
      <c r="Q41" s="562" t="s">
        <v>22</v>
      </c>
      <c r="R41" s="563"/>
      <c r="S41" s="586"/>
      <c r="T41" s="586" t="s">
        <v>22</v>
      </c>
      <c r="U41" s="563" t="s">
        <v>22</v>
      </c>
      <c r="V41" s="562" t="s">
        <v>22</v>
      </c>
      <c r="W41" s="563"/>
      <c r="X41" s="563" t="s">
        <v>22</v>
      </c>
      <c r="Y41" s="563"/>
      <c r="Z41" s="587" t="s">
        <v>22</v>
      </c>
      <c r="AA41" s="586"/>
      <c r="AB41" s="562" t="s">
        <v>22</v>
      </c>
      <c r="AC41" s="562" t="s">
        <v>22</v>
      </c>
      <c r="AD41" s="563" t="s">
        <v>22</v>
      </c>
      <c r="AE41" s="563" t="s">
        <v>22</v>
      </c>
      <c r="AF41" s="563" t="s">
        <v>20</v>
      </c>
      <c r="AG41" s="586" t="s">
        <v>22</v>
      </c>
      <c r="AH41" s="587" t="s">
        <v>22</v>
      </c>
      <c r="AI41" s="562" t="s">
        <v>22</v>
      </c>
      <c r="AJ41" s="565">
        <f t="shared" si="61"/>
        <v>114</v>
      </c>
      <c r="AK41" s="566">
        <f t="shared" si="62"/>
        <v>258</v>
      </c>
      <c r="AL41" s="566">
        <f t="shared" si="63"/>
        <v>144</v>
      </c>
      <c r="AM41" s="567" t="s">
        <v>200</v>
      </c>
      <c r="AN41" s="568">
        <f t="shared" si="64"/>
        <v>114</v>
      </c>
      <c r="AO41" s="568">
        <f t="shared" si="65"/>
        <v>144</v>
      </c>
      <c r="AP41" s="569"/>
      <c r="AQ41" s="570">
        <f t="shared" si="66"/>
        <v>1</v>
      </c>
      <c r="AR41" s="570">
        <f t="shared" si="67"/>
        <v>0</v>
      </c>
      <c r="AS41" s="570">
        <f t="shared" si="60"/>
        <v>21</v>
      </c>
      <c r="AT41" s="570">
        <f t="shared" si="12"/>
        <v>0</v>
      </c>
      <c r="AU41" s="570">
        <f t="shared" si="7"/>
        <v>0</v>
      </c>
      <c r="AV41" s="570">
        <f t="shared" si="8"/>
        <v>0</v>
      </c>
      <c r="AW41" s="570">
        <f t="shared" si="13"/>
        <v>0</v>
      </c>
      <c r="AX41" s="570">
        <f t="shared" si="9"/>
        <v>0</v>
      </c>
      <c r="AY41" s="570">
        <f t="shared" si="14"/>
        <v>0</v>
      </c>
      <c r="AZ41" s="570">
        <f t="shared" si="15"/>
        <v>0</v>
      </c>
      <c r="BA41" s="570">
        <f t="shared" si="16"/>
        <v>0</v>
      </c>
      <c r="BB41" s="570">
        <f t="shared" si="17"/>
        <v>0</v>
      </c>
      <c r="BC41" s="570">
        <f t="shared" si="18"/>
        <v>0</v>
      </c>
      <c r="BD41" s="570">
        <f t="shared" si="19"/>
        <v>0</v>
      </c>
      <c r="BE41" s="570">
        <f t="shared" si="20"/>
        <v>0</v>
      </c>
      <c r="BF41" s="570">
        <f t="shared" si="29"/>
        <v>0</v>
      </c>
      <c r="BG41" s="570">
        <f t="shared" si="21"/>
        <v>0</v>
      </c>
      <c r="BH41" s="570">
        <f t="shared" si="22"/>
        <v>0</v>
      </c>
      <c r="BI41" s="570">
        <f t="shared" si="23"/>
        <v>0</v>
      </c>
      <c r="BJ41" s="570">
        <f t="shared" si="24"/>
        <v>0</v>
      </c>
      <c r="BK41" s="570">
        <f t="shared" si="25"/>
        <v>0</v>
      </c>
      <c r="BL41" s="570">
        <f t="shared" si="26"/>
        <v>0</v>
      </c>
      <c r="BM41" s="570">
        <f t="shared" si="27"/>
        <v>0</v>
      </c>
      <c r="BN41" s="574"/>
      <c r="BO41" s="574"/>
      <c r="BP41" s="574"/>
      <c r="BQ41" s="574"/>
      <c r="BR41" s="574"/>
      <c r="BS41" s="570">
        <f t="shared" si="28"/>
        <v>0</v>
      </c>
      <c r="BT41" s="572">
        <f t="shared" si="68"/>
        <v>258</v>
      </c>
      <c r="BU41" s="594"/>
      <c r="BV41" s="594"/>
      <c r="BW41" s="594"/>
      <c r="BX41" s="594"/>
      <c r="BY41" s="594"/>
      <c r="BZ41" s="594"/>
      <c r="CA41" s="594"/>
      <c r="CB41" s="594"/>
      <c r="CC41" s="594"/>
      <c r="CD41" s="594"/>
      <c r="CE41" s="594"/>
      <c r="CF41" s="594"/>
      <c r="CG41" s="594"/>
      <c r="CH41" s="594"/>
      <c r="CI41" s="594"/>
      <c r="CJ41" s="594"/>
      <c r="CK41" s="594"/>
      <c r="CL41" s="594"/>
      <c r="CM41" s="594"/>
      <c r="CN41" s="594"/>
      <c r="CO41" s="594"/>
      <c r="CP41" s="605"/>
      <c r="CQ41" s="605"/>
      <c r="CR41" s="605"/>
    </row>
    <row r="42" spans="1:96" s="606" customFormat="1" ht="27" customHeight="1">
      <c r="A42" s="557" t="s">
        <v>369</v>
      </c>
      <c r="B42" s="598" t="s">
        <v>370</v>
      </c>
      <c r="C42" s="600">
        <v>602939</v>
      </c>
      <c r="D42" s="559" t="s">
        <v>290</v>
      </c>
      <c r="E42" s="560" t="s">
        <v>22</v>
      </c>
      <c r="F42" s="560"/>
      <c r="G42" s="561" t="s">
        <v>22</v>
      </c>
      <c r="H42" s="560"/>
      <c r="I42" s="563"/>
      <c r="J42" s="563"/>
      <c r="K42" s="563" t="s">
        <v>296</v>
      </c>
      <c r="L42" s="560"/>
      <c r="M42" s="560" t="s">
        <v>22</v>
      </c>
      <c r="N42" s="563"/>
      <c r="O42" s="563" t="s">
        <v>22</v>
      </c>
      <c r="P42" s="563"/>
      <c r="Q42" s="563"/>
      <c r="R42" s="563"/>
      <c r="S42" s="560"/>
      <c r="T42" s="560"/>
      <c r="U42" s="562" t="s">
        <v>22</v>
      </c>
      <c r="V42" s="563"/>
      <c r="W42" s="563"/>
      <c r="X42" s="563"/>
      <c r="Y42" s="563" t="s">
        <v>22</v>
      </c>
      <c r="Z42" s="560"/>
      <c r="AA42" s="560" t="s">
        <v>22</v>
      </c>
      <c r="AB42" s="563"/>
      <c r="AC42" s="563" t="s">
        <v>22</v>
      </c>
      <c r="AD42" s="563"/>
      <c r="AE42" s="563" t="s">
        <v>22</v>
      </c>
      <c r="AF42" s="563"/>
      <c r="AG42" s="560" t="s">
        <v>22</v>
      </c>
      <c r="AH42" s="560"/>
      <c r="AI42" s="564" t="s">
        <v>18</v>
      </c>
      <c r="AJ42" s="565">
        <f t="shared" si="61"/>
        <v>102</v>
      </c>
      <c r="AK42" s="566">
        <f t="shared" si="62"/>
        <v>132</v>
      </c>
      <c r="AL42" s="566">
        <f t="shared" si="63"/>
        <v>30</v>
      </c>
      <c r="AM42" s="567" t="s">
        <v>200</v>
      </c>
      <c r="AN42" s="568">
        <f t="shared" si="64"/>
        <v>102</v>
      </c>
      <c r="AO42" s="568">
        <f t="shared" si="65"/>
        <v>30</v>
      </c>
      <c r="AP42" s="569"/>
      <c r="AQ42" s="570">
        <f t="shared" si="66"/>
        <v>0</v>
      </c>
      <c r="AR42" s="570">
        <f t="shared" si="67"/>
        <v>0</v>
      </c>
      <c r="AS42" s="570">
        <f t="shared" si="60"/>
        <v>10</v>
      </c>
      <c r="AT42" s="570">
        <f t="shared" si="12"/>
        <v>0</v>
      </c>
      <c r="AU42" s="570">
        <f t="shared" si="7"/>
        <v>1</v>
      </c>
      <c r="AV42" s="570">
        <f t="shared" si="8"/>
        <v>0</v>
      </c>
      <c r="AW42" s="570">
        <f t="shared" si="13"/>
        <v>0</v>
      </c>
      <c r="AX42" s="570">
        <f t="shared" si="9"/>
        <v>0</v>
      </c>
      <c r="AY42" s="570">
        <f t="shared" si="14"/>
        <v>0</v>
      </c>
      <c r="AZ42" s="570">
        <f t="shared" si="15"/>
        <v>0</v>
      </c>
      <c r="BA42" s="570">
        <f t="shared" si="16"/>
        <v>0</v>
      </c>
      <c r="BB42" s="570">
        <f t="shared" si="17"/>
        <v>0</v>
      </c>
      <c r="BC42" s="570">
        <f t="shared" si="18"/>
        <v>0</v>
      </c>
      <c r="BD42" s="570">
        <f t="shared" si="19"/>
        <v>0</v>
      </c>
      <c r="BE42" s="570">
        <f t="shared" si="20"/>
        <v>0</v>
      </c>
      <c r="BF42" s="570">
        <f t="shared" si="29"/>
        <v>0</v>
      </c>
      <c r="BG42" s="570">
        <f t="shared" si="21"/>
        <v>0</v>
      </c>
      <c r="BH42" s="570">
        <f t="shared" si="22"/>
        <v>0</v>
      </c>
      <c r="BI42" s="570">
        <f t="shared" si="23"/>
        <v>0</v>
      </c>
      <c r="BJ42" s="570">
        <f t="shared" si="24"/>
        <v>0</v>
      </c>
      <c r="BK42" s="570">
        <f t="shared" si="25"/>
        <v>0</v>
      </c>
      <c r="BL42" s="570">
        <f t="shared" si="26"/>
        <v>0</v>
      </c>
      <c r="BM42" s="570">
        <f t="shared" si="27"/>
        <v>0</v>
      </c>
      <c r="BN42" s="574"/>
      <c r="BO42" s="574"/>
      <c r="BP42" s="574"/>
      <c r="BQ42" s="574">
        <v>2</v>
      </c>
      <c r="BR42" s="574"/>
      <c r="BS42" s="570">
        <f t="shared" si="28"/>
        <v>12</v>
      </c>
      <c r="BT42" s="572">
        <f t="shared" si="68"/>
        <v>132</v>
      </c>
      <c r="BU42" s="594"/>
      <c r="BV42" s="594"/>
      <c r="BW42" s="594"/>
      <c r="BX42" s="594"/>
      <c r="BY42" s="594"/>
      <c r="BZ42" s="594"/>
      <c r="CA42" s="594"/>
      <c r="CB42" s="594"/>
      <c r="CC42" s="594"/>
      <c r="CD42" s="594"/>
      <c r="CE42" s="594"/>
      <c r="CF42" s="594"/>
      <c r="CG42" s="594"/>
      <c r="CH42" s="594"/>
      <c r="CI42" s="594"/>
      <c r="CJ42" s="594"/>
      <c r="CK42" s="594"/>
      <c r="CL42" s="594"/>
      <c r="CM42" s="594"/>
      <c r="CN42" s="594"/>
      <c r="CO42" s="594"/>
      <c r="CP42" s="605"/>
      <c r="CQ42" s="605"/>
      <c r="CR42" s="605"/>
    </row>
    <row r="43" spans="1:96" s="606" customFormat="1" ht="27" customHeight="1">
      <c r="A43" s="557" t="s">
        <v>371</v>
      </c>
      <c r="B43" s="598" t="s">
        <v>372</v>
      </c>
      <c r="C43" s="600">
        <v>485128</v>
      </c>
      <c r="D43" s="559" t="s">
        <v>290</v>
      </c>
      <c r="E43" s="560"/>
      <c r="F43" s="560"/>
      <c r="G43" s="560"/>
      <c r="H43" s="560"/>
      <c r="I43" s="562" t="s">
        <v>22</v>
      </c>
      <c r="J43" s="563" t="s">
        <v>22</v>
      </c>
      <c r="K43" s="563"/>
      <c r="L43" s="561" t="s">
        <v>22</v>
      </c>
      <c r="M43" s="560"/>
      <c r="N43" s="563" t="s">
        <v>22</v>
      </c>
      <c r="O43" s="563"/>
      <c r="P43" s="563" t="s">
        <v>22</v>
      </c>
      <c r="Q43" s="563"/>
      <c r="R43" s="563" t="s">
        <v>22</v>
      </c>
      <c r="S43" s="560"/>
      <c r="T43" s="560"/>
      <c r="U43" s="563"/>
      <c r="V43" s="563" t="s">
        <v>22</v>
      </c>
      <c r="W43" s="563"/>
      <c r="X43" s="563" t="s">
        <v>22</v>
      </c>
      <c r="Y43" s="563"/>
      <c r="Z43" s="560" t="s">
        <v>22</v>
      </c>
      <c r="AA43" s="560"/>
      <c r="AB43" s="563" t="s">
        <v>22</v>
      </c>
      <c r="AC43" s="562" t="s">
        <v>22</v>
      </c>
      <c r="AD43" s="563" t="s">
        <v>313</v>
      </c>
      <c r="AE43" s="563"/>
      <c r="AF43" s="563" t="s">
        <v>22</v>
      </c>
      <c r="AG43" s="560"/>
      <c r="AH43" s="561" t="s">
        <v>22</v>
      </c>
      <c r="AI43" s="563"/>
      <c r="AJ43" s="565">
        <f t="shared" si="61"/>
        <v>114</v>
      </c>
      <c r="AK43" s="566">
        <f t="shared" si="62"/>
        <v>168</v>
      </c>
      <c r="AL43" s="566">
        <f t="shared" si="63"/>
        <v>54</v>
      </c>
      <c r="AM43" s="567" t="s">
        <v>200</v>
      </c>
      <c r="AN43" s="568">
        <f t="shared" si="64"/>
        <v>114</v>
      </c>
      <c r="AO43" s="568">
        <f t="shared" si="65"/>
        <v>54</v>
      </c>
      <c r="AP43" s="569"/>
      <c r="AQ43" s="570">
        <f t="shared" si="66"/>
        <v>0</v>
      </c>
      <c r="AR43" s="570">
        <f t="shared" si="67"/>
        <v>0</v>
      </c>
      <c r="AS43" s="570">
        <f t="shared" si="60"/>
        <v>13</v>
      </c>
      <c r="AT43" s="570">
        <f t="shared" si="12"/>
        <v>0</v>
      </c>
      <c r="AU43" s="570">
        <f t="shared" si="7"/>
        <v>1</v>
      </c>
      <c r="AV43" s="570">
        <f t="shared" si="8"/>
        <v>0</v>
      </c>
      <c r="AW43" s="570">
        <f t="shared" si="13"/>
        <v>0</v>
      </c>
      <c r="AX43" s="570">
        <f t="shared" si="9"/>
        <v>0</v>
      </c>
      <c r="AY43" s="570">
        <f t="shared" si="14"/>
        <v>0</v>
      </c>
      <c r="AZ43" s="570">
        <f t="shared" si="15"/>
        <v>0</v>
      </c>
      <c r="BA43" s="570">
        <f t="shared" si="16"/>
        <v>0</v>
      </c>
      <c r="BB43" s="570">
        <f t="shared" si="17"/>
        <v>0</v>
      </c>
      <c r="BC43" s="570">
        <f t="shared" si="18"/>
        <v>0</v>
      </c>
      <c r="BD43" s="570">
        <f t="shared" si="19"/>
        <v>0</v>
      </c>
      <c r="BE43" s="570">
        <f t="shared" si="20"/>
        <v>0</v>
      </c>
      <c r="BF43" s="570">
        <f t="shared" si="29"/>
        <v>0</v>
      </c>
      <c r="BG43" s="570">
        <f t="shared" si="21"/>
        <v>0</v>
      </c>
      <c r="BH43" s="570">
        <f t="shared" si="22"/>
        <v>0</v>
      </c>
      <c r="BI43" s="570">
        <f t="shared" si="23"/>
        <v>0</v>
      </c>
      <c r="BJ43" s="570">
        <f t="shared" si="24"/>
        <v>0</v>
      </c>
      <c r="BK43" s="570">
        <f t="shared" si="25"/>
        <v>0</v>
      </c>
      <c r="BL43" s="570">
        <f t="shared" si="26"/>
        <v>0</v>
      </c>
      <c r="BM43" s="570">
        <f t="shared" si="27"/>
        <v>0</v>
      </c>
      <c r="BN43" s="574"/>
      <c r="BO43" s="574"/>
      <c r="BP43" s="574"/>
      <c r="BQ43" s="574"/>
      <c r="BR43" s="574"/>
      <c r="BS43" s="570">
        <f t="shared" si="28"/>
        <v>0</v>
      </c>
      <c r="BT43" s="572">
        <f t="shared" si="68"/>
        <v>168</v>
      </c>
      <c r="BU43" s="594"/>
      <c r="BV43" s="594"/>
      <c r="BW43" s="594"/>
      <c r="BX43" s="594"/>
      <c r="BY43" s="594"/>
      <c r="BZ43" s="594"/>
      <c r="CA43" s="594"/>
      <c r="CB43" s="594"/>
      <c r="CC43" s="594"/>
      <c r="CD43" s="594"/>
      <c r="CE43" s="594"/>
      <c r="CF43" s="594"/>
      <c r="CG43" s="594"/>
      <c r="CH43" s="594"/>
      <c r="CI43" s="594"/>
      <c r="CJ43" s="594"/>
      <c r="CK43" s="594"/>
      <c r="CL43" s="594"/>
      <c r="CM43" s="594"/>
      <c r="CN43" s="594"/>
      <c r="CO43" s="594"/>
      <c r="CP43" s="605"/>
      <c r="CQ43" s="605"/>
      <c r="CR43" s="605"/>
    </row>
    <row r="44" spans="1:96" s="606" customFormat="1" ht="27" customHeight="1">
      <c r="A44" s="557" t="s">
        <v>373</v>
      </c>
      <c r="B44" s="598" t="s">
        <v>345</v>
      </c>
      <c r="C44" s="591">
        <v>422294</v>
      </c>
      <c r="D44" s="559" t="s">
        <v>290</v>
      </c>
      <c r="E44" s="580" t="s">
        <v>50</v>
      </c>
      <c r="F44" s="581"/>
      <c r="G44" s="581"/>
      <c r="H44" s="581"/>
      <c r="I44" s="581"/>
      <c r="J44" s="581"/>
      <c r="K44" s="581"/>
      <c r="L44" s="581"/>
      <c r="M44" s="581"/>
      <c r="N44" s="581"/>
      <c r="O44" s="581"/>
      <c r="P44" s="581"/>
      <c r="Q44" s="581"/>
      <c r="R44" s="581"/>
      <c r="S44" s="581"/>
      <c r="T44" s="581"/>
      <c r="U44" s="581"/>
      <c r="V44" s="581"/>
      <c r="W44" s="581"/>
      <c r="X44" s="582"/>
      <c r="Y44" s="563"/>
      <c r="Z44" s="560"/>
      <c r="AA44" s="560" t="s">
        <v>22</v>
      </c>
      <c r="AB44" s="563"/>
      <c r="AC44" s="563"/>
      <c r="AD44" s="563" t="s">
        <v>22</v>
      </c>
      <c r="AE44" s="563"/>
      <c r="AF44" s="563"/>
      <c r="AG44" s="560" t="s">
        <v>22</v>
      </c>
      <c r="AH44" s="560"/>
      <c r="AI44" s="563" t="s">
        <v>21</v>
      </c>
      <c r="AJ44" s="565">
        <f t="shared" si="61"/>
        <v>42</v>
      </c>
      <c r="AK44" s="566">
        <f t="shared" si="62"/>
        <v>42</v>
      </c>
      <c r="AL44" s="566">
        <f t="shared" si="63"/>
        <v>0</v>
      </c>
      <c r="AM44" s="567" t="s">
        <v>200</v>
      </c>
      <c r="AN44" s="568">
        <f t="shared" si="64"/>
        <v>42</v>
      </c>
      <c r="AO44" s="568">
        <f t="shared" si="65"/>
        <v>0</v>
      </c>
      <c r="AP44" s="569"/>
      <c r="AQ44" s="570">
        <f t="shared" si="66"/>
        <v>0</v>
      </c>
      <c r="AR44" s="570">
        <f t="shared" si="67"/>
        <v>1</v>
      </c>
      <c r="AS44" s="570">
        <f t="shared" si="60"/>
        <v>3</v>
      </c>
      <c r="AT44" s="570">
        <f t="shared" si="12"/>
        <v>0</v>
      </c>
      <c r="AU44" s="570">
        <f t="shared" si="7"/>
        <v>0</v>
      </c>
      <c r="AV44" s="570">
        <f t="shared" si="8"/>
        <v>0</v>
      </c>
      <c r="AW44" s="570">
        <f t="shared" si="13"/>
        <v>0</v>
      </c>
      <c r="AX44" s="570">
        <f t="shared" si="9"/>
        <v>0</v>
      </c>
      <c r="AY44" s="570">
        <f t="shared" si="14"/>
        <v>0</v>
      </c>
      <c r="AZ44" s="570">
        <f t="shared" si="15"/>
        <v>0</v>
      </c>
      <c r="BA44" s="570">
        <f t="shared" si="16"/>
        <v>0</v>
      </c>
      <c r="BB44" s="570">
        <f t="shared" si="17"/>
        <v>0</v>
      </c>
      <c r="BC44" s="570">
        <f t="shared" si="18"/>
        <v>0</v>
      </c>
      <c r="BD44" s="570">
        <f t="shared" si="19"/>
        <v>0</v>
      </c>
      <c r="BE44" s="570">
        <f t="shared" si="20"/>
        <v>0</v>
      </c>
      <c r="BF44" s="570">
        <f t="shared" si="29"/>
        <v>0</v>
      </c>
      <c r="BG44" s="570">
        <f t="shared" si="21"/>
        <v>0</v>
      </c>
      <c r="BH44" s="570">
        <f t="shared" si="22"/>
        <v>0</v>
      </c>
      <c r="BI44" s="570">
        <f t="shared" si="23"/>
        <v>0</v>
      </c>
      <c r="BJ44" s="570">
        <f t="shared" si="24"/>
        <v>0</v>
      </c>
      <c r="BK44" s="570">
        <f t="shared" si="25"/>
        <v>0</v>
      </c>
      <c r="BL44" s="570">
        <f t="shared" si="26"/>
        <v>0</v>
      </c>
      <c r="BM44" s="570">
        <f t="shared" si="27"/>
        <v>0</v>
      </c>
      <c r="BN44" s="574"/>
      <c r="BO44" s="574">
        <v>12</v>
      </c>
      <c r="BP44" s="574"/>
      <c r="BQ44" s="574"/>
      <c r="BR44" s="574"/>
      <c r="BS44" s="570">
        <f t="shared" si="28"/>
        <v>72</v>
      </c>
      <c r="BT44" s="572">
        <f t="shared" si="68"/>
        <v>42</v>
      </c>
      <c r="BU44" s="594"/>
      <c r="BV44" s="594"/>
      <c r="BW44" s="594"/>
      <c r="BX44" s="594"/>
      <c r="BY44" s="594"/>
      <c r="BZ44" s="594"/>
      <c r="CA44" s="594"/>
      <c r="CB44" s="594"/>
      <c r="CC44" s="594"/>
      <c r="CD44" s="594"/>
      <c r="CE44" s="594"/>
      <c r="CF44" s="594"/>
      <c r="CG44" s="594"/>
      <c r="CH44" s="594"/>
      <c r="CI44" s="594"/>
      <c r="CJ44" s="594"/>
      <c r="CK44" s="594"/>
      <c r="CL44" s="594"/>
      <c r="CM44" s="594"/>
      <c r="CN44" s="594"/>
      <c r="CO44" s="594"/>
      <c r="CP44" s="605"/>
      <c r="CQ44" s="605"/>
      <c r="CR44" s="605"/>
    </row>
    <row r="45" spans="1:96" s="615" customFormat="1" ht="27" customHeight="1">
      <c r="A45" s="607"/>
      <c r="B45" s="607"/>
      <c r="C45" s="607"/>
      <c r="D45" s="608"/>
      <c r="E45" s="609"/>
      <c r="F45" s="609"/>
      <c r="G45" s="609"/>
      <c r="H45" s="609"/>
      <c r="I45" s="609"/>
      <c r="J45" s="609"/>
      <c r="K45" s="609"/>
      <c r="L45" s="609"/>
      <c r="M45" s="609"/>
      <c r="N45" s="609"/>
      <c r="O45" s="609"/>
      <c r="P45" s="609"/>
      <c r="Q45" s="609"/>
      <c r="R45" s="609"/>
      <c r="S45" s="609"/>
      <c r="T45" s="609"/>
      <c r="U45" s="609"/>
      <c r="V45" s="609"/>
      <c r="W45" s="609"/>
      <c r="X45" s="609"/>
      <c r="Y45" s="609"/>
      <c r="Z45" s="609"/>
      <c r="AA45" s="609"/>
      <c r="AB45" s="609"/>
      <c r="AC45" s="609"/>
      <c r="AD45" s="609"/>
      <c r="AE45" s="609"/>
      <c r="AF45" s="609"/>
      <c r="AG45" s="609"/>
      <c r="AH45" s="609"/>
      <c r="AI45" s="609"/>
      <c r="AJ45" s="610"/>
      <c r="AK45" s="611"/>
      <c r="AL45" s="611"/>
      <c r="AM45" s="612"/>
      <c r="AN45" s="613"/>
      <c r="AO45" s="595"/>
      <c r="AP45" s="595"/>
      <c r="AQ45" s="595"/>
      <c r="AR45" s="595"/>
      <c r="AS45" s="596"/>
      <c r="AT45" s="596"/>
      <c r="AU45" s="596"/>
      <c r="AV45" s="596"/>
      <c r="AW45" s="596"/>
      <c r="AX45" s="596"/>
      <c r="AY45" s="596"/>
      <c r="AZ45" s="596"/>
      <c r="BA45" s="596"/>
      <c r="BB45" s="596"/>
      <c r="BC45" s="596"/>
      <c r="BD45" s="596"/>
      <c r="BE45" s="596"/>
      <c r="BF45" s="596"/>
      <c r="BG45" s="596"/>
      <c r="BH45" s="596"/>
      <c r="BI45" s="596"/>
      <c r="BJ45" s="596"/>
      <c r="BK45" s="596"/>
      <c r="BL45" s="596"/>
      <c r="BM45" s="596"/>
      <c r="BN45" s="595"/>
      <c r="BO45" s="595"/>
      <c r="BP45" s="595"/>
      <c r="BQ45" s="595"/>
      <c r="BR45" s="595"/>
      <c r="BS45" s="596"/>
      <c r="BT45" s="597"/>
      <c r="BU45" s="595"/>
      <c r="BV45" s="595"/>
      <c r="BW45" s="595"/>
      <c r="BX45" s="595"/>
      <c r="BY45" s="595"/>
      <c r="BZ45" s="595"/>
      <c r="CA45" s="595"/>
      <c r="CB45" s="595"/>
      <c r="CC45" s="595"/>
      <c r="CD45" s="595"/>
      <c r="CE45" s="595"/>
      <c r="CF45" s="595"/>
      <c r="CG45" s="595"/>
      <c r="CH45" s="595"/>
      <c r="CI45" s="595"/>
      <c r="CJ45" s="595"/>
      <c r="CK45" s="595"/>
      <c r="CL45" s="595"/>
      <c r="CM45" s="595"/>
      <c r="CN45" s="595"/>
      <c r="CO45" s="595"/>
      <c r="CP45" s="614"/>
      <c r="CQ45" s="614"/>
      <c r="CR45" s="614"/>
    </row>
    <row r="46" spans="1:96" s="615" customFormat="1" ht="27" customHeight="1">
      <c r="A46" s="607"/>
      <c r="B46" s="607"/>
      <c r="C46" s="607"/>
      <c r="D46" s="608"/>
      <c r="E46" s="616"/>
      <c r="F46" s="616"/>
      <c r="G46" s="616"/>
      <c r="H46" s="616"/>
      <c r="I46" s="616"/>
      <c r="J46" s="616"/>
      <c r="K46" s="616"/>
      <c r="L46" s="616"/>
      <c r="M46" s="616"/>
      <c r="N46" s="616"/>
      <c r="O46" s="616"/>
      <c r="P46" s="616"/>
      <c r="Q46" s="616"/>
      <c r="R46" s="616"/>
      <c r="S46" s="616"/>
      <c r="T46" s="616"/>
      <c r="U46" s="616"/>
      <c r="V46" s="616"/>
      <c r="W46" s="616"/>
      <c r="X46" s="616"/>
      <c r="Y46" s="616"/>
      <c r="Z46" s="616"/>
      <c r="AA46" s="616"/>
      <c r="AB46" s="616"/>
      <c r="AC46" s="616"/>
      <c r="AD46" s="616"/>
      <c r="AE46" s="616"/>
      <c r="AF46" s="616"/>
      <c r="AG46" s="616"/>
      <c r="AH46" s="616"/>
      <c r="AI46" s="616"/>
      <c r="AJ46" s="610"/>
      <c r="AK46" s="611"/>
      <c r="AL46" s="611"/>
      <c r="AM46" s="612"/>
      <c r="AN46" s="613"/>
      <c r="AO46" s="595"/>
      <c r="AP46" s="595"/>
      <c r="AQ46" s="595"/>
      <c r="AR46" s="595"/>
      <c r="AS46" s="596"/>
      <c r="AT46" s="596"/>
      <c r="AU46" s="596"/>
      <c r="AV46" s="596"/>
      <c r="AW46" s="596"/>
      <c r="AX46" s="596"/>
      <c r="AY46" s="596"/>
      <c r="AZ46" s="596"/>
      <c r="BA46" s="596"/>
      <c r="BB46" s="596"/>
      <c r="BC46" s="596"/>
      <c r="BD46" s="596"/>
      <c r="BE46" s="596"/>
      <c r="BF46" s="596"/>
      <c r="BG46" s="596"/>
      <c r="BH46" s="596"/>
      <c r="BI46" s="596"/>
      <c r="BJ46" s="596"/>
      <c r="BK46" s="596"/>
      <c r="BL46" s="596"/>
      <c r="BM46" s="596"/>
      <c r="BN46" s="595"/>
      <c r="BO46" s="595"/>
      <c r="BP46" s="595"/>
      <c r="BQ46" s="595"/>
      <c r="BR46" s="595"/>
      <c r="BS46" s="596"/>
      <c r="BT46" s="597"/>
      <c r="BU46" s="595"/>
      <c r="BV46" s="595"/>
      <c r="BW46" s="595"/>
      <c r="BX46" s="595"/>
      <c r="BY46" s="595"/>
      <c r="BZ46" s="595"/>
      <c r="CA46" s="595"/>
      <c r="CB46" s="595"/>
      <c r="CC46" s="595"/>
      <c r="CD46" s="595"/>
      <c r="CE46" s="595"/>
      <c r="CF46" s="595"/>
      <c r="CG46" s="595"/>
      <c r="CH46" s="595"/>
      <c r="CI46" s="595"/>
      <c r="CJ46" s="595"/>
      <c r="CK46" s="595"/>
      <c r="CL46" s="595"/>
      <c r="CM46" s="595"/>
      <c r="CN46" s="595"/>
      <c r="CO46" s="595"/>
      <c r="CP46" s="614"/>
      <c r="CQ46" s="614"/>
      <c r="CR46" s="614"/>
    </row>
    <row r="47" spans="1:96" s="615" customFormat="1" ht="27" customHeight="1">
      <c r="A47" s="617"/>
      <c r="B47" s="618"/>
      <c r="C47" s="617"/>
      <c r="D47" s="617"/>
      <c r="E47" s="609"/>
      <c r="F47" s="609"/>
      <c r="G47" s="609"/>
      <c r="H47" s="609"/>
      <c r="I47" s="609"/>
      <c r="J47" s="609"/>
      <c r="K47" s="609"/>
      <c r="L47" s="609"/>
      <c r="M47" s="609"/>
      <c r="N47" s="609"/>
      <c r="O47" s="609"/>
      <c r="P47" s="609"/>
      <c r="Q47" s="609"/>
      <c r="R47" s="609"/>
      <c r="S47" s="609"/>
      <c r="T47" s="609"/>
      <c r="U47" s="609"/>
      <c r="V47" s="609"/>
      <c r="W47" s="609"/>
      <c r="X47" s="609"/>
      <c r="Y47" s="609"/>
      <c r="Z47" s="609"/>
      <c r="AA47" s="609"/>
      <c r="AB47" s="609"/>
      <c r="AC47" s="609"/>
      <c r="AD47" s="609"/>
      <c r="AE47" s="609"/>
      <c r="AF47" s="609"/>
      <c r="AG47" s="609"/>
      <c r="AH47" s="609"/>
      <c r="AI47" s="609"/>
      <c r="AJ47" s="619"/>
      <c r="AK47" s="620"/>
      <c r="AL47" s="620"/>
      <c r="AM47" s="612"/>
      <c r="AN47" s="621"/>
      <c r="AO47" s="621"/>
      <c r="AP47" s="622"/>
      <c r="AQ47" s="596"/>
      <c r="AR47" s="596"/>
      <c r="AS47" s="596"/>
      <c r="AT47" s="596"/>
      <c r="AU47" s="596"/>
      <c r="AV47" s="596"/>
      <c r="AW47" s="596"/>
      <c r="AX47" s="596"/>
      <c r="AY47" s="596"/>
      <c r="AZ47" s="596"/>
      <c r="BA47" s="596"/>
      <c r="BB47" s="596"/>
      <c r="BC47" s="596"/>
      <c r="BD47" s="596"/>
      <c r="BE47" s="596"/>
      <c r="BF47" s="596"/>
      <c r="BG47" s="596"/>
      <c r="BH47" s="596"/>
      <c r="BI47" s="596"/>
      <c r="BJ47" s="596"/>
      <c r="BK47" s="596"/>
      <c r="BL47" s="596"/>
      <c r="BM47" s="596"/>
      <c r="BN47" s="623"/>
      <c r="BO47" s="623"/>
      <c r="BP47" s="623"/>
      <c r="BQ47" s="623"/>
      <c r="BR47" s="623"/>
      <c r="BS47" s="596"/>
      <c r="BT47" s="597"/>
      <c r="BU47" s="595"/>
      <c r="BV47" s="595"/>
      <c r="BW47" s="595"/>
      <c r="BX47" s="595"/>
      <c r="BY47" s="595"/>
      <c r="BZ47" s="595"/>
      <c r="CA47" s="595"/>
      <c r="CB47" s="595"/>
      <c r="CC47" s="595"/>
      <c r="CD47" s="595"/>
      <c r="CE47" s="595"/>
      <c r="CF47" s="595"/>
      <c r="CG47" s="595"/>
      <c r="CH47" s="595"/>
      <c r="CI47" s="595"/>
      <c r="CJ47" s="595"/>
      <c r="CK47" s="595"/>
      <c r="CL47" s="595"/>
      <c r="CM47" s="595"/>
      <c r="CN47" s="595"/>
      <c r="CO47" s="595"/>
      <c r="CP47" s="614"/>
      <c r="CQ47" s="614"/>
      <c r="CR47" s="614"/>
    </row>
    <row r="48" spans="1:96" s="615" customFormat="1" ht="27" customHeight="1">
      <c r="A48" s="617"/>
      <c r="B48" s="618"/>
      <c r="C48" s="617"/>
      <c r="D48" s="617"/>
      <c r="E48" s="609"/>
      <c r="F48" s="609"/>
      <c r="G48" s="609"/>
      <c r="H48" s="609"/>
      <c r="I48" s="609"/>
      <c r="J48" s="609"/>
      <c r="K48" s="609"/>
      <c r="L48" s="609"/>
      <c r="M48" s="609"/>
      <c r="N48" s="609"/>
      <c r="O48" s="609"/>
      <c r="P48" s="609"/>
      <c r="Q48" s="609"/>
      <c r="R48" s="609"/>
      <c r="S48" s="609"/>
      <c r="T48" s="609"/>
      <c r="U48" s="609"/>
      <c r="V48" s="609"/>
      <c r="W48" s="609"/>
      <c r="X48" s="609"/>
      <c r="Y48" s="609"/>
      <c r="Z48" s="609"/>
      <c r="AA48" s="609"/>
      <c r="AB48" s="609"/>
      <c r="AC48" s="609"/>
      <c r="AD48" s="609"/>
      <c r="AE48" s="609"/>
      <c r="AF48" s="609"/>
      <c r="AG48" s="609"/>
      <c r="AH48" s="609"/>
      <c r="AI48" s="609"/>
      <c r="AJ48" s="619"/>
      <c r="AK48" s="620"/>
      <c r="AL48" s="620"/>
      <c r="AM48" s="612"/>
      <c r="AN48" s="621"/>
      <c r="AO48" s="621"/>
      <c r="AP48" s="622"/>
      <c r="AQ48" s="596"/>
      <c r="AR48" s="596"/>
      <c r="AS48" s="596"/>
      <c r="AT48" s="596"/>
      <c r="AU48" s="596"/>
      <c r="AV48" s="596"/>
      <c r="AW48" s="596"/>
      <c r="AX48" s="596"/>
      <c r="AY48" s="596"/>
      <c r="AZ48" s="596"/>
      <c r="BA48" s="596"/>
      <c r="BB48" s="596"/>
      <c r="BC48" s="596"/>
      <c r="BD48" s="596"/>
      <c r="BE48" s="596"/>
      <c r="BF48" s="596"/>
      <c r="BG48" s="596"/>
      <c r="BH48" s="596"/>
      <c r="BI48" s="596"/>
      <c r="BJ48" s="596"/>
      <c r="BK48" s="596"/>
      <c r="BL48" s="596"/>
      <c r="BM48" s="596"/>
      <c r="BN48" s="623"/>
      <c r="BO48" s="623"/>
      <c r="BP48" s="623"/>
      <c r="BQ48" s="623"/>
      <c r="BR48" s="623"/>
      <c r="BS48" s="596"/>
      <c r="BT48" s="597"/>
      <c r="BU48" s="595"/>
      <c r="BV48" s="595"/>
      <c r="BW48" s="595"/>
      <c r="BX48" s="595"/>
      <c r="BY48" s="595"/>
      <c r="BZ48" s="595"/>
      <c r="CA48" s="595"/>
      <c r="CB48" s="595"/>
      <c r="CC48" s="595"/>
      <c r="CD48" s="595"/>
      <c r="CE48" s="595"/>
      <c r="CF48" s="595"/>
      <c r="CG48" s="595"/>
      <c r="CH48" s="595"/>
      <c r="CI48" s="595"/>
      <c r="CJ48" s="595"/>
      <c r="CK48" s="595"/>
      <c r="CL48" s="595"/>
      <c r="CM48" s="595"/>
      <c r="CN48" s="595"/>
      <c r="CO48" s="595"/>
      <c r="CP48" s="614"/>
      <c r="CQ48" s="614"/>
      <c r="CR48" s="614"/>
    </row>
    <row r="49" spans="1:1027" s="615" customFormat="1" ht="27" customHeight="1">
      <c r="A49" s="617"/>
      <c r="B49" s="617"/>
      <c r="C49" s="617"/>
      <c r="D49" s="617"/>
      <c r="E49" s="609"/>
      <c r="F49" s="609"/>
      <c r="G49" s="609"/>
      <c r="H49" s="609"/>
      <c r="I49" s="609"/>
      <c r="J49" s="609"/>
      <c r="K49" s="609"/>
      <c r="L49" s="609"/>
      <c r="M49" s="609"/>
      <c r="N49" s="609"/>
      <c r="O49" s="609"/>
      <c r="P49" s="609"/>
      <c r="Q49" s="609"/>
      <c r="R49" s="609"/>
      <c r="S49" s="609"/>
      <c r="T49" s="609"/>
      <c r="U49" s="609"/>
      <c r="V49" s="609"/>
      <c r="W49" s="609"/>
      <c r="X49" s="609"/>
      <c r="Y49" s="609"/>
      <c r="Z49" s="609"/>
      <c r="AA49" s="609"/>
      <c r="AB49" s="609"/>
      <c r="AC49" s="609"/>
      <c r="AD49" s="609"/>
      <c r="AE49" s="609"/>
      <c r="AF49" s="609"/>
      <c r="AG49" s="609"/>
      <c r="AH49" s="609"/>
      <c r="AI49" s="609"/>
      <c r="AJ49" s="619"/>
      <c r="AK49" s="620"/>
      <c r="AL49" s="620"/>
      <c r="AM49" s="612"/>
      <c r="AN49" s="621"/>
      <c r="AO49" s="621"/>
      <c r="AP49" s="622"/>
      <c r="AQ49" s="596"/>
      <c r="AR49" s="596"/>
      <c r="AS49" s="596"/>
      <c r="AT49" s="596"/>
      <c r="AU49" s="596"/>
      <c r="AV49" s="596"/>
      <c r="AW49" s="596"/>
      <c r="AX49" s="596"/>
      <c r="AY49" s="596"/>
      <c r="AZ49" s="596"/>
      <c r="BA49" s="596"/>
      <c r="BB49" s="596"/>
      <c r="BC49" s="596"/>
      <c r="BD49" s="596"/>
      <c r="BE49" s="596"/>
      <c r="BF49" s="596"/>
      <c r="BG49" s="596"/>
      <c r="BH49" s="596"/>
      <c r="BI49" s="596"/>
      <c r="BJ49" s="596"/>
      <c r="BK49" s="596"/>
      <c r="BL49" s="596"/>
      <c r="BM49" s="596"/>
      <c r="BN49" s="623"/>
      <c r="BO49" s="623"/>
      <c r="BP49" s="623"/>
      <c r="BQ49" s="623"/>
      <c r="BR49" s="623"/>
      <c r="BS49" s="596"/>
      <c r="BT49" s="597"/>
      <c r="BU49" s="595"/>
      <c r="BV49" s="595"/>
      <c r="BW49" s="595"/>
      <c r="BX49" s="595"/>
      <c r="BY49" s="595"/>
      <c r="BZ49" s="595"/>
      <c r="CA49" s="595"/>
      <c r="CB49" s="595"/>
      <c r="CC49" s="595"/>
      <c r="CD49" s="595"/>
      <c r="CE49" s="595"/>
      <c r="CF49" s="595"/>
      <c r="CG49" s="595"/>
      <c r="CH49" s="595"/>
      <c r="CI49" s="595"/>
      <c r="CJ49" s="595"/>
      <c r="CK49" s="595"/>
      <c r="CL49" s="595"/>
      <c r="CM49" s="595"/>
      <c r="CN49" s="595"/>
      <c r="CO49" s="595"/>
      <c r="CP49" s="614"/>
      <c r="CQ49" s="614"/>
      <c r="CR49" s="614"/>
    </row>
    <row r="50" spans="1:1027" s="627" customFormat="1" ht="27" customHeight="1">
      <c r="A50" s="607"/>
      <c r="B50" s="607"/>
      <c r="C50" s="607"/>
      <c r="D50" s="608"/>
      <c r="E50" s="609"/>
      <c r="F50" s="609"/>
      <c r="G50" s="609"/>
      <c r="H50" s="609"/>
      <c r="I50" s="609"/>
      <c r="J50" s="609"/>
      <c r="K50" s="609"/>
      <c r="L50" s="609"/>
      <c r="M50" s="609"/>
      <c r="N50" s="609"/>
      <c r="O50" s="609"/>
      <c r="P50" s="609"/>
      <c r="Q50" s="609"/>
      <c r="R50" s="609"/>
      <c r="S50" s="609"/>
      <c r="T50" s="609"/>
      <c r="U50" s="609"/>
      <c r="V50" s="609"/>
      <c r="W50" s="609"/>
      <c r="X50" s="609"/>
      <c r="Y50" s="609"/>
      <c r="Z50" s="609"/>
      <c r="AA50" s="609"/>
      <c r="AB50" s="609"/>
      <c r="AC50" s="609"/>
      <c r="AD50" s="609"/>
      <c r="AE50" s="609"/>
      <c r="AF50" s="609"/>
      <c r="AG50" s="609"/>
      <c r="AH50" s="609"/>
      <c r="AI50" s="609"/>
      <c r="AJ50" s="610"/>
      <c r="AK50" s="611"/>
      <c r="AL50" s="611"/>
      <c r="AM50" s="624"/>
      <c r="AN50" s="613"/>
      <c r="AO50" s="613"/>
      <c r="AP50" s="613"/>
      <c r="AQ50" s="613"/>
      <c r="AR50" s="613"/>
      <c r="AS50" s="596"/>
      <c r="AT50" s="596"/>
      <c r="AU50" s="596"/>
      <c r="AV50" s="596"/>
      <c r="AW50" s="596"/>
      <c r="AX50" s="596"/>
      <c r="AY50" s="596"/>
      <c r="AZ50" s="596"/>
      <c r="BA50" s="596"/>
      <c r="BB50" s="596"/>
      <c r="BC50" s="596"/>
      <c r="BD50" s="596"/>
      <c r="BE50" s="596"/>
      <c r="BF50" s="596"/>
      <c r="BG50" s="596"/>
      <c r="BH50" s="596"/>
      <c r="BI50" s="596"/>
      <c r="BJ50" s="596"/>
      <c r="BK50" s="596"/>
      <c r="BL50" s="596"/>
      <c r="BM50" s="596"/>
      <c r="BN50" s="613"/>
      <c r="BO50" s="613"/>
      <c r="BP50" s="613"/>
      <c r="BQ50" s="613"/>
      <c r="BR50" s="613"/>
      <c r="BS50" s="596"/>
      <c r="BT50" s="597"/>
      <c r="BU50" s="613"/>
      <c r="BV50" s="613"/>
      <c r="BW50" s="613"/>
      <c r="BX50" s="613"/>
      <c r="BY50" s="613"/>
      <c r="BZ50" s="613"/>
      <c r="CA50" s="613"/>
      <c r="CB50" s="613"/>
      <c r="CC50" s="613"/>
      <c r="CD50" s="613"/>
      <c r="CE50" s="613"/>
      <c r="CF50" s="613"/>
      <c r="CG50" s="613"/>
      <c r="CH50" s="613"/>
      <c r="CI50" s="613"/>
      <c r="CJ50" s="613"/>
      <c r="CK50" s="613"/>
      <c r="CL50" s="613"/>
      <c r="CM50" s="613"/>
      <c r="CN50" s="613"/>
      <c r="CO50" s="613"/>
      <c r="CP50" s="625"/>
      <c r="CQ50" s="625"/>
      <c r="CR50" s="625"/>
      <c r="CS50" s="626"/>
      <c r="CT50" s="626"/>
      <c r="CU50" s="626"/>
      <c r="CV50" s="626"/>
      <c r="CW50" s="626"/>
      <c r="CX50" s="626"/>
      <c r="CY50" s="626"/>
      <c r="CZ50" s="626"/>
      <c r="DA50" s="626"/>
      <c r="DB50" s="626"/>
      <c r="DC50" s="626"/>
      <c r="DD50" s="626"/>
      <c r="DE50" s="626"/>
      <c r="DF50" s="626"/>
      <c r="DG50" s="626"/>
      <c r="DH50" s="626"/>
      <c r="DI50" s="626"/>
      <c r="DJ50" s="626"/>
      <c r="DK50" s="626"/>
      <c r="DL50" s="626"/>
      <c r="DM50" s="626"/>
      <c r="DN50" s="626"/>
      <c r="DO50" s="626"/>
      <c r="DP50" s="626"/>
      <c r="DQ50" s="626"/>
      <c r="DR50" s="626"/>
      <c r="DS50" s="626"/>
      <c r="DT50" s="626"/>
      <c r="DU50" s="626"/>
      <c r="DV50" s="626"/>
      <c r="DW50" s="626"/>
      <c r="DX50" s="626"/>
      <c r="DY50" s="626"/>
      <c r="DZ50" s="626"/>
      <c r="EA50" s="626"/>
      <c r="EB50" s="626"/>
      <c r="EC50" s="626"/>
      <c r="ED50" s="626"/>
      <c r="EE50" s="626"/>
      <c r="EF50" s="626"/>
      <c r="EG50" s="626"/>
      <c r="EH50" s="626"/>
      <c r="EI50" s="626"/>
      <c r="EJ50" s="626"/>
      <c r="EK50" s="626"/>
      <c r="EL50" s="626"/>
      <c r="EM50" s="626"/>
      <c r="EN50" s="626"/>
      <c r="EO50" s="626"/>
      <c r="EP50" s="626"/>
      <c r="EQ50" s="626"/>
      <c r="ER50" s="626"/>
      <c r="ES50" s="626"/>
      <c r="ET50" s="626"/>
      <c r="EU50" s="626"/>
      <c r="EV50" s="626"/>
      <c r="EW50" s="626"/>
      <c r="EX50" s="626"/>
      <c r="EY50" s="626"/>
      <c r="EZ50" s="626"/>
      <c r="FA50" s="626"/>
      <c r="FB50" s="626"/>
      <c r="FC50" s="626"/>
      <c r="FD50" s="626"/>
      <c r="FE50" s="626"/>
      <c r="FF50" s="626"/>
      <c r="FG50" s="626"/>
      <c r="FH50" s="626"/>
      <c r="FI50" s="626"/>
      <c r="FJ50" s="626"/>
      <c r="FK50" s="626"/>
      <c r="FL50" s="626"/>
      <c r="FM50" s="626"/>
      <c r="FN50" s="626"/>
      <c r="FO50" s="626"/>
      <c r="FP50" s="626"/>
      <c r="FQ50" s="626"/>
      <c r="FR50" s="626"/>
      <c r="FS50" s="626"/>
      <c r="FT50" s="626"/>
      <c r="FU50" s="626"/>
      <c r="FV50" s="626"/>
      <c r="FW50" s="626"/>
      <c r="FX50" s="626"/>
      <c r="FY50" s="626"/>
      <c r="FZ50" s="626"/>
      <c r="GA50" s="626"/>
      <c r="GB50" s="626"/>
      <c r="GC50" s="626"/>
      <c r="GD50" s="626"/>
      <c r="GE50" s="626"/>
      <c r="GF50" s="626"/>
      <c r="GG50" s="626"/>
      <c r="GH50" s="626"/>
      <c r="GI50" s="626"/>
      <c r="GJ50" s="626"/>
      <c r="GK50" s="626"/>
      <c r="GL50" s="626"/>
      <c r="GM50" s="626"/>
      <c r="GN50" s="626"/>
      <c r="GO50" s="626"/>
      <c r="GP50" s="626"/>
      <c r="GQ50" s="626"/>
      <c r="GR50" s="626"/>
      <c r="GS50" s="626"/>
      <c r="GT50" s="626"/>
      <c r="GU50" s="626"/>
      <c r="GV50" s="626"/>
      <c r="GW50" s="626"/>
      <c r="GX50" s="626"/>
      <c r="GY50" s="626"/>
      <c r="GZ50" s="626"/>
      <c r="HA50" s="626"/>
      <c r="HB50" s="626"/>
      <c r="HC50" s="626"/>
      <c r="HD50" s="626"/>
      <c r="HE50" s="626"/>
      <c r="HF50" s="626"/>
      <c r="HG50" s="626"/>
      <c r="HH50" s="626"/>
      <c r="HI50" s="626"/>
      <c r="HJ50" s="626"/>
      <c r="HK50" s="626"/>
      <c r="HL50" s="626"/>
      <c r="HM50" s="626"/>
      <c r="HN50" s="626"/>
      <c r="HO50" s="626"/>
      <c r="HP50" s="626"/>
      <c r="HQ50" s="626"/>
      <c r="HR50" s="626"/>
      <c r="HS50" s="626"/>
      <c r="HT50" s="626"/>
      <c r="HU50" s="626"/>
      <c r="HV50" s="626"/>
      <c r="HW50" s="626"/>
      <c r="HX50" s="626"/>
      <c r="HY50" s="626"/>
      <c r="HZ50" s="626"/>
      <c r="IA50" s="626"/>
      <c r="IB50" s="626"/>
      <c r="IC50" s="626"/>
      <c r="ID50" s="626"/>
      <c r="IE50" s="626"/>
      <c r="IF50" s="626"/>
      <c r="IG50" s="626"/>
      <c r="IH50" s="626"/>
      <c r="II50" s="626"/>
      <c r="IJ50" s="626"/>
    </row>
    <row r="51" spans="1:1027" s="627" customFormat="1" ht="27" customHeight="1">
      <c r="A51" s="607"/>
      <c r="B51" s="607"/>
      <c r="C51" s="607"/>
      <c r="D51" s="608"/>
      <c r="E51" s="616"/>
      <c r="F51" s="616"/>
      <c r="G51" s="616"/>
      <c r="H51" s="616"/>
      <c r="I51" s="616"/>
      <c r="J51" s="616"/>
      <c r="K51" s="616"/>
      <c r="L51" s="616"/>
      <c r="M51" s="616"/>
      <c r="N51" s="616"/>
      <c r="O51" s="616"/>
      <c r="P51" s="616"/>
      <c r="Q51" s="616"/>
      <c r="R51" s="616"/>
      <c r="S51" s="616"/>
      <c r="T51" s="616"/>
      <c r="U51" s="616"/>
      <c r="V51" s="616"/>
      <c r="W51" s="616"/>
      <c r="X51" s="616"/>
      <c r="Y51" s="616"/>
      <c r="Z51" s="616"/>
      <c r="AA51" s="616"/>
      <c r="AB51" s="616"/>
      <c r="AC51" s="616"/>
      <c r="AD51" s="616"/>
      <c r="AE51" s="616"/>
      <c r="AF51" s="616"/>
      <c r="AG51" s="616"/>
      <c r="AH51" s="616"/>
      <c r="AI51" s="616"/>
      <c r="AJ51" s="610"/>
      <c r="AK51" s="611"/>
      <c r="AL51" s="611"/>
      <c r="AM51" s="624"/>
      <c r="AN51" s="613"/>
      <c r="AO51" s="613"/>
      <c r="AP51" s="613"/>
      <c r="AQ51" s="613"/>
      <c r="AR51" s="613"/>
      <c r="AS51" s="596"/>
      <c r="AT51" s="596"/>
      <c r="AU51" s="596"/>
      <c r="AV51" s="596"/>
      <c r="AW51" s="596"/>
      <c r="AX51" s="596"/>
      <c r="AY51" s="596"/>
      <c r="AZ51" s="596"/>
      <c r="BA51" s="596"/>
      <c r="BB51" s="596"/>
      <c r="BC51" s="596"/>
      <c r="BD51" s="596"/>
      <c r="BE51" s="596"/>
      <c r="BF51" s="596"/>
      <c r="BG51" s="596"/>
      <c r="BH51" s="596"/>
      <c r="BI51" s="596"/>
      <c r="BJ51" s="596"/>
      <c r="BK51" s="596"/>
      <c r="BL51" s="596"/>
      <c r="BM51" s="596"/>
      <c r="BN51" s="613"/>
      <c r="BO51" s="613"/>
      <c r="BP51" s="613"/>
      <c r="BQ51" s="613"/>
      <c r="BR51" s="613"/>
      <c r="BS51" s="596"/>
      <c r="BT51" s="597"/>
      <c r="BU51" s="613"/>
      <c r="BV51" s="613"/>
      <c r="BW51" s="613"/>
      <c r="BX51" s="613"/>
      <c r="BY51" s="613"/>
      <c r="BZ51" s="613"/>
      <c r="CA51" s="613"/>
      <c r="CB51" s="613"/>
      <c r="CC51" s="613"/>
      <c r="CD51" s="613"/>
      <c r="CE51" s="613"/>
      <c r="CF51" s="613"/>
      <c r="CG51" s="613"/>
      <c r="CH51" s="613"/>
      <c r="CI51" s="613"/>
      <c r="CJ51" s="613"/>
      <c r="CK51" s="613"/>
      <c r="CL51" s="613"/>
      <c r="CM51" s="613"/>
      <c r="CN51" s="613"/>
      <c r="CO51" s="613"/>
      <c r="CP51" s="625"/>
      <c r="CQ51" s="625"/>
      <c r="CR51" s="625"/>
      <c r="CS51" s="626"/>
      <c r="CT51" s="626"/>
      <c r="CU51" s="626"/>
      <c r="CV51" s="626"/>
      <c r="CW51" s="626"/>
      <c r="CX51" s="626"/>
      <c r="CY51" s="626"/>
      <c r="CZ51" s="626"/>
      <c r="DA51" s="626"/>
      <c r="DB51" s="626"/>
      <c r="DC51" s="626"/>
      <c r="DD51" s="626"/>
      <c r="DE51" s="626"/>
      <c r="DF51" s="626"/>
      <c r="DG51" s="626"/>
      <c r="DH51" s="626"/>
      <c r="DI51" s="626"/>
      <c r="DJ51" s="626"/>
      <c r="DK51" s="626"/>
      <c r="DL51" s="626"/>
      <c r="DM51" s="626"/>
      <c r="DN51" s="626"/>
      <c r="DO51" s="626"/>
      <c r="DP51" s="626"/>
      <c r="DQ51" s="626"/>
      <c r="DR51" s="626"/>
      <c r="DS51" s="626"/>
      <c r="DT51" s="626"/>
      <c r="DU51" s="626"/>
      <c r="DV51" s="626"/>
      <c r="DW51" s="626"/>
      <c r="DX51" s="626"/>
      <c r="DY51" s="626"/>
      <c r="DZ51" s="626"/>
      <c r="EA51" s="626"/>
      <c r="EB51" s="626"/>
      <c r="EC51" s="626"/>
      <c r="ED51" s="626"/>
      <c r="EE51" s="626"/>
      <c r="EF51" s="626"/>
      <c r="EG51" s="626"/>
      <c r="EH51" s="626"/>
      <c r="EI51" s="626"/>
      <c r="EJ51" s="626"/>
      <c r="EK51" s="626"/>
      <c r="EL51" s="626"/>
      <c r="EM51" s="626"/>
      <c r="EN51" s="626"/>
      <c r="EO51" s="626"/>
      <c r="EP51" s="626"/>
      <c r="EQ51" s="626"/>
      <c r="ER51" s="626"/>
      <c r="ES51" s="626"/>
      <c r="ET51" s="626"/>
      <c r="EU51" s="626"/>
      <c r="EV51" s="626"/>
      <c r="EW51" s="626"/>
      <c r="EX51" s="626"/>
      <c r="EY51" s="626"/>
      <c r="EZ51" s="626"/>
      <c r="FA51" s="626"/>
      <c r="FB51" s="626"/>
      <c r="FC51" s="626"/>
      <c r="FD51" s="626"/>
      <c r="FE51" s="626"/>
      <c r="FF51" s="626"/>
      <c r="FG51" s="626"/>
      <c r="FH51" s="626"/>
      <c r="FI51" s="626"/>
      <c r="FJ51" s="626"/>
      <c r="FK51" s="626"/>
      <c r="FL51" s="626"/>
      <c r="FM51" s="626"/>
      <c r="FN51" s="626"/>
      <c r="FO51" s="626"/>
      <c r="FP51" s="626"/>
      <c r="FQ51" s="626"/>
      <c r="FR51" s="626"/>
      <c r="FS51" s="626"/>
      <c r="FT51" s="626"/>
      <c r="FU51" s="626"/>
      <c r="FV51" s="626"/>
      <c r="FW51" s="626"/>
      <c r="FX51" s="626"/>
      <c r="FY51" s="626"/>
      <c r="FZ51" s="626"/>
      <c r="GA51" s="626"/>
      <c r="GB51" s="626"/>
      <c r="GC51" s="626"/>
      <c r="GD51" s="626"/>
      <c r="GE51" s="626"/>
      <c r="GF51" s="626"/>
      <c r="GG51" s="626"/>
      <c r="GH51" s="626"/>
      <c r="GI51" s="626"/>
      <c r="GJ51" s="626"/>
      <c r="GK51" s="626"/>
      <c r="GL51" s="626"/>
      <c r="GM51" s="626"/>
      <c r="GN51" s="626"/>
      <c r="GO51" s="626"/>
      <c r="GP51" s="626"/>
      <c r="GQ51" s="626"/>
      <c r="GR51" s="626"/>
      <c r="GS51" s="626"/>
      <c r="GT51" s="626"/>
      <c r="GU51" s="626"/>
      <c r="GV51" s="626"/>
      <c r="GW51" s="626"/>
      <c r="GX51" s="626"/>
      <c r="GY51" s="626"/>
      <c r="GZ51" s="626"/>
      <c r="HA51" s="626"/>
      <c r="HB51" s="626"/>
      <c r="HC51" s="626"/>
      <c r="HD51" s="626"/>
      <c r="HE51" s="626"/>
      <c r="HF51" s="626"/>
      <c r="HG51" s="626"/>
      <c r="HH51" s="626"/>
      <c r="HI51" s="626"/>
      <c r="HJ51" s="626"/>
      <c r="HK51" s="626"/>
      <c r="HL51" s="626"/>
      <c r="HM51" s="626"/>
      <c r="HN51" s="626"/>
      <c r="HO51" s="626"/>
      <c r="HP51" s="626"/>
      <c r="HQ51" s="626"/>
      <c r="HR51" s="626"/>
      <c r="HS51" s="626"/>
      <c r="HT51" s="626"/>
      <c r="HU51" s="626"/>
      <c r="HV51" s="626"/>
      <c r="HW51" s="626"/>
      <c r="HX51" s="626"/>
      <c r="HY51" s="626"/>
      <c r="HZ51" s="626"/>
      <c r="IA51" s="626"/>
      <c r="IB51" s="626"/>
      <c r="IC51" s="626"/>
      <c r="ID51" s="626"/>
      <c r="IE51" s="626"/>
      <c r="IF51" s="626"/>
      <c r="IG51" s="626"/>
      <c r="IH51" s="626"/>
      <c r="II51" s="626"/>
      <c r="IJ51" s="626"/>
    </row>
    <row r="52" spans="1:1027" s="627" customFormat="1" ht="27" customHeight="1">
      <c r="A52" s="628"/>
      <c r="B52" s="629"/>
      <c r="C52" s="628"/>
      <c r="D52" s="617"/>
      <c r="E52" s="609"/>
      <c r="F52" s="609"/>
      <c r="G52" s="630"/>
      <c r="H52" s="630"/>
      <c r="I52" s="630"/>
      <c r="J52" s="630"/>
      <c r="K52" s="609"/>
      <c r="L52" s="609"/>
      <c r="M52" s="609"/>
      <c r="N52" s="630"/>
      <c r="O52" s="630"/>
      <c r="P52" s="630"/>
      <c r="Q52" s="630"/>
      <c r="R52" s="609"/>
      <c r="S52" s="609"/>
      <c r="T52" s="609"/>
      <c r="U52" s="630"/>
      <c r="V52" s="630"/>
      <c r="W52" s="630"/>
      <c r="X52" s="630"/>
      <c r="Y52" s="609"/>
      <c r="Z52" s="609"/>
      <c r="AA52" s="609"/>
      <c r="AB52" s="630"/>
      <c r="AC52" s="630"/>
      <c r="AD52" s="630"/>
      <c r="AE52" s="630"/>
      <c r="AF52" s="609"/>
      <c r="AG52" s="609"/>
      <c r="AH52" s="609"/>
      <c r="AI52" s="609"/>
      <c r="AJ52" s="619"/>
      <c r="AK52" s="620"/>
      <c r="AL52" s="620"/>
      <c r="AM52" s="612"/>
      <c r="AN52" s="621"/>
      <c r="AO52" s="621"/>
      <c r="AP52" s="622"/>
      <c r="AQ52" s="596"/>
      <c r="AR52" s="596"/>
      <c r="AS52" s="596"/>
      <c r="AT52" s="596"/>
      <c r="AU52" s="596"/>
      <c r="AV52" s="596"/>
      <c r="AW52" s="596"/>
      <c r="AX52" s="596"/>
      <c r="AY52" s="596"/>
      <c r="AZ52" s="596"/>
      <c r="BA52" s="596"/>
      <c r="BB52" s="596"/>
      <c r="BC52" s="596"/>
      <c r="BD52" s="596"/>
      <c r="BE52" s="596"/>
      <c r="BF52" s="596"/>
      <c r="BG52" s="596"/>
      <c r="BH52" s="596"/>
      <c r="BI52" s="596"/>
      <c r="BJ52" s="596"/>
      <c r="BK52" s="596"/>
      <c r="BL52" s="596"/>
      <c r="BM52" s="596"/>
      <c r="BN52" s="623"/>
      <c r="BO52" s="623"/>
      <c r="BP52" s="623"/>
      <c r="BQ52" s="623"/>
      <c r="BR52" s="623"/>
      <c r="BS52" s="596"/>
      <c r="BT52" s="597"/>
      <c r="BU52" s="613"/>
      <c r="BV52" s="613"/>
      <c r="BW52" s="613"/>
      <c r="BX52" s="613"/>
      <c r="BY52" s="613"/>
      <c r="BZ52" s="613"/>
      <c r="CA52" s="613"/>
      <c r="CB52" s="613"/>
      <c r="CC52" s="613"/>
      <c r="CD52" s="613"/>
      <c r="CE52" s="613"/>
      <c r="CF52" s="613"/>
      <c r="CG52" s="613"/>
      <c r="CH52" s="613"/>
      <c r="CI52" s="613"/>
      <c r="CJ52" s="613"/>
      <c r="CK52" s="613"/>
      <c r="CL52" s="613"/>
      <c r="CM52" s="613"/>
      <c r="CN52" s="613"/>
      <c r="CO52" s="613"/>
      <c r="CP52" s="625"/>
      <c r="CQ52" s="625"/>
      <c r="CR52" s="625"/>
      <c r="CS52" s="626"/>
      <c r="CT52" s="626"/>
      <c r="CU52" s="626"/>
      <c r="CV52" s="626"/>
      <c r="CW52" s="626"/>
      <c r="CX52" s="626"/>
      <c r="CY52" s="626"/>
      <c r="CZ52" s="626"/>
      <c r="DA52" s="626"/>
      <c r="DB52" s="626"/>
      <c r="DC52" s="626"/>
      <c r="DD52" s="626"/>
      <c r="DE52" s="626"/>
      <c r="DF52" s="626"/>
      <c r="DG52" s="626"/>
      <c r="DH52" s="626"/>
      <c r="DI52" s="626"/>
      <c r="DJ52" s="626"/>
      <c r="DK52" s="626"/>
      <c r="DL52" s="626"/>
      <c r="DM52" s="626"/>
      <c r="DN52" s="626"/>
      <c r="DO52" s="626"/>
      <c r="DP52" s="626"/>
      <c r="DQ52" s="626"/>
      <c r="DR52" s="626"/>
      <c r="DS52" s="626"/>
      <c r="DT52" s="626"/>
      <c r="DU52" s="626"/>
      <c r="DV52" s="626"/>
      <c r="DW52" s="626"/>
      <c r="DX52" s="626"/>
      <c r="DY52" s="626"/>
      <c r="DZ52" s="626"/>
      <c r="EA52" s="626"/>
      <c r="EB52" s="626"/>
      <c r="EC52" s="626"/>
      <c r="ED52" s="626"/>
      <c r="EE52" s="626"/>
      <c r="EF52" s="626"/>
      <c r="EG52" s="626"/>
      <c r="EH52" s="626"/>
      <c r="EI52" s="626"/>
      <c r="EJ52" s="626"/>
      <c r="EK52" s="626"/>
      <c r="EL52" s="626"/>
      <c r="EM52" s="626"/>
      <c r="EN52" s="626"/>
      <c r="EO52" s="626"/>
      <c r="EP52" s="626"/>
      <c r="EQ52" s="626"/>
      <c r="ER52" s="626"/>
      <c r="ES52" s="626"/>
      <c r="ET52" s="626"/>
      <c r="EU52" s="626"/>
      <c r="EV52" s="626"/>
      <c r="EW52" s="626"/>
      <c r="EX52" s="626"/>
      <c r="EY52" s="626"/>
      <c r="EZ52" s="626"/>
      <c r="FA52" s="626"/>
      <c r="FB52" s="626"/>
      <c r="FC52" s="626"/>
      <c r="FD52" s="626"/>
      <c r="FE52" s="626"/>
      <c r="FF52" s="626"/>
      <c r="FG52" s="626"/>
      <c r="FH52" s="626"/>
      <c r="FI52" s="626"/>
      <c r="FJ52" s="626"/>
      <c r="FK52" s="626"/>
      <c r="FL52" s="626"/>
      <c r="FM52" s="626"/>
      <c r="FN52" s="626"/>
      <c r="FO52" s="626"/>
      <c r="FP52" s="626"/>
      <c r="FQ52" s="626"/>
      <c r="FR52" s="626"/>
      <c r="FS52" s="626"/>
      <c r="FT52" s="626"/>
      <c r="FU52" s="626"/>
      <c r="FV52" s="626"/>
      <c r="FW52" s="626"/>
      <c r="FX52" s="626"/>
      <c r="FY52" s="626"/>
      <c r="FZ52" s="626"/>
      <c r="GA52" s="626"/>
      <c r="GB52" s="626"/>
      <c r="GC52" s="626"/>
      <c r="GD52" s="626"/>
      <c r="GE52" s="626"/>
      <c r="GF52" s="626"/>
      <c r="GG52" s="626"/>
      <c r="GH52" s="626"/>
      <c r="GI52" s="626"/>
      <c r="GJ52" s="626"/>
      <c r="GK52" s="626"/>
      <c r="GL52" s="626"/>
      <c r="GM52" s="626"/>
      <c r="GN52" s="626"/>
      <c r="GO52" s="626"/>
      <c r="GP52" s="626"/>
      <c r="GQ52" s="626"/>
      <c r="GR52" s="626"/>
      <c r="GS52" s="626"/>
      <c r="GT52" s="626"/>
      <c r="GU52" s="626"/>
      <c r="GV52" s="626"/>
      <c r="GW52" s="626"/>
      <c r="GX52" s="626"/>
      <c r="GY52" s="626"/>
      <c r="GZ52" s="626"/>
      <c r="HA52" s="626"/>
      <c r="HB52" s="626"/>
      <c r="HC52" s="626"/>
      <c r="HD52" s="626"/>
      <c r="HE52" s="626"/>
      <c r="HF52" s="626"/>
      <c r="HG52" s="626"/>
      <c r="HH52" s="626"/>
      <c r="HI52" s="626"/>
      <c r="HJ52" s="626"/>
      <c r="HK52" s="626"/>
      <c r="HL52" s="626"/>
      <c r="HM52" s="626"/>
      <c r="HN52" s="626"/>
      <c r="HO52" s="626"/>
      <c r="HP52" s="626"/>
      <c r="HQ52" s="626"/>
      <c r="HR52" s="626"/>
      <c r="HS52" s="626"/>
      <c r="HT52" s="626"/>
      <c r="HU52" s="626"/>
      <c r="HV52" s="626"/>
      <c r="HW52" s="626"/>
      <c r="HX52" s="626"/>
      <c r="HY52" s="626"/>
      <c r="HZ52" s="626"/>
      <c r="IA52" s="626"/>
      <c r="IB52" s="626"/>
      <c r="IC52" s="626"/>
      <c r="ID52" s="626"/>
      <c r="IE52" s="626"/>
      <c r="IF52" s="626"/>
      <c r="IG52" s="626"/>
      <c r="IH52" s="626"/>
      <c r="II52" s="626"/>
      <c r="IJ52" s="626"/>
    </row>
    <row r="53" spans="1:1027" s="627" customFormat="1" ht="27" customHeight="1">
      <c r="A53" s="628"/>
      <c r="B53" s="629"/>
      <c r="C53" s="628"/>
      <c r="D53" s="617"/>
      <c r="E53" s="609"/>
      <c r="F53" s="609"/>
      <c r="G53" s="609"/>
      <c r="H53" s="609"/>
      <c r="I53" s="609"/>
      <c r="J53" s="609"/>
      <c r="K53" s="609"/>
      <c r="L53" s="609"/>
      <c r="M53" s="609"/>
      <c r="N53" s="609"/>
      <c r="O53" s="609"/>
      <c r="P53" s="609"/>
      <c r="Q53" s="630"/>
      <c r="R53" s="609"/>
      <c r="S53" s="609"/>
      <c r="T53" s="609"/>
      <c r="U53" s="609"/>
      <c r="V53" s="609"/>
      <c r="W53" s="609"/>
      <c r="X53" s="630"/>
      <c r="Y53" s="609"/>
      <c r="Z53" s="609"/>
      <c r="AA53" s="609"/>
      <c r="AB53" s="609"/>
      <c r="AC53" s="609"/>
      <c r="AD53" s="609"/>
      <c r="AE53" s="630"/>
      <c r="AF53" s="609"/>
      <c r="AG53" s="609"/>
      <c r="AH53" s="609"/>
      <c r="AI53" s="609"/>
      <c r="AJ53" s="619"/>
      <c r="AK53" s="620"/>
      <c r="AL53" s="620"/>
      <c r="AM53" s="612"/>
      <c r="AN53" s="621"/>
      <c r="AO53" s="621"/>
      <c r="AP53" s="622"/>
      <c r="AQ53" s="596"/>
      <c r="AR53" s="596"/>
      <c r="AS53" s="596"/>
      <c r="AT53" s="596"/>
      <c r="AU53" s="596"/>
      <c r="AV53" s="596"/>
      <c r="AW53" s="596"/>
      <c r="AX53" s="596"/>
      <c r="AY53" s="596"/>
      <c r="AZ53" s="596"/>
      <c r="BA53" s="596"/>
      <c r="BB53" s="596"/>
      <c r="BC53" s="596"/>
      <c r="BD53" s="596"/>
      <c r="BE53" s="596"/>
      <c r="BF53" s="596"/>
      <c r="BG53" s="596"/>
      <c r="BH53" s="596"/>
      <c r="BI53" s="596"/>
      <c r="BJ53" s="596"/>
      <c r="BK53" s="596"/>
      <c r="BL53" s="596"/>
      <c r="BM53" s="596"/>
      <c r="BN53" s="623"/>
      <c r="BO53" s="623"/>
      <c r="BP53" s="623"/>
      <c r="BQ53" s="623"/>
      <c r="BR53" s="623"/>
      <c r="BS53" s="596"/>
      <c r="BT53" s="597"/>
      <c r="BU53" s="613"/>
      <c r="BV53" s="613"/>
      <c r="BW53" s="613"/>
      <c r="BX53" s="613"/>
      <c r="BY53" s="613"/>
      <c r="BZ53" s="613"/>
      <c r="CA53" s="613"/>
      <c r="CB53" s="613"/>
      <c r="CC53" s="613"/>
      <c r="CD53" s="613"/>
      <c r="CE53" s="613"/>
      <c r="CF53" s="613"/>
      <c r="CG53" s="613"/>
      <c r="CH53" s="613"/>
      <c r="CI53" s="613"/>
      <c r="CJ53" s="613"/>
      <c r="CK53" s="613"/>
      <c r="CL53" s="613"/>
      <c r="CM53" s="613"/>
      <c r="CN53" s="613"/>
      <c r="CO53" s="613"/>
      <c r="CP53" s="625"/>
      <c r="CQ53" s="625"/>
      <c r="CR53" s="625"/>
      <c r="CS53" s="626"/>
      <c r="CT53" s="626"/>
      <c r="CU53" s="626"/>
      <c r="CV53" s="626"/>
      <c r="CW53" s="626"/>
      <c r="CX53" s="626"/>
      <c r="CY53" s="626"/>
      <c r="CZ53" s="626"/>
      <c r="DA53" s="626"/>
      <c r="DB53" s="626"/>
      <c r="DC53" s="626"/>
      <c r="DD53" s="626"/>
      <c r="DE53" s="626"/>
      <c r="DF53" s="626"/>
      <c r="DG53" s="626"/>
      <c r="DH53" s="626"/>
      <c r="DI53" s="626"/>
      <c r="DJ53" s="626"/>
      <c r="DK53" s="626"/>
      <c r="DL53" s="626"/>
      <c r="DM53" s="626"/>
      <c r="DN53" s="626"/>
      <c r="DO53" s="626"/>
      <c r="DP53" s="626"/>
      <c r="DQ53" s="626"/>
      <c r="DR53" s="626"/>
      <c r="DS53" s="626"/>
      <c r="DT53" s="626"/>
      <c r="DU53" s="626"/>
      <c r="DV53" s="626"/>
      <c r="DW53" s="626"/>
      <c r="DX53" s="626"/>
      <c r="DY53" s="626"/>
      <c r="DZ53" s="626"/>
      <c r="EA53" s="626"/>
      <c r="EB53" s="626"/>
      <c r="EC53" s="626"/>
      <c r="ED53" s="626"/>
      <c r="EE53" s="626"/>
      <c r="EF53" s="626"/>
      <c r="EG53" s="626"/>
      <c r="EH53" s="626"/>
      <c r="EI53" s="626"/>
      <c r="EJ53" s="626"/>
      <c r="EK53" s="626"/>
      <c r="EL53" s="626"/>
      <c r="EM53" s="626"/>
      <c r="EN53" s="626"/>
      <c r="EO53" s="626"/>
      <c r="EP53" s="626"/>
      <c r="EQ53" s="626"/>
      <c r="ER53" s="626"/>
      <c r="ES53" s="626"/>
      <c r="ET53" s="626"/>
      <c r="EU53" s="626"/>
      <c r="EV53" s="626"/>
      <c r="EW53" s="626"/>
      <c r="EX53" s="626"/>
      <c r="EY53" s="626"/>
      <c r="EZ53" s="626"/>
      <c r="FA53" s="626"/>
      <c r="FB53" s="626"/>
      <c r="FC53" s="626"/>
      <c r="FD53" s="626"/>
      <c r="FE53" s="626"/>
      <c r="FF53" s="626"/>
      <c r="FG53" s="626"/>
      <c r="FH53" s="626"/>
      <c r="FI53" s="626"/>
      <c r="FJ53" s="626"/>
      <c r="FK53" s="626"/>
      <c r="FL53" s="626"/>
      <c r="FM53" s="626"/>
      <c r="FN53" s="626"/>
      <c r="FO53" s="626"/>
      <c r="FP53" s="626"/>
      <c r="FQ53" s="626"/>
      <c r="FR53" s="626"/>
      <c r="FS53" s="626"/>
      <c r="FT53" s="626"/>
      <c r="FU53" s="626"/>
      <c r="FV53" s="626"/>
      <c r="FW53" s="626"/>
      <c r="FX53" s="626"/>
      <c r="FY53" s="626"/>
      <c r="FZ53" s="626"/>
      <c r="GA53" s="626"/>
      <c r="GB53" s="626"/>
      <c r="GC53" s="626"/>
      <c r="GD53" s="626"/>
      <c r="GE53" s="626"/>
      <c r="GF53" s="626"/>
      <c r="GG53" s="626"/>
      <c r="GH53" s="626"/>
      <c r="GI53" s="626"/>
      <c r="GJ53" s="626"/>
      <c r="GK53" s="626"/>
      <c r="GL53" s="626"/>
      <c r="GM53" s="626"/>
      <c r="GN53" s="626"/>
      <c r="GO53" s="626"/>
      <c r="GP53" s="626"/>
      <c r="GQ53" s="626"/>
      <c r="GR53" s="626"/>
      <c r="GS53" s="626"/>
      <c r="GT53" s="626"/>
      <c r="GU53" s="626"/>
      <c r="GV53" s="626"/>
      <c r="GW53" s="626"/>
      <c r="GX53" s="626"/>
      <c r="GY53" s="626"/>
      <c r="GZ53" s="626"/>
      <c r="HA53" s="626"/>
      <c r="HB53" s="631"/>
      <c r="HC53" s="631"/>
      <c r="HD53" s="631"/>
      <c r="HE53" s="631"/>
      <c r="HF53" s="631"/>
      <c r="HG53" s="631"/>
      <c r="HH53" s="631"/>
      <c r="HI53" s="631"/>
      <c r="HJ53" s="631"/>
      <c r="HK53" s="631"/>
      <c r="HL53" s="631"/>
      <c r="HM53" s="631"/>
      <c r="HN53" s="631"/>
      <c r="HO53" s="631"/>
      <c r="HP53" s="631"/>
      <c r="HQ53" s="631"/>
      <c r="HR53" s="631"/>
      <c r="HS53" s="631"/>
      <c r="HT53" s="631"/>
      <c r="HU53" s="631"/>
      <c r="HV53" s="631"/>
      <c r="HW53" s="631"/>
      <c r="HX53" s="631"/>
      <c r="HY53" s="631"/>
      <c r="HZ53" s="631"/>
      <c r="IA53" s="631"/>
      <c r="IB53" s="631"/>
      <c r="IC53" s="631"/>
      <c r="ID53" s="631"/>
      <c r="IE53" s="631"/>
      <c r="IF53" s="631"/>
      <c r="IG53" s="631"/>
      <c r="IH53" s="631"/>
      <c r="II53" s="631"/>
      <c r="IJ53" s="631"/>
    </row>
    <row r="54" spans="1:1027" s="627" customFormat="1" ht="27" customHeight="1">
      <c r="A54" s="632"/>
      <c r="B54" s="633"/>
      <c r="C54" s="634"/>
      <c r="D54" s="617"/>
      <c r="E54" s="609"/>
      <c r="F54" s="609"/>
      <c r="G54" s="635"/>
      <c r="H54" s="630"/>
      <c r="I54" s="630"/>
      <c r="J54" s="630"/>
      <c r="K54" s="609"/>
      <c r="L54" s="609"/>
      <c r="M54" s="609"/>
      <c r="N54" s="630"/>
      <c r="O54" s="630"/>
      <c r="P54" s="630"/>
      <c r="Q54" s="630"/>
      <c r="R54" s="609"/>
      <c r="S54" s="609"/>
      <c r="T54" s="609"/>
      <c r="U54" s="630"/>
      <c r="V54" s="630"/>
      <c r="W54" s="630"/>
      <c r="X54" s="630"/>
      <c r="Y54" s="609"/>
      <c r="Z54" s="609"/>
      <c r="AA54" s="609"/>
      <c r="AB54" s="630"/>
      <c r="AC54" s="630"/>
      <c r="AD54" s="630"/>
      <c r="AE54" s="630"/>
      <c r="AF54" s="609"/>
      <c r="AG54" s="609"/>
      <c r="AH54" s="609"/>
      <c r="AI54" s="609"/>
      <c r="AJ54" s="619"/>
      <c r="AK54" s="620"/>
      <c r="AL54" s="620"/>
      <c r="AM54" s="612"/>
      <c r="AN54" s="621"/>
      <c r="AO54" s="621"/>
      <c r="AP54" s="622"/>
      <c r="AQ54" s="596"/>
      <c r="AR54" s="596"/>
      <c r="AS54" s="596"/>
      <c r="AT54" s="596"/>
      <c r="AU54" s="596"/>
      <c r="AV54" s="596"/>
      <c r="AW54" s="596"/>
      <c r="AX54" s="596"/>
      <c r="AY54" s="596"/>
      <c r="AZ54" s="596"/>
      <c r="BA54" s="596"/>
      <c r="BB54" s="596"/>
      <c r="BC54" s="596"/>
      <c r="BD54" s="596"/>
      <c r="BE54" s="596"/>
      <c r="BF54" s="596"/>
      <c r="BG54" s="596"/>
      <c r="BH54" s="596"/>
      <c r="BI54" s="596"/>
      <c r="BJ54" s="596"/>
      <c r="BK54" s="596"/>
      <c r="BL54" s="596"/>
      <c r="BM54" s="596"/>
      <c r="BN54" s="623"/>
      <c r="BO54" s="623"/>
      <c r="BP54" s="623"/>
      <c r="BQ54" s="623"/>
      <c r="BR54" s="623"/>
      <c r="BS54" s="596"/>
      <c r="BT54" s="597"/>
      <c r="BU54" s="613"/>
      <c r="BV54" s="613"/>
      <c r="BW54" s="613"/>
      <c r="BX54" s="613"/>
      <c r="BY54" s="613"/>
      <c r="BZ54" s="613"/>
      <c r="CA54" s="613"/>
      <c r="CB54" s="613"/>
      <c r="CC54" s="613"/>
      <c r="CD54" s="613"/>
      <c r="CE54" s="613"/>
      <c r="CF54" s="613"/>
      <c r="CG54" s="613"/>
      <c r="CH54" s="613"/>
      <c r="CI54" s="613"/>
      <c r="CJ54" s="613"/>
      <c r="CK54" s="613"/>
      <c r="CL54" s="613"/>
      <c r="CM54" s="613"/>
      <c r="CN54" s="613"/>
      <c r="CO54" s="613"/>
      <c r="CP54" s="625"/>
      <c r="CQ54" s="625"/>
      <c r="CR54" s="625"/>
      <c r="CS54" s="626"/>
      <c r="CT54" s="626"/>
      <c r="CU54" s="626"/>
      <c r="CV54" s="626"/>
      <c r="CW54" s="626"/>
      <c r="CX54" s="626"/>
      <c r="CY54" s="626"/>
      <c r="CZ54" s="626"/>
      <c r="DA54" s="626"/>
      <c r="DB54" s="626"/>
      <c r="DC54" s="626"/>
      <c r="DD54" s="626"/>
      <c r="DE54" s="626"/>
      <c r="DF54" s="626"/>
      <c r="DG54" s="626"/>
      <c r="DH54" s="626"/>
      <c r="DI54" s="626"/>
      <c r="DJ54" s="626"/>
      <c r="DK54" s="626"/>
      <c r="DL54" s="626"/>
      <c r="DM54" s="626"/>
      <c r="DN54" s="626"/>
      <c r="DO54" s="626"/>
      <c r="DP54" s="626"/>
      <c r="DQ54" s="626"/>
      <c r="DR54" s="626"/>
      <c r="DS54" s="626"/>
      <c r="DT54" s="626"/>
      <c r="DU54" s="626"/>
      <c r="DV54" s="626"/>
      <c r="DW54" s="626"/>
      <c r="DX54" s="626"/>
      <c r="DY54" s="626"/>
      <c r="DZ54" s="626"/>
      <c r="EA54" s="626"/>
      <c r="EB54" s="626"/>
      <c r="EC54" s="626"/>
      <c r="ED54" s="626"/>
      <c r="EE54" s="626"/>
      <c r="EF54" s="626"/>
      <c r="EG54" s="626"/>
      <c r="EH54" s="626"/>
      <c r="EI54" s="626"/>
      <c r="EJ54" s="626"/>
      <c r="EK54" s="626"/>
      <c r="EL54" s="626"/>
      <c r="EM54" s="626"/>
      <c r="EN54" s="626"/>
      <c r="EO54" s="626"/>
      <c r="EP54" s="626"/>
      <c r="EQ54" s="626"/>
      <c r="ER54" s="626"/>
      <c r="ES54" s="626"/>
      <c r="ET54" s="626"/>
      <c r="EU54" s="626"/>
      <c r="EV54" s="626"/>
      <c r="EW54" s="626"/>
      <c r="EX54" s="626"/>
      <c r="EY54" s="626"/>
      <c r="EZ54" s="626"/>
      <c r="FA54" s="626"/>
      <c r="FB54" s="626"/>
      <c r="FC54" s="626"/>
      <c r="FD54" s="626"/>
      <c r="FE54" s="626"/>
      <c r="FF54" s="626"/>
      <c r="FG54" s="626"/>
      <c r="FH54" s="626"/>
      <c r="FI54" s="626"/>
      <c r="FJ54" s="626"/>
      <c r="FK54" s="626"/>
      <c r="FL54" s="626"/>
      <c r="FM54" s="626"/>
      <c r="FN54" s="626"/>
      <c r="FO54" s="626"/>
      <c r="FP54" s="626"/>
      <c r="FQ54" s="626"/>
      <c r="FR54" s="626"/>
      <c r="FS54" s="626"/>
      <c r="FT54" s="626"/>
      <c r="FU54" s="626"/>
      <c r="FV54" s="626"/>
      <c r="FW54" s="626"/>
      <c r="FX54" s="626"/>
      <c r="FY54" s="626"/>
      <c r="FZ54" s="626"/>
      <c r="GA54" s="626"/>
      <c r="GB54" s="626"/>
      <c r="GC54" s="626"/>
      <c r="GD54" s="626"/>
      <c r="GE54" s="626"/>
      <c r="GF54" s="626"/>
      <c r="GG54" s="626"/>
      <c r="GH54" s="626"/>
      <c r="GI54" s="626"/>
      <c r="GJ54" s="626"/>
      <c r="GK54" s="626"/>
      <c r="GL54" s="626"/>
      <c r="GM54" s="626"/>
      <c r="GN54" s="626"/>
      <c r="GO54" s="626"/>
      <c r="GP54" s="626"/>
      <c r="GQ54" s="626"/>
      <c r="GR54" s="626"/>
      <c r="GS54" s="626"/>
      <c r="GT54" s="626"/>
      <c r="GU54" s="626"/>
      <c r="GV54" s="626"/>
      <c r="GW54" s="626"/>
      <c r="GX54" s="626"/>
      <c r="GY54" s="626"/>
      <c r="GZ54" s="626"/>
      <c r="HA54" s="626"/>
      <c r="HB54" s="631"/>
      <c r="HC54" s="631"/>
      <c r="HD54" s="631"/>
      <c r="HE54" s="631"/>
      <c r="HF54" s="631"/>
      <c r="HG54" s="631"/>
      <c r="HH54" s="631"/>
      <c r="HI54" s="631"/>
      <c r="HJ54" s="631"/>
      <c r="HK54" s="631"/>
      <c r="HL54" s="631"/>
      <c r="HM54" s="631"/>
      <c r="HN54" s="631"/>
      <c r="HO54" s="631"/>
      <c r="HP54" s="631"/>
      <c r="HQ54" s="631"/>
      <c r="HR54" s="631"/>
      <c r="HS54" s="631"/>
      <c r="HT54" s="631"/>
      <c r="HU54" s="631"/>
      <c r="HV54" s="631"/>
      <c r="HW54" s="631"/>
      <c r="HX54" s="631"/>
      <c r="HY54" s="631"/>
      <c r="HZ54" s="631"/>
      <c r="IA54" s="631"/>
      <c r="IB54" s="631"/>
      <c r="IC54" s="631"/>
      <c r="ID54" s="631"/>
      <c r="IE54" s="631"/>
      <c r="IF54" s="631"/>
      <c r="IG54" s="631"/>
      <c r="IH54" s="631"/>
      <c r="II54" s="631"/>
      <c r="IJ54" s="631"/>
    </row>
    <row r="55" spans="1:1027" s="627" customFormat="1" ht="24.75" customHeight="1">
      <c r="A55" s="632"/>
      <c r="B55" s="633"/>
      <c r="C55" s="634"/>
      <c r="D55" s="617"/>
      <c r="E55" s="609"/>
      <c r="F55" s="609"/>
      <c r="G55" s="630"/>
      <c r="H55" s="630"/>
      <c r="I55" s="630"/>
      <c r="J55" s="630"/>
      <c r="K55" s="636"/>
      <c r="L55" s="636"/>
      <c r="M55" s="636"/>
      <c r="N55" s="635"/>
      <c r="O55" s="630"/>
      <c r="P55" s="630"/>
      <c r="Q55" s="630"/>
      <c r="R55" s="609"/>
      <c r="S55" s="609"/>
      <c r="T55" s="609"/>
      <c r="U55" s="630"/>
      <c r="V55" s="630"/>
      <c r="W55" s="630"/>
      <c r="X55" s="630"/>
      <c r="Y55" s="609"/>
      <c r="Z55" s="609"/>
      <c r="AA55" s="609"/>
      <c r="AB55" s="630"/>
      <c r="AC55" s="630"/>
      <c r="AD55" s="630"/>
      <c r="AE55" s="630"/>
      <c r="AF55" s="609"/>
      <c r="AG55" s="609"/>
      <c r="AH55" s="609"/>
      <c r="AI55" s="609"/>
      <c r="AJ55" s="619"/>
      <c r="AK55" s="620"/>
      <c r="AL55" s="620"/>
      <c r="AM55" s="612"/>
      <c r="AN55" s="621"/>
      <c r="AO55" s="621"/>
      <c r="AP55" s="622"/>
      <c r="AQ55" s="596"/>
      <c r="AR55" s="596"/>
      <c r="AS55" s="596"/>
      <c r="AT55" s="596"/>
      <c r="AU55" s="596"/>
      <c r="AV55" s="596"/>
      <c r="AW55" s="596"/>
      <c r="AX55" s="596"/>
      <c r="AY55" s="596"/>
      <c r="AZ55" s="596"/>
      <c r="BA55" s="596"/>
      <c r="BB55" s="596"/>
      <c r="BC55" s="596"/>
      <c r="BD55" s="596"/>
      <c r="BE55" s="596"/>
      <c r="BF55" s="596"/>
      <c r="BG55" s="596"/>
      <c r="BH55" s="596"/>
      <c r="BI55" s="596"/>
      <c r="BJ55" s="596"/>
      <c r="BK55" s="596"/>
      <c r="BL55" s="596"/>
      <c r="BM55" s="596"/>
      <c r="BN55" s="623"/>
      <c r="BO55" s="623"/>
      <c r="BP55" s="623"/>
      <c r="BQ55" s="623"/>
      <c r="BR55" s="623"/>
      <c r="BS55" s="596"/>
      <c r="BT55" s="597"/>
      <c r="BU55" s="625"/>
      <c r="BV55" s="625"/>
      <c r="BW55" s="625"/>
      <c r="BX55" s="625"/>
      <c r="BY55" s="625"/>
      <c r="BZ55" s="625"/>
      <c r="CA55" s="625"/>
      <c r="CB55" s="625"/>
      <c r="CC55" s="625"/>
      <c r="CD55" s="625"/>
      <c r="CE55" s="625"/>
      <c r="CF55" s="625"/>
      <c r="CG55" s="625"/>
      <c r="CH55" s="625"/>
      <c r="CI55" s="625"/>
      <c r="CJ55" s="625"/>
      <c r="CK55" s="625"/>
      <c r="CL55" s="625"/>
      <c r="CM55" s="625"/>
      <c r="CN55" s="625"/>
      <c r="CO55" s="625"/>
      <c r="CP55" s="625"/>
      <c r="CQ55" s="625"/>
      <c r="CR55" s="625"/>
      <c r="CS55" s="626"/>
      <c r="CT55" s="626"/>
      <c r="CU55" s="626"/>
      <c r="CV55" s="626"/>
      <c r="CW55" s="626"/>
      <c r="CX55" s="626"/>
      <c r="CY55" s="626"/>
      <c r="CZ55" s="626"/>
      <c r="DA55" s="626"/>
      <c r="DB55" s="626"/>
      <c r="DC55" s="626"/>
      <c r="DD55" s="626"/>
      <c r="DE55" s="626"/>
      <c r="DF55" s="626"/>
      <c r="DG55" s="626"/>
      <c r="DH55" s="626"/>
      <c r="DI55" s="626"/>
      <c r="DJ55" s="626"/>
      <c r="DK55" s="626"/>
      <c r="DL55" s="626"/>
      <c r="DM55" s="626"/>
      <c r="DN55" s="626"/>
      <c r="DO55" s="626"/>
      <c r="DP55" s="626"/>
      <c r="DQ55" s="626"/>
      <c r="DR55" s="626"/>
      <c r="DS55" s="626"/>
      <c r="DT55" s="626"/>
      <c r="DU55" s="626"/>
      <c r="DV55" s="626"/>
      <c r="DW55" s="626"/>
      <c r="DX55" s="626"/>
      <c r="DY55" s="626"/>
      <c r="DZ55" s="626"/>
      <c r="EA55" s="626"/>
      <c r="EB55" s="626"/>
      <c r="EC55" s="626"/>
      <c r="ED55" s="626"/>
      <c r="EE55" s="626"/>
      <c r="EF55" s="626"/>
      <c r="EG55" s="626"/>
      <c r="EH55" s="626"/>
      <c r="EI55" s="626"/>
      <c r="EJ55" s="626"/>
      <c r="EK55" s="626"/>
      <c r="EL55" s="626"/>
      <c r="EM55" s="626"/>
      <c r="EN55" s="626"/>
      <c r="EO55" s="626"/>
      <c r="EP55" s="626"/>
      <c r="EQ55" s="626"/>
      <c r="ER55" s="626"/>
      <c r="ES55" s="626"/>
      <c r="ET55" s="626"/>
      <c r="EU55" s="626"/>
      <c r="EV55" s="626"/>
      <c r="EW55" s="626"/>
      <c r="EX55" s="626"/>
      <c r="EY55" s="626"/>
      <c r="EZ55" s="626"/>
      <c r="FA55" s="626"/>
      <c r="FB55" s="626"/>
      <c r="FC55" s="626"/>
      <c r="FD55" s="626"/>
      <c r="FE55" s="626"/>
      <c r="FF55" s="626"/>
      <c r="FG55" s="626"/>
      <c r="FH55" s="626"/>
      <c r="FI55" s="626"/>
      <c r="FJ55" s="626"/>
      <c r="FK55" s="626"/>
      <c r="FL55" s="626"/>
      <c r="FM55" s="626"/>
      <c r="FN55" s="626"/>
      <c r="FO55" s="626"/>
      <c r="FP55" s="626"/>
      <c r="FQ55" s="626"/>
      <c r="FR55" s="626"/>
      <c r="FS55" s="626"/>
      <c r="FT55" s="626"/>
      <c r="FU55" s="626"/>
      <c r="FV55" s="626"/>
      <c r="FW55" s="626"/>
      <c r="FX55" s="626"/>
      <c r="FY55" s="626"/>
      <c r="FZ55" s="626"/>
      <c r="GA55" s="626"/>
      <c r="GB55" s="626"/>
      <c r="GC55" s="626"/>
      <c r="GD55" s="626"/>
      <c r="GE55" s="626"/>
      <c r="GF55" s="626"/>
      <c r="GG55" s="626"/>
      <c r="GH55" s="626"/>
      <c r="GI55" s="626"/>
      <c r="GJ55" s="626"/>
      <c r="GK55" s="626"/>
      <c r="GL55" s="626"/>
      <c r="GM55" s="626"/>
      <c r="GN55" s="626"/>
      <c r="GO55" s="626"/>
      <c r="GP55" s="626"/>
      <c r="GQ55" s="626"/>
      <c r="GR55" s="626"/>
      <c r="GS55" s="626"/>
      <c r="GT55" s="626"/>
      <c r="GU55" s="626"/>
      <c r="GV55" s="626"/>
      <c r="GW55" s="626"/>
      <c r="GX55" s="626"/>
      <c r="GY55" s="626"/>
      <c r="GZ55" s="626"/>
      <c r="HA55" s="626"/>
      <c r="HB55" s="626"/>
      <c r="HC55" s="626"/>
      <c r="HD55" s="626"/>
      <c r="HE55" s="626"/>
      <c r="HF55" s="626"/>
      <c r="HG55" s="626"/>
      <c r="HH55" s="626"/>
      <c r="HI55" s="626"/>
      <c r="HJ55" s="626"/>
      <c r="HK55" s="626"/>
      <c r="HL55" s="626"/>
      <c r="HM55" s="626"/>
      <c r="HN55" s="626"/>
      <c r="HO55" s="626"/>
      <c r="HP55" s="626"/>
      <c r="HQ55" s="626"/>
      <c r="HR55" s="626"/>
      <c r="HS55" s="626"/>
      <c r="HT55" s="626"/>
      <c r="HU55" s="626"/>
      <c r="HV55" s="626"/>
      <c r="HW55" s="626"/>
      <c r="HX55" s="626"/>
      <c r="HY55" s="626"/>
      <c r="HZ55" s="626"/>
      <c r="IA55" s="626"/>
      <c r="IB55" s="626"/>
      <c r="IC55" s="626"/>
      <c r="ID55" s="626"/>
      <c r="IE55" s="626"/>
      <c r="IF55" s="626"/>
      <c r="IG55" s="626"/>
      <c r="IH55" s="626"/>
      <c r="II55" s="626"/>
      <c r="IJ55" s="626"/>
    </row>
    <row r="56" spans="1:1027" s="627" customFormat="1" ht="27.75" customHeight="1">
      <c r="A56" s="632"/>
      <c r="B56" s="633"/>
      <c r="C56" s="634"/>
      <c r="D56" s="617"/>
      <c r="E56" s="609"/>
      <c r="F56" s="609"/>
      <c r="G56" s="630"/>
      <c r="H56" s="630"/>
      <c r="I56" s="630"/>
      <c r="J56" s="630"/>
      <c r="K56" s="609"/>
      <c r="L56" s="609"/>
      <c r="M56" s="609"/>
      <c r="N56" s="630"/>
      <c r="O56" s="630"/>
      <c r="P56" s="630"/>
      <c r="Q56" s="630"/>
      <c r="R56" s="609"/>
      <c r="S56" s="609"/>
      <c r="T56" s="609"/>
      <c r="U56" s="630"/>
      <c r="V56" s="630"/>
      <c r="W56" s="630"/>
      <c r="X56" s="630"/>
      <c r="Y56" s="609"/>
      <c r="Z56" s="609"/>
      <c r="AA56" s="609"/>
      <c r="AB56" s="630"/>
      <c r="AC56" s="630"/>
      <c r="AD56" s="630"/>
      <c r="AE56" s="630"/>
      <c r="AF56" s="609"/>
      <c r="AG56" s="609"/>
      <c r="AH56" s="609"/>
      <c r="AI56" s="609"/>
      <c r="AJ56" s="619"/>
      <c r="AK56" s="620"/>
      <c r="AL56" s="620"/>
      <c r="AM56" s="612"/>
      <c r="AN56" s="621"/>
      <c r="AO56" s="621"/>
      <c r="AP56" s="622"/>
      <c r="AQ56" s="596"/>
      <c r="AR56" s="596"/>
      <c r="AS56" s="596"/>
      <c r="AT56" s="596"/>
      <c r="AU56" s="596"/>
      <c r="AV56" s="596"/>
      <c r="AW56" s="596"/>
      <c r="AX56" s="596"/>
      <c r="AY56" s="596"/>
      <c r="AZ56" s="596"/>
      <c r="BA56" s="596"/>
      <c r="BB56" s="596"/>
      <c r="BC56" s="596"/>
      <c r="BD56" s="596"/>
      <c r="BE56" s="596"/>
      <c r="BF56" s="596"/>
      <c r="BG56" s="596"/>
      <c r="BH56" s="596"/>
      <c r="BI56" s="596"/>
      <c r="BJ56" s="596"/>
      <c r="BK56" s="596"/>
      <c r="BL56" s="596"/>
      <c r="BM56" s="596"/>
      <c r="BN56" s="623"/>
      <c r="BO56" s="623"/>
      <c r="BP56" s="623"/>
      <c r="BQ56" s="623"/>
      <c r="BR56" s="623"/>
      <c r="BS56" s="596"/>
      <c r="BT56" s="597"/>
      <c r="BU56" s="625"/>
      <c r="BV56" s="625"/>
      <c r="BW56" s="625"/>
      <c r="BX56" s="625"/>
      <c r="BY56" s="625"/>
      <c r="BZ56" s="625"/>
      <c r="CA56" s="625"/>
      <c r="CB56" s="625"/>
      <c r="CC56" s="625"/>
      <c r="CD56" s="625"/>
      <c r="CE56" s="625"/>
      <c r="CF56" s="625"/>
      <c r="CG56" s="625"/>
      <c r="CH56" s="625"/>
      <c r="CI56" s="625"/>
      <c r="CJ56" s="625"/>
      <c r="CK56" s="625"/>
      <c r="CL56" s="625"/>
      <c r="CM56" s="625"/>
      <c r="CN56" s="625"/>
      <c r="CO56" s="625"/>
      <c r="CP56" s="625"/>
      <c r="CQ56" s="625"/>
      <c r="CR56" s="625"/>
      <c r="CS56" s="626"/>
      <c r="CT56" s="626"/>
      <c r="CU56" s="626"/>
      <c r="CV56" s="626"/>
      <c r="CW56" s="626"/>
      <c r="CX56" s="626"/>
      <c r="CY56" s="626"/>
      <c r="CZ56" s="626"/>
      <c r="DA56" s="626"/>
      <c r="DB56" s="626"/>
      <c r="DC56" s="626"/>
      <c r="DD56" s="626"/>
      <c r="DE56" s="626"/>
      <c r="DF56" s="626"/>
      <c r="DG56" s="626"/>
      <c r="DH56" s="626"/>
      <c r="DI56" s="626"/>
      <c r="DJ56" s="626"/>
      <c r="DK56" s="626"/>
      <c r="DL56" s="626"/>
      <c r="DM56" s="626"/>
      <c r="DN56" s="626"/>
      <c r="DO56" s="626"/>
      <c r="DP56" s="626"/>
      <c r="DQ56" s="626"/>
      <c r="DR56" s="626"/>
      <c r="DS56" s="626"/>
      <c r="DT56" s="626"/>
      <c r="DU56" s="626"/>
      <c r="DV56" s="626"/>
      <c r="DW56" s="626"/>
      <c r="DX56" s="626"/>
      <c r="DY56" s="626"/>
      <c r="DZ56" s="626"/>
      <c r="EA56" s="626"/>
      <c r="EB56" s="626"/>
      <c r="EC56" s="626"/>
      <c r="ED56" s="626"/>
      <c r="EE56" s="626"/>
      <c r="EF56" s="626"/>
      <c r="EG56" s="626"/>
      <c r="EH56" s="626"/>
      <c r="EI56" s="626"/>
      <c r="EJ56" s="626"/>
      <c r="EK56" s="626"/>
      <c r="EL56" s="626"/>
      <c r="EM56" s="626"/>
      <c r="EN56" s="626"/>
      <c r="EO56" s="626"/>
      <c r="EP56" s="626"/>
      <c r="EQ56" s="626"/>
      <c r="ER56" s="626"/>
      <c r="ES56" s="626"/>
      <c r="ET56" s="626"/>
      <c r="EU56" s="626"/>
      <c r="EV56" s="626"/>
      <c r="EW56" s="626"/>
      <c r="EX56" s="626"/>
      <c r="EY56" s="626"/>
      <c r="EZ56" s="626"/>
      <c r="FA56" s="626"/>
      <c r="FB56" s="626"/>
      <c r="FC56" s="626"/>
      <c r="FD56" s="626"/>
      <c r="FE56" s="626"/>
      <c r="FF56" s="626"/>
      <c r="FG56" s="626"/>
      <c r="FH56" s="626"/>
      <c r="FI56" s="626"/>
      <c r="FJ56" s="626"/>
      <c r="FK56" s="626"/>
      <c r="FL56" s="626"/>
      <c r="FM56" s="626"/>
      <c r="FN56" s="626"/>
      <c r="FO56" s="626"/>
      <c r="FP56" s="626"/>
      <c r="FQ56" s="626"/>
      <c r="FR56" s="626"/>
      <c r="FS56" s="626"/>
      <c r="FT56" s="626"/>
      <c r="FU56" s="626"/>
      <c r="FV56" s="626"/>
      <c r="FW56" s="626"/>
      <c r="FX56" s="626"/>
      <c r="FY56" s="626"/>
      <c r="FZ56" s="626"/>
      <c r="GA56" s="626"/>
      <c r="GB56" s="626"/>
      <c r="GC56" s="626"/>
      <c r="GD56" s="626"/>
      <c r="GE56" s="626"/>
      <c r="GF56" s="626"/>
      <c r="GG56" s="626"/>
      <c r="GH56" s="626"/>
      <c r="GI56" s="626"/>
      <c r="GJ56" s="626"/>
      <c r="GK56" s="626"/>
      <c r="GL56" s="626"/>
      <c r="GM56" s="626"/>
      <c r="GN56" s="626"/>
      <c r="GO56" s="626"/>
      <c r="GP56" s="626"/>
      <c r="GQ56" s="626"/>
      <c r="GR56" s="626"/>
      <c r="GS56" s="626"/>
      <c r="GT56" s="626"/>
      <c r="GU56" s="626"/>
      <c r="GV56" s="626"/>
      <c r="GW56" s="626"/>
      <c r="GX56" s="626"/>
      <c r="GY56" s="626"/>
      <c r="GZ56" s="626"/>
      <c r="HA56" s="626"/>
      <c r="HB56" s="626"/>
      <c r="HC56" s="626"/>
      <c r="HD56" s="626"/>
      <c r="HE56" s="626"/>
      <c r="HF56" s="626"/>
      <c r="HG56" s="626"/>
      <c r="HH56" s="626"/>
      <c r="HI56" s="626"/>
      <c r="HJ56" s="626"/>
      <c r="HK56" s="626"/>
      <c r="HL56" s="626"/>
      <c r="HM56" s="626"/>
      <c r="HN56" s="626"/>
      <c r="HO56" s="626"/>
      <c r="HP56" s="626"/>
      <c r="HQ56" s="626"/>
      <c r="HR56" s="626"/>
      <c r="HS56" s="626"/>
      <c r="HT56" s="626"/>
      <c r="HU56" s="626"/>
      <c r="HV56" s="626"/>
      <c r="HW56" s="626"/>
      <c r="HX56" s="626"/>
      <c r="HY56" s="626"/>
      <c r="HZ56" s="626"/>
      <c r="IA56" s="626"/>
      <c r="IB56" s="626"/>
      <c r="IC56" s="626"/>
      <c r="ID56" s="626"/>
      <c r="IE56" s="626"/>
      <c r="IF56" s="626"/>
      <c r="IG56" s="626"/>
      <c r="IH56" s="626"/>
      <c r="II56" s="626"/>
      <c r="IJ56" s="626"/>
    </row>
    <row r="57" spans="1:1027">
      <c r="BN57" s="626"/>
    </row>
    <row r="60" spans="1:1027">
      <c r="B60" s="638" t="s">
        <v>374</v>
      </c>
      <c r="C60" s="639"/>
      <c r="D60" s="640"/>
      <c r="E60" s="641"/>
    </row>
    <row r="61" spans="1:1027">
      <c r="B61" s="638" t="s">
        <v>375</v>
      </c>
      <c r="C61" s="639"/>
      <c r="D61" s="640"/>
      <c r="E61" s="641"/>
    </row>
    <row r="62" spans="1:1027">
      <c r="B62" s="638" t="s">
        <v>376</v>
      </c>
      <c r="C62" s="639"/>
      <c r="D62" s="640"/>
      <c r="E62" s="641"/>
    </row>
    <row r="63" spans="1:1027">
      <c r="A63"/>
      <c r="B63" s="642" t="s">
        <v>377</v>
      </c>
      <c r="C63" s="643"/>
      <c r="D63" s="644"/>
      <c r="E63" s="645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  <c r="AMK63"/>
      <c r="AML63"/>
      <c r="AMM63"/>
    </row>
    <row r="64" spans="1:1027">
      <c r="A64"/>
      <c r="B64" s="638" t="s">
        <v>378</v>
      </c>
      <c r="C64" s="639"/>
      <c r="D64" s="640"/>
      <c r="E64" s="641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  <c r="AMK64"/>
      <c r="AML64"/>
      <c r="AMM64"/>
    </row>
    <row r="65" spans="1:1027">
      <c r="A65"/>
      <c r="B65" s="642" t="s">
        <v>379</v>
      </c>
      <c r="C65" s="643"/>
      <c r="D65" s="644"/>
      <c r="E65" s="64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  <c r="AMK65"/>
      <c r="AML65"/>
      <c r="AMM65"/>
    </row>
    <row r="66" spans="1:1027">
      <c r="A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  <c r="AMK66"/>
      <c r="AML66"/>
      <c r="AMM66"/>
    </row>
    <row r="67" spans="1:1027">
      <c r="A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  <c r="AMK67"/>
      <c r="AML67"/>
      <c r="AMM67"/>
    </row>
    <row r="68" spans="1:1027">
      <c r="A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  <c r="AMK68"/>
      <c r="AML68"/>
      <c r="AMM68"/>
    </row>
    <row r="69" spans="1:1027">
      <c r="A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  <c r="AMK69"/>
      <c r="AML69"/>
      <c r="AMM69"/>
    </row>
    <row r="71" spans="1:1027">
      <c r="A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  <c r="AMK71"/>
      <c r="AML71"/>
      <c r="AMM71"/>
    </row>
  </sheetData>
  <mergeCells count="29">
    <mergeCell ref="E44:X44"/>
    <mergeCell ref="D45:D46"/>
    <mergeCell ref="AJ45:AJ46"/>
    <mergeCell ref="AK45:AK46"/>
    <mergeCell ref="AL45:AL46"/>
    <mergeCell ref="D50:D51"/>
    <mergeCell ref="AJ50:AJ51"/>
    <mergeCell ref="AK50:AK51"/>
    <mergeCell ref="AL50:AL51"/>
    <mergeCell ref="E19:AF19"/>
    <mergeCell ref="E30:X30"/>
    <mergeCell ref="AJ31:AJ32"/>
    <mergeCell ref="AK31:AK32"/>
    <mergeCell ref="AL31:AL32"/>
    <mergeCell ref="AB36:AI36"/>
    <mergeCell ref="AL4:AL5"/>
    <mergeCell ref="U9:AI9"/>
    <mergeCell ref="E11:V11"/>
    <mergeCell ref="W11:AI11"/>
    <mergeCell ref="D16:D17"/>
    <mergeCell ref="AJ16:AJ17"/>
    <mergeCell ref="AK16:AK17"/>
    <mergeCell ref="AL16:AL17"/>
    <mergeCell ref="A1:AI1"/>
    <mergeCell ref="A2:AI2"/>
    <mergeCell ref="A3:AI3"/>
    <mergeCell ref="D4:D5"/>
    <mergeCell ref="AJ4:AJ5"/>
    <mergeCell ref="AK4:AK5"/>
  </mergeCells>
  <pageMargins left="0.511811024" right="0.511811024" top="0.78740157499999996" bottom="0.78740157499999996" header="0.31496062000000002" footer="0.31496062000000002"/>
  <pageSetup paperSize="9" scale="18" fitToHeight="0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8"/>
  <sheetViews>
    <sheetView workbookViewId="0">
      <selection activeCell="AL49" sqref="A1:AL49"/>
    </sheetView>
  </sheetViews>
  <sheetFormatPr defaultColWidth="8.85546875" defaultRowHeight="15"/>
  <cols>
    <col min="1" max="1" width="13" customWidth="1"/>
    <col min="2" max="2" width="36.42578125" style="733" customWidth="1"/>
    <col min="5" max="35" width="7.28515625" customWidth="1"/>
    <col min="36" max="38" width="5.7109375" customWidth="1"/>
    <col min="39" max="39" width="8.7109375" style="734" customWidth="1"/>
    <col min="40" max="41" width="6.42578125" customWidth="1"/>
    <col min="42" max="42" width="3.5703125" customWidth="1"/>
    <col min="43" max="47" width="6.140625" customWidth="1"/>
    <col min="72" max="72" width="9.42578125" bestFit="1" customWidth="1"/>
  </cols>
  <sheetData>
    <row r="1" spans="1:96" ht="15.75" customHeight="1">
      <c r="A1" s="646" t="s">
        <v>277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647"/>
      <c r="AG1" s="647"/>
      <c r="AH1" s="647"/>
      <c r="AI1" s="647"/>
      <c r="AJ1" s="648"/>
      <c r="AK1" s="648"/>
      <c r="AL1" s="649"/>
      <c r="AM1" s="650"/>
      <c r="AN1" s="651"/>
      <c r="AO1" s="651"/>
      <c r="AP1" s="651"/>
      <c r="AQ1" s="554"/>
      <c r="AR1" s="554"/>
      <c r="AS1" s="554"/>
      <c r="AT1" s="554"/>
      <c r="AU1" s="554"/>
      <c r="AV1" s="554"/>
      <c r="AW1" s="554"/>
      <c r="AX1" s="554"/>
      <c r="AY1" s="554"/>
      <c r="AZ1" s="554"/>
      <c r="BA1" s="554"/>
      <c r="BB1" s="554"/>
      <c r="BC1" s="554"/>
      <c r="BD1" s="554"/>
      <c r="BE1" s="554"/>
      <c r="BF1" s="554"/>
      <c r="BG1" s="554"/>
      <c r="BH1" s="554"/>
      <c r="BI1" s="554"/>
      <c r="BJ1" s="554"/>
      <c r="BK1" s="554"/>
      <c r="BL1" s="554"/>
      <c r="BM1" s="554"/>
      <c r="BN1" s="554"/>
      <c r="BO1" s="554"/>
      <c r="BP1" s="554"/>
      <c r="BQ1" s="554"/>
      <c r="BR1" s="554"/>
      <c r="BS1" s="554"/>
      <c r="BT1" s="554"/>
      <c r="BU1" s="651"/>
    </row>
    <row r="2" spans="1:96" ht="15.75" customHeight="1">
      <c r="A2" s="652" t="s">
        <v>278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653"/>
      <c r="U2" s="653"/>
      <c r="V2" s="653"/>
      <c r="W2" s="653"/>
      <c r="X2" s="653"/>
      <c r="Y2" s="653"/>
      <c r="Z2" s="653"/>
      <c r="AA2" s="653"/>
      <c r="AB2" s="653"/>
      <c r="AC2" s="653"/>
      <c r="AD2" s="653"/>
      <c r="AE2" s="653"/>
      <c r="AF2" s="653"/>
      <c r="AG2" s="653"/>
      <c r="AH2" s="653"/>
      <c r="AI2" s="653"/>
      <c r="AJ2" s="654"/>
      <c r="AK2" s="654"/>
      <c r="AL2" s="655"/>
      <c r="AM2" s="656"/>
      <c r="AN2" s="657">
        <f>19*6</f>
        <v>114</v>
      </c>
      <c r="AO2" s="658"/>
      <c r="AP2" s="658"/>
      <c r="AQ2" s="658"/>
      <c r="AR2" s="658"/>
      <c r="AS2" s="658"/>
      <c r="AT2" s="658"/>
      <c r="AU2" s="658"/>
      <c r="AV2" s="658"/>
      <c r="AW2" s="658"/>
      <c r="AX2" s="658"/>
      <c r="AY2" s="658"/>
      <c r="AZ2" s="658"/>
      <c r="BA2" s="658"/>
      <c r="BB2" s="658"/>
      <c r="BC2" s="658"/>
      <c r="BD2" s="658"/>
      <c r="BE2" s="658"/>
      <c r="BF2" s="658"/>
      <c r="BG2" s="658"/>
      <c r="BH2" s="658"/>
      <c r="BI2" s="658"/>
      <c r="BJ2" s="658"/>
      <c r="BK2" s="658"/>
      <c r="BL2" s="658"/>
      <c r="BM2" s="658"/>
      <c r="BN2" s="658"/>
      <c r="BO2" s="658"/>
      <c r="BP2" s="658"/>
      <c r="BQ2" s="658"/>
      <c r="BR2" s="658"/>
      <c r="BS2" s="658"/>
      <c r="BT2" s="658"/>
      <c r="BU2" s="659"/>
    </row>
    <row r="3" spans="1:96" ht="15.75" customHeight="1" thickBot="1">
      <c r="A3" s="660" t="s">
        <v>380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1"/>
      <c r="U3" s="661"/>
      <c r="V3" s="661"/>
      <c r="W3" s="661"/>
      <c r="X3" s="661"/>
      <c r="Y3" s="661"/>
      <c r="Z3" s="661"/>
      <c r="AA3" s="661"/>
      <c r="AB3" s="661"/>
      <c r="AC3" s="661"/>
      <c r="AD3" s="661"/>
      <c r="AE3" s="661"/>
      <c r="AF3" s="661"/>
      <c r="AG3" s="661"/>
      <c r="AH3" s="661"/>
      <c r="AI3" s="661"/>
      <c r="AJ3" s="662"/>
      <c r="AK3" s="662"/>
      <c r="AL3" s="663"/>
      <c r="AM3" s="656"/>
      <c r="AN3" s="658"/>
      <c r="AO3" s="658"/>
      <c r="AP3" s="658"/>
      <c r="AQ3" s="658"/>
      <c r="AR3" s="658"/>
      <c r="AS3" s="658"/>
      <c r="AT3" s="658"/>
      <c r="AU3" s="658"/>
      <c r="AV3" s="658"/>
      <c r="AW3" s="658"/>
      <c r="AX3" s="658"/>
      <c r="AY3" s="658"/>
      <c r="AZ3" s="658"/>
      <c r="BA3" s="658"/>
      <c r="BB3" s="658"/>
      <c r="BC3" s="658"/>
      <c r="BD3" s="658"/>
      <c r="BE3" s="658"/>
      <c r="BF3" s="658"/>
      <c r="BG3" s="658"/>
      <c r="BH3" s="658"/>
      <c r="BI3" s="658"/>
      <c r="BJ3" s="658"/>
      <c r="BK3" s="658"/>
      <c r="BL3" s="658"/>
      <c r="BM3" s="658"/>
      <c r="BN3" s="658"/>
      <c r="BO3" s="658"/>
      <c r="BP3" s="658"/>
      <c r="BQ3" s="658"/>
      <c r="BR3" s="658"/>
      <c r="BS3" s="658"/>
      <c r="BT3" s="658"/>
      <c r="BU3" s="659"/>
    </row>
    <row r="4" spans="1:96" ht="15" customHeight="1">
      <c r="A4" s="664" t="s">
        <v>381</v>
      </c>
      <c r="B4" s="665" t="s">
        <v>220</v>
      </c>
      <c r="C4" s="666" t="s">
        <v>66</v>
      </c>
      <c r="D4" s="667" t="s">
        <v>3</v>
      </c>
      <c r="E4" s="668">
        <v>1</v>
      </c>
      <c r="F4" s="668">
        <v>2</v>
      </c>
      <c r="G4" s="668">
        <v>3</v>
      </c>
      <c r="H4" s="668">
        <v>4</v>
      </c>
      <c r="I4" s="668">
        <v>5</v>
      </c>
      <c r="J4" s="668">
        <v>6</v>
      </c>
      <c r="K4" s="668">
        <v>7</v>
      </c>
      <c r="L4" s="668">
        <v>8</v>
      </c>
      <c r="M4" s="668">
        <v>9</v>
      </c>
      <c r="N4" s="668">
        <v>10</v>
      </c>
      <c r="O4" s="668">
        <v>11</v>
      </c>
      <c r="P4" s="668">
        <v>12</v>
      </c>
      <c r="Q4" s="668">
        <v>13</v>
      </c>
      <c r="R4" s="668">
        <v>14</v>
      </c>
      <c r="S4" s="668">
        <v>15</v>
      </c>
      <c r="T4" s="668">
        <v>16</v>
      </c>
      <c r="U4" s="668">
        <v>17</v>
      </c>
      <c r="V4" s="668">
        <v>18</v>
      </c>
      <c r="W4" s="668">
        <v>19</v>
      </c>
      <c r="X4" s="668">
        <v>20</v>
      </c>
      <c r="Y4" s="668">
        <v>21</v>
      </c>
      <c r="Z4" s="668">
        <v>22</v>
      </c>
      <c r="AA4" s="668">
        <v>23</v>
      </c>
      <c r="AB4" s="668">
        <v>24</v>
      </c>
      <c r="AC4" s="668">
        <v>25</v>
      </c>
      <c r="AD4" s="668">
        <v>26</v>
      </c>
      <c r="AE4" s="668">
        <v>27</v>
      </c>
      <c r="AF4" s="668">
        <v>28</v>
      </c>
      <c r="AG4" s="668">
        <v>29</v>
      </c>
      <c r="AH4" s="668">
        <v>30</v>
      </c>
      <c r="AI4" s="668">
        <v>31</v>
      </c>
      <c r="AJ4" s="669" t="s">
        <v>4</v>
      </c>
      <c r="AK4" s="670" t="s">
        <v>5</v>
      </c>
      <c r="AL4" s="670" t="s">
        <v>6</v>
      </c>
      <c r="AM4" s="671"/>
      <c r="AN4" s="658"/>
      <c r="AO4" s="658"/>
      <c r="AP4" s="658"/>
      <c r="AQ4" s="658"/>
      <c r="AR4" s="658"/>
      <c r="AS4" s="658"/>
      <c r="AT4" s="658"/>
      <c r="AU4" s="658"/>
      <c r="AV4" s="658"/>
      <c r="AW4" s="658"/>
      <c r="AX4" s="658"/>
      <c r="AY4" s="658"/>
      <c r="AZ4" s="658"/>
      <c r="BA4" s="658"/>
      <c r="BB4" s="658"/>
      <c r="BC4" s="658"/>
      <c r="BD4" s="658"/>
      <c r="BE4" s="658"/>
      <c r="BF4" s="658"/>
      <c r="BG4" s="658"/>
      <c r="BH4" s="658"/>
      <c r="BI4" s="658"/>
      <c r="BJ4" s="658"/>
      <c r="BK4" s="658"/>
      <c r="BL4" s="658"/>
      <c r="BM4" s="658"/>
      <c r="BN4" s="658"/>
      <c r="BO4" s="658"/>
      <c r="BP4" s="658"/>
      <c r="BQ4" s="658"/>
      <c r="BR4" s="658"/>
      <c r="BS4" s="658"/>
      <c r="BT4" s="658"/>
      <c r="BU4" s="672"/>
    </row>
    <row r="5" spans="1:96" ht="15" customHeight="1">
      <c r="A5" s="673"/>
      <c r="B5" s="674" t="s">
        <v>280</v>
      </c>
      <c r="C5" s="675" t="s">
        <v>204</v>
      </c>
      <c r="D5" s="676"/>
      <c r="E5" s="677" t="s">
        <v>11</v>
      </c>
      <c r="F5" s="677" t="s">
        <v>12</v>
      </c>
      <c r="G5" s="677" t="s">
        <v>13</v>
      </c>
      <c r="H5" s="677" t="s">
        <v>14</v>
      </c>
      <c r="I5" s="677" t="s">
        <v>8</v>
      </c>
      <c r="J5" s="677" t="s">
        <v>9</v>
      </c>
      <c r="K5" s="677" t="s">
        <v>10</v>
      </c>
      <c r="L5" s="677" t="s">
        <v>205</v>
      </c>
      <c r="M5" s="677" t="s">
        <v>12</v>
      </c>
      <c r="N5" s="677" t="s">
        <v>13</v>
      </c>
      <c r="O5" s="677" t="s">
        <v>14</v>
      </c>
      <c r="P5" s="677" t="s">
        <v>8</v>
      </c>
      <c r="Q5" s="677" t="s">
        <v>9</v>
      </c>
      <c r="R5" s="677" t="s">
        <v>10</v>
      </c>
      <c r="S5" s="677" t="s">
        <v>205</v>
      </c>
      <c r="T5" s="677" t="s">
        <v>12</v>
      </c>
      <c r="U5" s="677" t="s">
        <v>13</v>
      </c>
      <c r="V5" s="677" t="s">
        <v>14</v>
      </c>
      <c r="W5" s="677" t="s">
        <v>8</v>
      </c>
      <c r="X5" s="677" t="s">
        <v>9</v>
      </c>
      <c r="Y5" s="677" t="s">
        <v>10</v>
      </c>
      <c r="Z5" s="677" t="s">
        <v>205</v>
      </c>
      <c r="AA5" s="677" t="s">
        <v>12</v>
      </c>
      <c r="AB5" s="677" t="s">
        <v>13</v>
      </c>
      <c r="AC5" s="677" t="s">
        <v>14</v>
      </c>
      <c r="AD5" s="677" t="s">
        <v>8</v>
      </c>
      <c r="AE5" s="677" t="s">
        <v>9</v>
      </c>
      <c r="AF5" s="677" t="s">
        <v>10</v>
      </c>
      <c r="AG5" s="677" t="s">
        <v>205</v>
      </c>
      <c r="AH5" s="677" t="s">
        <v>12</v>
      </c>
      <c r="AI5" s="677" t="s">
        <v>13</v>
      </c>
      <c r="AJ5" s="669"/>
      <c r="AK5" s="670"/>
      <c r="AL5" s="670"/>
      <c r="AM5" s="671"/>
      <c r="AN5" s="678" t="s">
        <v>4</v>
      </c>
      <c r="AO5" s="678" t="s">
        <v>6</v>
      </c>
      <c r="AP5" s="3"/>
      <c r="AQ5" s="679" t="s">
        <v>15</v>
      </c>
      <c r="AR5" s="679" t="s">
        <v>16</v>
      </c>
      <c r="AS5" s="679" t="s">
        <v>17</v>
      </c>
      <c r="AT5" s="679" t="s">
        <v>18</v>
      </c>
      <c r="AU5" s="679" t="s">
        <v>19</v>
      </c>
      <c r="AV5" s="459" t="s">
        <v>20</v>
      </c>
      <c r="AW5" s="459" t="s">
        <v>21</v>
      </c>
      <c r="AX5" s="459" t="s">
        <v>22</v>
      </c>
      <c r="AY5" s="459" t="s">
        <v>78</v>
      </c>
      <c r="AZ5" s="459" t="s">
        <v>24</v>
      </c>
      <c r="BA5" s="459" t="s">
        <v>206</v>
      </c>
      <c r="BB5" s="459" t="s">
        <v>25</v>
      </c>
      <c r="BC5" s="459" t="s">
        <v>26</v>
      </c>
      <c r="BD5" s="459" t="s">
        <v>27</v>
      </c>
      <c r="BE5" s="459" t="s">
        <v>28</v>
      </c>
      <c r="BF5" s="459" t="s">
        <v>208</v>
      </c>
      <c r="BG5" s="459" t="s">
        <v>215</v>
      </c>
      <c r="BH5" s="459" t="s">
        <v>31</v>
      </c>
      <c r="BI5" s="459" t="s">
        <v>32</v>
      </c>
      <c r="BJ5" s="459" t="s">
        <v>33</v>
      </c>
      <c r="BK5" s="459" t="s">
        <v>34</v>
      </c>
      <c r="BL5" s="459" t="s">
        <v>382</v>
      </c>
      <c r="BM5" s="459" t="s">
        <v>127</v>
      </c>
      <c r="BN5" s="459" t="s">
        <v>210</v>
      </c>
      <c r="BO5" s="459" t="s">
        <v>383</v>
      </c>
      <c r="BP5" s="459" t="s">
        <v>283</v>
      </c>
      <c r="BQ5" s="459" t="s">
        <v>284</v>
      </c>
      <c r="BR5" s="459" t="s">
        <v>285</v>
      </c>
      <c r="BS5" s="680" t="s">
        <v>35</v>
      </c>
      <c r="BT5" s="680" t="s">
        <v>36</v>
      </c>
      <c r="BU5" s="672"/>
      <c r="BV5" s="459" t="s">
        <v>20</v>
      </c>
      <c r="BW5" s="459" t="s">
        <v>21</v>
      </c>
      <c r="BX5" s="459" t="s">
        <v>22</v>
      </c>
      <c r="BY5" s="459" t="s">
        <v>78</v>
      </c>
      <c r="BZ5" s="459" t="s">
        <v>24</v>
      </c>
      <c r="CA5" s="459" t="s">
        <v>206</v>
      </c>
      <c r="CB5" s="459" t="s">
        <v>25</v>
      </c>
      <c r="CC5" s="459" t="s">
        <v>26</v>
      </c>
      <c r="CD5" s="459" t="s">
        <v>27</v>
      </c>
      <c r="CE5" s="459" t="s">
        <v>28</v>
      </c>
      <c r="CF5" s="459" t="s">
        <v>29</v>
      </c>
      <c r="CG5" s="459" t="s">
        <v>215</v>
      </c>
      <c r="CH5" s="459" t="s">
        <v>31</v>
      </c>
      <c r="CI5" s="459" t="s">
        <v>32</v>
      </c>
      <c r="CJ5" s="459" t="s">
        <v>208</v>
      </c>
      <c r="CK5" s="459" t="s">
        <v>34</v>
      </c>
      <c r="CL5" s="459" t="s">
        <v>382</v>
      </c>
      <c r="CM5" s="459" t="s">
        <v>127</v>
      </c>
      <c r="CN5" s="459" t="s">
        <v>210</v>
      </c>
      <c r="CO5" s="459" t="s">
        <v>384</v>
      </c>
      <c r="CP5" s="459" t="s">
        <v>283</v>
      </c>
      <c r="CQ5" s="459" t="s">
        <v>284</v>
      </c>
      <c r="CR5" s="459" t="s">
        <v>33</v>
      </c>
    </row>
    <row r="6" spans="1:96" ht="15.75">
      <c r="A6" s="681" t="s">
        <v>385</v>
      </c>
      <c r="B6" s="682" t="s">
        <v>386</v>
      </c>
      <c r="C6" s="683">
        <v>602458</v>
      </c>
      <c r="D6" s="684" t="s">
        <v>115</v>
      </c>
      <c r="E6" s="560"/>
      <c r="F6" s="560"/>
      <c r="G6" s="560"/>
      <c r="H6" s="560"/>
      <c r="I6" s="563" t="s">
        <v>78</v>
      </c>
      <c r="J6" s="563" t="s">
        <v>387</v>
      </c>
      <c r="K6" s="563"/>
      <c r="L6" s="560"/>
      <c r="M6" s="561" t="s">
        <v>78</v>
      </c>
      <c r="N6" s="563"/>
      <c r="O6" s="562" t="s">
        <v>78</v>
      </c>
      <c r="P6" s="564" t="s">
        <v>18</v>
      </c>
      <c r="Q6" s="563"/>
      <c r="R6" s="563"/>
      <c r="S6" s="579" t="s">
        <v>18</v>
      </c>
      <c r="T6" s="560"/>
      <c r="U6" s="564" t="s">
        <v>18</v>
      </c>
      <c r="V6" s="564" t="s">
        <v>18</v>
      </c>
      <c r="W6" s="563"/>
      <c r="X6" s="563"/>
      <c r="Y6" s="564" t="s">
        <v>18</v>
      </c>
      <c r="Z6" s="560"/>
      <c r="AA6" s="579" t="s">
        <v>18</v>
      </c>
      <c r="AB6" s="564" t="s">
        <v>18</v>
      </c>
      <c r="AC6" s="563"/>
      <c r="AD6" s="563"/>
      <c r="AE6" s="564" t="s">
        <v>18</v>
      </c>
      <c r="AF6" s="563"/>
      <c r="AG6" s="560"/>
      <c r="AH6" s="560"/>
      <c r="AI6" s="563"/>
      <c r="AJ6" s="685">
        <f t="shared" ref="AJ6:AJ16" si="0">AN6</f>
        <v>18</v>
      </c>
      <c r="AK6" s="686">
        <f t="shared" ref="AK6:AK16" si="1">AJ6+AL6</f>
        <v>48</v>
      </c>
      <c r="AL6" s="686">
        <f>AO6</f>
        <v>30</v>
      </c>
      <c r="AM6" s="687" t="s">
        <v>200</v>
      </c>
      <c r="AN6" s="688">
        <f>$AN$2-BS6</f>
        <v>18</v>
      </c>
      <c r="AO6" s="688">
        <f>(BT6-AN6)</f>
        <v>30</v>
      </c>
      <c r="AP6" s="3"/>
      <c r="AQ6" s="679"/>
      <c r="AR6" s="679"/>
      <c r="AS6" s="679"/>
      <c r="AT6" s="679">
        <v>16</v>
      </c>
      <c r="AU6" s="679"/>
      <c r="AV6" s="689">
        <f t="shared" ref="AV6:AV16" si="2">COUNTIF(E6:AI6,"M")</f>
        <v>0</v>
      </c>
      <c r="AW6" s="689">
        <f t="shared" ref="AW6:AW16" si="3">COUNTIF(E6:AI6,"T")</f>
        <v>0</v>
      </c>
      <c r="AX6" s="689">
        <f t="shared" ref="AX6:AX16" si="4">COUNTIF(E6:AI6,"P")</f>
        <v>0</v>
      </c>
      <c r="AY6" s="689">
        <f>COUNTIF(E6:AI6,"N")</f>
        <v>3</v>
      </c>
      <c r="AZ6" s="689">
        <f t="shared" ref="AZ6:AZ16" si="5">COUNTIF(E6:AI6,"M/T")</f>
        <v>0</v>
      </c>
      <c r="BA6" s="689">
        <f t="shared" ref="BA6:BA16" si="6">COUNTIF(E6:AI6,"I/I")</f>
        <v>1</v>
      </c>
      <c r="BB6" s="689">
        <f t="shared" ref="BB6:BB16" si="7">COUNTIF(E6:AI6,"I")</f>
        <v>0</v>
      </c>
      <c r="BC6" s="689">
        <f t="shared" ref="BC6:BC16" si="8">COUNTIF(E6:AI6,"I²")</f>
        <v>0</v>
      </c>
      <c r="BD6" s="689">
        <f t="shared" ref="BD6:BD16" si="9">COUNTIF(E6:AI6,"M4")</f>
        <v>0</v>
      </c>
      <c r="BE6" s="689">
        <f t="shared" ref="BE6:BE16" si="10">COUNTIF(E6:AI6,"T5")</f>
        <v>0</v>
      </c>
      <c r="BF6" s="689">
        <f t="shared" ref="BF6:BF16" si="11">COUNTIF(E6:AI6,"M/N")</f>
        <v>0</v>
      </c>
      <c r="BG6" s="689">
        <f t="shared" ref="BG6:BG16" si="12">COUNTIF(E6:AI6,"T/N")</f>
        <v>0</v>
      </c>
      <c r="BH6" s="689">
        <f t="shared" ref="BH6:BH16" si="13">COUNTIF(E6:AI6,"T/I")</f>
        <v>0</v>
      </c>
      <c r="BI6" s="689">
        <f t="shared" ref="BI6:BI16" si="14">COUNTIF(E6:AI6,"P/I")</f>
        <v>0</v>
      </c>
      <c r="BJ6" s="689">
        <f t="shared" ref="BJ6:BJ16" si="15">COUNTIF(E6:AI6,"M/I")</f>
        <v>0</v>
      </c>
      <c r="BK6" s="689">
        <f t="shared" ref="BK6:BK16" si="16">COUNTIF(E6:AI6,"M4/T")</f>
        <v>0</v>
      </c>
      <c r="BL6" s="689">
        <f t="shared" ref="BL6:BL16" si="17">COUNTIF(E6:AI6,"I2/N")</f>
        <v>0</v>
      </c>
      <c r="BM6" s="689">
        <f t="shared" ref="BM6:BM16" si="18">COUNTIF(E6:AI6,"M5")</f>
        <v>0</v>
      </c>
      <c r="BN6" s="689">
        <f t="shared" ref="BN6:BN16" si="19">COUNTIF(E6:AI6,"M6")</f>
        <v>0</v>
      </c>
      <c r="BO6" s="689">
        <f t="shared" ref="BO6:BO16" si="20">COUNTIF(E6:AI6,"T2/N")</f>
        <v>0</v>
      </c>
      <c r="BP6" s="689">
        <f t="shared" ref="BP6:BP16" si="21">COUNTIF(E6:AI6,"P2")</f>
        <v>0</v>
      </c>
      <c r="BQ6" s="689">
        <f t="shared" ref="BQ6:BQ16" si="22">COUNTIF(E6:AI6,"T5/N")</f>
        <v>0</v>
      </c>
      <c r="BR6" s="689">
        <f t="shared" ref="BR6:BR16" si="23">COUNTIF(E6:AI6,"M5/I")</f>
        <v>0</v>
      </c>
      <c r="BS6" s="689">
        <f>((AR6*6)+(AS6*6)+(AT6*6)+(AU6*6)+(AQ6*6))</f>
        <v>96</v>
      </c>
      <c r="BT6" s="690">
        <f t="shared" ref="BT6:BT16" si="24">(AV6*$BV$6)+(AW6*$BW$6)+(AX6*$BX$6)+(AY6*$BY$6)+(AZ6*$BZ$6)+(BA6*$CA$6)+(BB6*$CB$6)+(BC6*$CC$6)+(BD6*$CD$6)+(BE6*$CE$6)+(BF6*$CF$6)+(BG6*$CG$6+(BH6*$CH$6)+(BI6*$CI$6)+(BJ6*$CJ$6)+(BK6*$CK$6)+(BL6*$CL$6)+(BM6*$CM$6)+(BN6*$CN6)+(BO6*$CO$6)+(BP6*$CP$6)+(BQ6*$CQ$6)+(BR6*$CR$6))</f>
        <v>48</v>
      </c>
      <c r="BU6" s="672"/>
      <c r="BV6" s="2">
        <v>6</v>
      </c>
      <c r="BW6" s="2">
        <v>6</v>
      </c>
      <c r="BX6" s="2">
        <v>12</v>
      </c>
      <c r="BY6" s="2">
        <v>12</v>
      </c>
      <c r="BZ6" s="2">
        <v>12</v>
      </c>
      <c r="CA6" s="2">
        <v>12</v>
      </c>
      <c r="CB6" s="2">
        <v>6</v>
      </c>
      <c r="CC6" s="2">
        <v>6</v>
      </c>
      <c r="CD6" s="2">
        <v>6</v>
      </c>
      <c r="CE6" s="2">
        <v>6</v>
      </c>
      <c r="CF6" s="2">
        <v>18</v>
      </c>
      <c r="CG6" s="2">
        <v>18</v>
      </c>
      <c r="CH6" s="2">
        <v>12</v>
      </c>
      <c r="CI6" s="2">
        <v>18</v>
      </c>
      <c r="CJ6" s="2">
        <v>12</v>
      </c>
      <c r="CK6" s="2">
        <v>8</v>
      </c>
      <c r="CL6" s="2">
        <v>18</v>
      </c>
      <c r="CM6" s="2">
        <v>3</v>
      </c>
      <c r="CN6" s="473">
        <v>6</v>
      </c>
      <c r="CO6" s="474">
        <v>24</v>
      </c>
      <c r="CP6" s="475">
        <v>12</v>
      </c>
      <c r="CQ6" s="474">
        <v>18</v>
      </c>
      <c r="CR6" s="474">
        <v>18</v>
      </c>
    </row>
    <row r="7" spans="1:96" ht="15.75" customHeight="1">
      <c r="A7" s="681" t="s">
        <v>388</v>
      </c>
      <c r="B7" s="682" t="s">
        <v>389</v>
      </c>
      <c r="C7" s="683">
        <v>889182</v>
      </c>
      <c r="D7" s="684" t="s">
        <v>115</v>
      </c>
      <c r="E7" s="561" t="s">
        <v>78</v>
      </c>
      <c r="F7" s="561" t="s">
        <v>208</v>
      </c>
      <c r="G7" s="560" t="s">
        <v>390</v>
      </c>
      <c r="H7" s="561" t="s">
        <v>78</v>
      </c>
      <c r="I7" s="562" t="s">
        <v>78</v>
      </c>
      <c r="J7" s="563" t="s">
        <v>78</v>
      </c>
      <c r="K7" s="563"/>
      <c r="L7" s="560"/>
      <c r="M7" s="560" t="s">
        <v>391</v>
      </c>
      <c r="N7" s="563"/>
      <c r="O7" s="562" t="s">
        <v>78</v>
      </c>
      <c r="P7" s="563" t="s">
        <v>78</v>
      </c>
      <c r="Q7" s="563"/>
      <c r="R7" s="563"/>
      <c r="S7" s="560" t="s">
        <v>78</v>
      </c>
      <c r="T7" s="560"/>
      <c r="U7" s="563"/>
      <c r="V7" s="563" t="s">
        <v>78</v>
      </c>
      <c r="W7" s="563"/>
      <c r="X7" s="563"/>
      <c r="Y7" s="563" t="s">
        <v>78</v>
      </c>
      <c r="Z7" s="560"/>
      <c r="AA7" s="561" t="s">
        <v>78</v>
      </c>
      <c r="AB7" s="563" t="s">
        <v>78</v>
      </c>
      <c r="AC7" s="562" t="s">
        <v>20</v>
      </c>
      <c r="AD7" s="562" t="s">
        <v>78</v>
      </c>
      <c r="AE7" s="562" t="s">
        <v>78</v>
      </c>
      <c r="AF7" s="563"/>
      <c r="AG7" s="560"/>
      <c r="AH7" s="560" t="s">
        <v>78</v>
      </c>
      <c r="AI7" s="563"/>
      <c r="AJ7" s="685">
        <f t="shared" si="0"/>
        <v>114</v>
      </c>
      <c r="AK7" s="686">
        <f t="shared" si="1"/>
        <v>228</v>
      </c>
      <c r="AL7" s="686">
        <f t="shared" ref="AL7:AL16" si="25">AO7</f>
        <v>114</v>
      </c>
      <c r="AM7" s="687" t="s">
        <v>200</v>
      </c>
      <c r="AN7" s="688">
        <f t="shared" ref="AN7:AN16" si="26">$AN$2-BS7</f>
        <v>114</v>
      </c>
      <c r="AO7" s="688">
        <f t="shared" ref="AO7:AO16" si="27">(BT7-AN7)</f>
        <v>114</v>
      </c>
      <c r="AP7" s="3"/>
      <c r="AQ7" s="679"/>
      <c r="AR7" s="679"/>
      <c r="AS7" s="679"/>
      <c r="AT7" s="679"/>
      <c r="AU7" s="679"/>
      <c r="AV7" s="689">
        <f t="shared" si="2"/>
        <v>1</v>
      </c>
      <c r="AW7" s="689">
        <f t="shared" si="3"/>
        <v>0</v>
      </c>
      <c r="AX7" s="689">
        <f t="shared" si="4"/>
        <v>0</v>
      </c>
      <c r="AY7" s="689">
        <f t="shared" ref="AY7:AY16" si="28">COUNTIF(E7:AI7,"N")</f>
        <v>14</v>
      </c>
      <c r="AZ7" s="689">
        <f t="shared" si="5"/>
        <v>0</v>
      </c>
      <c r="BA7" s="689">
        <f t="shared" si="6"/>
        <v>0</v>
      </c>
      <c r="BB7" s="689">
        <f t="shared" si="7"/>
        <v>0</v>
      </c>
      <c r="BC7" s="689">
        <f t="shared" si="8"/>
        <v>0</v>
      </c>
      <c r="BD7" s="689">
        <f t="shared" si="9"/>
        <v>0</v>
      </c>
      <c r="BE7" s="689">
        <f t="shared" si="10"/>
        <v>0</v>
      </c>
      <c r="BF7" s="689">
        <f t="shared" si="11"/>
        <v>2</v>
      </c>
      <c r="BG7" s="689">
        <f t="shared" si="12"/>
        <v>1</v>
      </c>
      <c r="BH7" s="689">
        <f t="shared" si="13"/>
        <v>0</v>
      </c>
      <c r="BI7" s="689">
        <f t="shared" si="14"/>
        <v>0</v>
      </c>
      <c r="BJ7" s="689">
        <f t="shared" si="15"/>
        <v>0</v>
      </c>
      <c r="BK7" s="689">
        <f t="shared" si="16"/>
        <v>0</v>
      </c>
      <c r="BL7" s="689">
        <f t="shared" si="17"/>
        <v>0</v>
      </c>
      <c r="BM7" s="689">
        <f t="shared" si="18"/>
        <v>0</v>
      </c>
      <c r="BN7" s="689">
        <f t="shared" si="19"/>
        <v>0</v>
      </c>
      <c r="BO7" s="689">
        <f t="shared" si="20"/>
        <v>0</v>
      </c>
      <c r="BP7" s="689">
        <f t="shared" si="21"/>
        <v>0</v>
      </c>
      <c r="BQ7" s="689">
        <f t="shared" si="22"/>
        <v>0</v>
      </c>
      <c r="BR7" s="689">
        <f t="shared" si="23"/>
        <v>0</v>
      </c>
      <c r="BS7" s="689">
        <f>((AR7*6)+(AS7*6)+(AT7*6)+(AU7*6)+(AQ7*6))</f>
        <v>0</v>
      </c>
      <c r="BT7" s="690">
        <f t="shared" si="24"/>
        <v>228</v>
      </c>
      <c r="BU7" s="672"/>
    </row>
    <row r="8" spans="1:96" ht="15.75">
      <c r="A8" s="681" t="s">
        <v>392</v>
      </c>
      <c r="B8" s="682" t="s">
        <v>393</v>
      </c>
      <c r="C8" s="683">
        <v>193516</v>
      </c>
      <c r="D8" s="684" t="s">
        <v>115</v>
      </c>
      <c r="E8" s="560"/>
      <c r="F8" s="560"/>
      <c r="G8" s="560"/>
      <c r="H8" s="560"/>
      <c r="I8" s="562" t="s">
        <v>78</v>
      </c>
      <c r="J8" s="562" t="s">
        <v>78</v>
      </c>
      <c r="K8" s="563" t="s">
        <v>78</v>
      </c>
      <c r="L8" s="561" t="s">
        <v>31</v>
      </c>
      <c r="M8" s="560" t="s">
        <v>390</v>
      </c>
      <c r="N8" s="563" t="s">
        <v>387</v>
      </c>
      <c r="O8" s="563"/>
      <c r="P8" s="562" t="s">
        <v>78</v>
      </c>
      <c r="Q8" s="563"/>
      <c r="R8" s="562" t="s">
        <v>78</v>
      </c>
      <c r="S8" s="560"/>
      <c r="T8" s="560" t="s">
        <v>394</v>
      </c>
      <c r="U8" s="562" t="s">
        <v>78</v>
      </c>
      <c r="V8" s="563" t="s">
        <v>78</v>
      </c>
      <c r="W8" s="563" t="s">
        <v>78</v>
      </c>
      <c r="X8" s="563"/>
      <c r="Y8" s="563"/>
      <c r="Z8" s="561" t="s">
        <v>78</v>
      </c>
      <c r="AA8" s="561" t="s">
        <v>215</v>
      </c>
      <c r="AB8" s="563" t="s">
        <v>78</v>
      </c>
      <c r="AC8" s="563"/>
      <c r="AD8" s="563"/>
      <c r="AE8" s="563" t="s">
        <v>78</v>
      </c>
      <c r="AF8" s="563"/>
      <c r="AG8" s="561" t="s">
        <v>32</v>
      </c>
      <c r="AH8" s="560" t="s">
        <v>390</v>
      </c>
      <c r="AI8" s="563" t="s">
        <v>395</v>
      </c>
      <c r="AJ8" s="685">
        <f t="shared" si="0"/>
        <v>114</v>
      </c>
      <c r="AK8" s="686">
        <f t="shared" si="1"/>
        <v>258</v>
      </c>
      <c r="AL8" s="686">
        <f t="shared" si="25"/>
        <v>144</v>
      </c>
      <c r="AM8" s="687" t="s">
        <v>200</v>
      </c>
      <c r="AN8" s="688">
        <f t="shared" si="26"/>
        <v>114</v>
      </c>
      <c r="AO8" s="688">
        <f t="shared" si="27"/>
        <v>144</v>
      </c>
      <c r="AP8" s="3"/>
      <c r="AQ8" s="679"/>
      <c r="AR8" s="679"/>
      <c r="AS8" s="679"/>
      <c r="AT8" s="679"/>
      <c r="AU8" s="679"/>
      <c r="AV8" s="689">
        <f t="shared" si="2"/>
        <v>0</v>
      </c>
      <c r="AW8" s="689">
        <f t="shared" si="3"/>
        <v>0</v>
      </c>
      <c r="AX8" s="689">
        <f t="shared" si="4"/>
        <v>0</v>
      </c>
      <c r="AY8" s="689">
        <f t="shared" si="28"/>
        <v>11</v>
      </c>
      <c r="AZ8" s="689">
        <f t="shared" si="5"/>
        <v>0</v>
      </c>
      <c r="BA8" s="689">
        <f t="shared" si="6"/>
        <v>2</v>
      </c>
      <c r="BB8" s="689">
        <f t="shared" si="7"/>
        <v>0</v>
      </c>
      <c r="BC8" s="689">
        <f t="shared" si="8"/>
        <v>0</v>
      </c>
      <c r="BD8" s="689">
        <f t="shared" si="9"/>
        <v>0</v>
      </c>
      <c r="BE8" s="689">
        <f t="shared" si="10"/>
        <v>0</v>
      </c>
      <c r="BF8" s="689">
        <f t="shared" si="11"/>
        <v>0</v>
      </c>
      <c r="BG8" s="689">
        <f t="shared" si="12"/>
        <v>4</v>
      </c>
      <c r="BH8" s="689">
        <f t="shared" si="13"/>
        <v>1</v>
      </c>
      <c r="BI8" s="689">
        <f t="shared" si="14"/>
        <v>1</v>
      </c>
      <c r="BJ8" s="689">
        <f t="shared" si="15"/>
        <v>0</v>
      </c>
      <c r="BK8" s="689">
        <f t="shared" si="16"/>
        <v>0</v>
      </c>
      <c r="BL8" s="689">
        <f t="shared" si="17"/>
        <v>0</v>
      </c>
      <c r="BM8" s="689">
        <f t="shared" si="18"/>
        <v>0</v>
      </c>
      <c r="BN8" s="689">
        <f t="shared" si="19"/>
        <v>0</v>
      </c>
      <c r="BO8" s="689">
        <f t="shared" si="20"/>
        <v>0</v>
      </c>
      <c r="BP8" s="689">
        <f t="shared" si="21"/>
        <v>0</v>
      </c>
      <c r="BQ8" s="689">
        <f t="shared" si="22"/>
        <v>0</v>
      </c>
      <c r="BR8" s="689">
        <f>COUNTIF(E8:AI8,"M5/I")</f>
        <v>0</v>
      </c>
      <c r="BS8" s="689">
        <f t="shared" ref="BS8:BS16" si="29">((AR8*6)+(AS8*6)+(AT8*6)+(AU8)+(AQ8*6))</f>
        <v>0</v>
      </c>
      <c r="BT8" s="690">
        <f t="shared" si="24"/>
        <v>258</v>
      </c>
      <c r="BU8" s="672"/>
    </row>
    <row r="9" spans="1:96" ht="15.75">
      <c r="A9" s="681" t="s">
        <v>396</v>
      </c>
      <c r="B9" s="682" t="s">
        <v>397</v>
      </c>
      <c r="C9" s="683">
        <v>999756</v>
      </c>
      <c r="D9" s="684" t="s">
        <v>115</v>
      </c>
      <c r="E9" s="561" t="s">
        <v>78</v>
      </c>
      <c r="F9" s="560"/>
      <c r="G9" s="560" t="s">
        <v>78</v>
      </c>
      <c r="H9" s="560"/>
      <c r="I9" s="563"/>
      <c r="J9" s="563" t="s">
        <v>78</v>
      </c>
      <c r="K9" s="563"/>
      <c r="L9" s="560"/>
      <c r="M9" s="560" t="s">
        <v>387</v>
      </c>
      <c r="N9" s="562" t="s">
        <v>78</v>
      </c>
      <c r="O9" s="563"/>
      <c r="P9" s="563" t="s">
        <v>78</v>
      </c>
      <c r="Q9" s="563"/>
      <c r="R9" s="563"/>
      <c r="S9" s="560" t="s">
        <v>78</v>
      </c>
      <c r="T9" s="560"/>
      <c r="U9" s="563"/>
      <c r="V9" s="563" t="s">
        <v>78</v>
      </c>
      <c r="W9" s="563"/>
      <c r="X9" s="563"/>
      <c r="Y9" s="563" t="s">
        <v>78</v>
      </c>
      <c r="Z9" s="560"/>
      <c r="AA9" s="560"/>
      <c r="AB9" s="563" t="s">
        <v>78</v>
      </c>
      <c r="AC9" s="563"/>
      <c r="AD9" s="563"/>
      <c r="AE9" s="563" t="s">
        <v>78</v>
      </c>
      <c r="AF9" s="562" t="s">
        <v>78</v>
      </c>
      <c r="AG9" s="560"/>
      <c r="AH9" s="560" t="s">
        <v>78</v>
      </c>
      <c r="AI9" s="562" t="s">
        <v>78</v>
      </c>
      <c r="AJ9" s="685">
        <f t="shared" si="0"/>
        <v>114</v>
      </c>
      <c r="AK9" s="686">
        <f t="shared" si="1"/>
        <v>168</v>
      </c>
      <c r="AL9" s="686">
        <f t="shared" si="25"/>
        <v>54</v>
      </c>
      <c r="AM9" s="687" t="s">
        <v>200</v>
      </c>
      <c r="AN9" s="688">
        <f t="shared" si="26"/>
        <v>114</v>
      </c>
      <c r="AO9" s="688">
        <f t="shared" si="27"/>
        <v>54</v>
      </c>
      <c r="AP9" s="3"/>
      <c r="AQ9" s="679"/>
      <c r="AR9" s="679"/>
      <c r="AS9" s="679"/>
      <c r="AT9" s="679"/>
      <c r="AU9" s="679"/>
      <c r="AV9" s="689">
        <f t="shared" si="2"/>
        <v>0</v>
      </c>
      <c r="AW9" s="689">
        <f t="shared" si="3"/>
        <v>0</v>
      </c>
      <c r="AX9" s="689">
        <f t="shared" si="4"/>
        <v>0</v>
      </c>
      <c r="AY9" s="689">
        <f t="shared" si="28"/>
        <v>13</v>
      </c>
      <c r="AZ9" s="689">
        <f t="shared" si="5"/>
        <v>0</v>
      </c>
      <c r="BA9" s="689">
        <f t="shared" si="6"/>
        <v>1</v>
      </c>
      <c r="BB9" s="689">
        <f t="shared" si="7"/>
        <v>0</v>
      </c>
      <c r="BC9" s="689">
        <f t="shared" si="8"/>
        <v>0</v>
      </c>
      <c r="BD9" s="689">
        <f t="shared" si="9"/>
        <v>0</v>
      </c>
      <c r="BE9" s="689">
        <f t="shared" si="10"/>
        <v>0</v>
      </c>
      <c r="BF9" s="689">
        <f t="shared" si="11"/>
        <v>0</v>
      </c>
      <c r="BG9" s="689">
        <f t="shared" si="12"/>
        <v>0</v>
      </c>
      <c r="BH9" s="689">
        <f t="shared" si="13"/>
        <v>0</v>
      </c>
      <c r="BI9" s="689">
        <f t="shared" si="14"/>
        <v>0</v>
      </c>
      <c r="BJ9" s="689">
        <f t="shared" si="15"/>
        <v>0</v>
      </c>
      <c r="BK9" s="689">
        <f t="shared" si="16"/>
        <v>0</v>
      </c>
      <c r="BL9" s="689">
        <f t="shared" si="17"/>
        <v>0</v>
      </c>
      <c r="BM9" s="689">
        <f t="shared" si="18"/>
        <v>0</v>
      </c>
      <c r="BN9" s="689">
        <f t="shared" si="19"/>
        <v>0</v>
      </c>
      <c r="BO9" s="689">
        <f t="shared" si="20"/>
        <v>0</v>
      </c>
      <c r="BP9" s="689">
        <f t="shared" si="21"/>
        <v>0</v>
      </c>
      <c r="BQ9" s="689">
        <f t="shared" si="22"/>
        <v>0</v>
      </c>
      <c r="BR9" s="689">
        <f t="shared" si="23"/>
        <v>0</v>
      </c>
      <c r="BS9" s="689">
        <f t="shared" si="29"/>
        <v>0</v>
      </c>
      <c r="BT9" s="690">
        <f t="shared" si="24"/>
        <v>168</v>
      </c>
      <c r="BU9" s="672"/>
    </row>
    <row r="10" spans="1:96" ht="15.75">
      <c r="A10" s="681" t="s">
        <v>398</v>
      </c>
      <c r="B10" s="682" t="s">
        <v>399</v>
      </c>
      <c r="C10" s="683">
        <v>388106</v>
      </c>
      <c r="D10" s="684" t="s">
        <v>400</v>
      </c>
      <c r="E10" s="560"/>
      <c r="F10" s="560"/>
      <c r="G10" s="579" t="s">
        <v>18</v>
      </c>
      <c r="H10" s="560"/>
      <c r="I10" s="563"/>
      <c r="J10" s="563" t="s">
        <v>78</v>
      </c>
      <c r="K10" s="563"/>
      <c r="L10" s="560"/>
      <c r="M10" s="560" t="s">
        <v>387</v>
      </c>
      <c r="N10" s="563"/>
      <c r="O10" s="562" t="s">
        <v>78</v>
      </c>
      <c r="P10" s="563" t="s">
        <v>78</v>
      </c>
      <c r="Q10" s="563"/>
      <c r="R10" s="563"/>
      <c r="S10" s="560" t="s">
        <v>78</v>
      </c>
      <c r="T10" s="560"/>
      <c r="U10" s="563"/>
      <c r="V10" s="563" t="s">
        <v>78</v>
      </c>
      <c r="W10" s="563"/>
      <c r="X10" s="563"/>
      <c r="Y10" s="564" t="s">
        <v>18</v>
      </c>
      <c r="Z10" s="560"/>
      <c r="AA10" s="560"/>
      <c r="AB10" s="563" t="s">
        <v>78</v>
      </c>
      <c r="AC10" s="563"/>
      <c r="AD10" s="563"/>
      <c r="AE10" s="563" t="s">
        <v>78</v>
      </c>
      <c r="AF10" s="563"/>
      <c r="AG10" s="560"/>
      <c r="AH10" s="560" t="s">
        <v>78</v>
      </c>
      <c r="AI10" s="563"/>
      <c r="AJ10" s="685">
        <f t="shared" si="0"/>
        <v>90</v>
      </c>
      <c r="AK10" s="686">
        <f t="shared" si="1"/>
        <v>108</v>
      </c>
      <c r="AL10" s="686">
        <f t="shared" si="25"/>
        <v>18</v>
      </c>
      <c r="AM10" s="687" t="s">
        <v>200</v>
      </c>
      <c r="AN10" s="688">
        <f t="shared" si="26"/>
        <v>90</v>
      </c>
      <c r="AO10" s="688">
        <f t="shared" si="27"/>
        <v>18</v>
      </c>
      <c r="AP10" s="275"/>
      <c r="AQ10" s="679"/>
      <c r="AR10" s="679"/>
      <c r="AS10" s="679"/>
      <c r="AT10" s="679">
        <v>4</v>
      </c>
      <c r="AU10" s="679"/>
      <c r="AV10" s="689">
        <f t="shared" si="2"/>
        <v>0</v>
      </c>
      <c r="AW10" s="689">
        <f t="shared" si="3"/>
        <v>0</v>
      </c>
      <c r="AX10" s="689">
        <f t="shared" si="4"/>
        <v>0</v>
      </c>
      <c r="AY10" s="689">
        <f t="shared" si="28"/>
        <v>8</v>
      </c>
      <c r="AZ10" s="689">
        <f t="shared" si="5"/>
        <v>0</v>
      </c>
      <c r="BA10" s="689">
        <f t="shared" si="6"/>
        <v>1</v>
      </c>
      <c r="BB10" s="689">
        <f t="shared" si="7"/>
        <v>0</v>
      </c>
      <c r="BC10" s="689">
        <f t="shared" si="8"/>
        <v>0</v>
      </c>
      <c r="BD10" s="689">
        <f t="shared" si="9"/>
        <v>0</v>
      </c>
      <c r="BE10" s="689">
        <f t="shared" si="10"/>
        <v>0</v>
      </c>
      <c r="BF10" s="689">
        <f t="shared" si="11"/>
        <v>0</v>
      </c>
      <c r="BG10" s="689">
        <f t="shared" si="12"/>
        <v>0</v>
      </c>
      <c r="BH10" s="689">
        <f t="shared" si="13"/>
        <v>0</v>
      </c>
      <c r="BI10" s="689">
        <f t="shared" si="14"/>
        <v>0</v>
      </c>
      <c r="BJ10" s="689">
        <f t="shared" si="15"/>
        <v>0</v>
      </c>
      <c r="BK10" s="689">
        <f t="shared" si="16"/>
        <v>0</v>
      </c>
      <c r="BL10" s="689">
        <f t="shared" si="17"/>
        <v>0</v>
      </c>
      <c r="BM10" s="689">
        <f t="shared" si="18"/>
        <v>0</v>
      </c>
      <c r="BN10" s="689">
        <f t="shared" si="19"/>
        <v>0</v>
      </c>
      <c r="BO10" s="689">
        <f t="shared" si="20"/>
        <v>0</v>
      </c>
      <c r="BP10" s="689">
        <f t="shared" si="21"/>
        <v>0</v>
      </c>
      <c r="BQ10" s="689">
        <f t="shared" si="22"/>
        <v>0</v>
      </c>
      <c r="BR10" s="689">
        <f t="shared" si="23"/>
        <v>0</v>
      </c>
      <c r="BS10" s="689">
        <f t="shared" si="29"/>
        <v>24</v>
      </c>
      <c r="BT10" s="690">
        <f t="shared" si="24"/>
        <v>108</v>
      </c>
      <c r="BU10" s="672"/>
    </row>
    <row r="11" spans="1:96" ht="15.75">
      <c r="A11" s="681" t="s">
        <v>401</v>
      </c>
      <c r="B11" s="682" t="s">
        <v>402</v>
      </c>
      <c r="C11" s="683" t="s">
        <v>403</v>
      </c>
      <c r="D11" s="684" t="s">
        <v>400</v>
      </c>
      <c r="E11" s="561" t="s">
        <v>78</v>
      </c>
      <c r="F11" s="560"/>
      <c r="G11" s="560" t="s">
        <v>78</v>
      </c>
      <c r="H11" s="561" t="s">
        <v>77</v>
      </c>
      <c r="I11" s="563"/>
      <c r="J11" s="563" t="s">
        <v>78</v>
      </c>
      <c r="K11" s="563"/>
      <c r="L11" s="561" t="s">
        <v>78</v>
      </c>
      <c r="M11" s="560" t="s">
        <v>78</v>
      </c>
      <c r="N11" s="563"/>
      <c r="O11" s="563"/>
      <c r="P11" s="563" t="s">
        <v>78</v>
      </c>
      <c r="Q11" s="562" t="s">
        <v>78</v>
      </c>
      <c r="R11" s="563"/>
      <c r="S11" s="560" t="s">
        <v>78</v>
      </c>
      <c r="T11" s="561" t="s">
        <v>78</v>
      </c>
      <c r="U11" s="563"/>
      <c r="V11" s="563" t="s">
        <v>78</v>
      </c>
      <c r="W11" s="563"/>
      <c r="X11" s="562" t="s">
        <v>78</v>
      </c>
      <c r="Y11" s="563" t="s">
        <v>78</v>
      </c>
      <c r="Z11" s="560"/>
      <c r="AA11" s="560"/>
      <c r="AB11" s="563" t="s">
        <v>78</v>
      </c>
      <c r="AC11" s="563"/>
      <c r="AD11" s="563"/>
      <c r="AE11" s="563" t="s">
        <v>78</v>
      </c>
      <c r="AF11" s="563"/>
      <c r="AG11" s="561" t="s">
        <v>78</v>
      </c>
      <c r="AH11" s="561" t="s">
        <v>78</v>
      </c>
      <c r="AI11" s="563"/>
      <c r="AJ11" s="685">
        <f t="shared" si="0"/>
        <v>114</v>
      </c>
      <c r="AK11" s="686">
        <f t="shared" si="1"/>
        <v>198</v>
      </c>
      <c r="AL11" s="686">
        <f t="shared" si="25"/>
        <v>84</v>
      </c>
      <c r="AM11" s="687" t="s">
        <v>200</v>
      </c>
      <c r="AN11" s="688">
        <f t="shared" si="26"/>
        <v>114</v>
      </c>
      <c r="AO11" s="688">
        <f t="shared" si="27"/>
        <v>84</v>
      </c>
      <c r="AP11" s="275"/>
      <c r="AQ11" s="679"/>
      <c r="AR11" s="679"/>
      <c r="AS11" s="679"/>
      <c r="AT11" s="679"/>
      <c r="AU11" s="679"/>
      <c r="AV11" s="689">
        <f t="shared" si="2"/>
        <v>0</v>
      </c>
      <c r="AW11" s="689">
        <f t="shared" si="3"/>
        <v>0</v>
      </c>
      <c r="AX11" s="689">
        <f t="shared" si="4"/>
        <v>0</v>
      </c>
      <c r="AY11" s="689">
        <f t="shared" si="28"/>
        <v>16</v>
      </c>
      <c r="AZ11" s="689">
        <f t="shared" si="5"/>
        <v>0</v>
      </c>
      <c r="BA11" s="689">
        <f t="shared" si="6"/>
        <v>0</v>
      </c>
      <c r="BB11" s="689">
        <f t="shared" si="7"/>
        <v>1</v>
      </c>
      <c r="BC11" s="689">
        <f t="shared" si="8"/>
        <v>0</v>
      </c>
      <c r="BD11" s="689">
        <f t="shared" si="9"/>
        <v>0</v>
      </c>
      <c r="BE11" s="689">
        <f t="shared" si="10"/>
        <v>0</v>
      </c>
      <c r="BF11" s="689">
        <f t="shared" si="11"/>
        <v>0</v>
      </c>
      <c r="BG11" s="689">
        <f t="shared" si="12"/>
        <v>0</v>
      </c>
      <c r="BH11" s="689">
        <f t="shared" si="13"/>
        <v>0</v>
      </c>
      <c r="BI11" s="689">
        <f t="shared" si="14"/>
        <v>0</v>
      </c>
      <c r="BJ11" s="689">
        <f t="shared" si="15"/>
        <v>0</v>
      </c>
      <c r="BK11" s="689">
        <f t="shared" si="16"/>
        <v>0</v>
      </c>
      <c r="BL11" s="689">
        <f t="shared" si="17"/>
        <v>0</v>
      </c>
      <c r="BM11" s="689">
        <f t="shared" si="18"/>
        <v>0</v>
      </c>
      <c r="BN11" s="689">
        <f t="shared" si="19"/>
        <v>0</v>
      </c>
      <c r="BO11" s="689">
        <f t="shared" si="20"/>
        <v>0</v>
      </c>
      <c r="BP11" s="689">
        <f t="shared" si="21"/>
        <v>0</v>
      </c>
      <c r="BQ11" s="689">
        <f t="shared" si="22"/>
        <v>0</v>
      </c>
      <c r="BR11" s="689">
        <f t="shared" si="23"/>
        <v>0</v>
      </c>
      <c r="BS11" s="689">
        <f t="shared" si="29"/>
        <v>0</v>
      </c>
      <c r="BT11" s="690">
        <f t="shared" si="24"/>
        <v>198</v>
      </c>
      <c r="BU11" s="672"/>
    </row>
    <row r="12" spans="1:96" ht="15.75">
      <c r="A12" s="691" t="s">
        <v>404</v>
      </c>
      <c r="B12" s="692" t="s">
        <v>405</v>
      </c>
      <c r="C12" s="693">
        <v>650059</v>
      </c>
      <c r="D12" s="684" t="s">
        <v>115</v>
      </c>
      <c r="E12" s="560"/>
      <c r="F12" s="561" t="s">
        <v>78</v>
      </c>
      <c r="G12" s="560"/>
      <c r="H12" s="561" t="s">
        <v>78</v>
      </c>
      <c r="I12" s="563" t="s">
        <v>78</v>
      </c>
      <c r="J12" s="562" t="s">
        <v>21</v>
      </c>
      <c r="K12" s="563"/>
      <c r="L12" s="560" t="s">
        <v>78</v>
      </c>
      <c r="M12" s="561" t="s">
        <v>78</v>
      </c>
      <c r="N12" s="562" t="s">
        <v>21</v>
      </c>
      <c r="O12" s="563" t="s">
        <v>78</v>
      </c>
      <c r="P12" s="563" t="s">
        <v>20</v>
      </c>
      <c r="Q12" s="562" t="s">
        <v>78</v>
      </c>
      <c r="R12" s="563" t="s">
        <v>78</v>
      </c>
      <c r="S12" s="560"/>
      <c r="T12" s="560"/>
      <c r="U12" s="563" t="s">
        <v>78</v>
      </c>
      <c r="V12" s="562" t="s">
        <v>21</v>
      </c>
      <c r="W12" s="562" t="s">
        <v>21</v>
      </c>
      <c r="X12" s="563" t="s">
        <v>394</v>
      </c>
      <c r="Y12" s="562" t="s">
        <v>21</v>
      </c>
      <c r="Z12" s="561" t="s">
        <v>78</v>
      </c>
      <c r="AA12" s="560" t="s">
        <v>78</v>
      </c>
      <c r="AB12" s="562" t="s">
        <v>77</v>
      </c>
      <c r="AC12" s="563" t="s">
        <v>20</v>
      </c>
      <c r="AD12" s="563" t="s">
        <v>394</v>
      </c>
      <c r="AE12" s="563"/>
      <c r="AF12" s="563" t="s">
        <v>78</v>
      </c>
      <c r="AG12" s="560" t="s">
        <v>387</v>
      </c>
      <c r="AH12" s="561" t="s">
        <v>78</v>
      </c>
      <c r="AI12" s="563"/>
      <c r="AJ12" s="685">
        <f t="shared" si="0"/>
        <v>114</v>
      </c>
      <c r="AK12" s="686">
        <f t="shared" si="1"/>
        <v>252</v>
      </c>
      <c r="AL12" s="686">
        <f t="shared" si="25"/>
        <v>138</v>
      </c>
      <c r="AM12" s="687" t="s">
        <v>200</v>
      </c>
      <c r="AN12" s="688">
        <f t="shared" si="26"/>
        <v>114</v>
      </c>
      <c r="AO12" s="688">
        <f t="shared" si="27"/>
        <v>138</v>
      </c>
      <c r="AP12" s="3"/>
      <c r="AQ12" s="679"/>
      <c r="AR12" s="679"/>
      <c r="AS12" s="679"/>
      <c r="AT12" s="679"/>
      <c r="AU12" s="679"/>
      <c r="AV12" s="689">
        <f t="shared" si="2"/>
        <v>2</v>
      </c>
      <c r="AW12" s="689">
        <f t="shared" si="3"/>
        <v>5</v>
      </c>
      <c r="AX12" s="689">
        <f t="shared" si="4"/>
        <v>0</v>
      </c>
      <c r="AY12" s="689">
        <f t="shared" si="28"/>
        <v>13</v>
      </c>
      <c r="AZ12" s="689">
        <f t="shared" si="5"/>
        <v>0</v>
      </c>
      <c r="BA12" s="689">
        <f t="shared" si="6"/>
        <v>1</v>
      </c>
      <c r="BB12" s="689">
        <f t="shared" si="7"/>
        <v>1</v>
      </c>
      <c r="BC12" s="689">
        <f t="shared" si="8"/>
        <v>0</v>
      </c>
      <c r="BD12" s="689">
        <f t="shared" si="9"/>
        <v>0</v>
      </c>
      <c r="BE12" s="689">
        <f t="shared" si="10"/>
        <v>0</v>
      </c>
      <c r="BF12" s="689">
        <f t="shared" si="11"/>
        <v>0</v>
      </c>
      <c r="BG12" s="689">
        <f t="shared" si="12"/>
        <v>2</v>
      </c>
      <c r="BH12" s="689">
        <f t="shared" si="13"/>
        <v>0</v>
      </c>
      <c r="BI12" s="689">
        <f t="shared" si="14"/>
        <v>0</v>
      </c>
      <c r="BJ12" s="689">
        <f t="shared" si="15"/>
        <v>0</v>
      </c>
      <c r="BK12" s="689">
        <f t="shared" si="16"/>
        <v>0</v>
      </c>
      <c r="BL12" s="689">
        <f t="shared" si="17"/>
        <v>0</v>
      </c>
      <c r="BM12" s="689">
        <f t="shared" si="18"/>
        <v>0</v>
      </c>
      <c r="BN12" s="689">
        <f t="shared" si="19"/>
        <v>0</v>
      </c>
      <c r="BO12" s="689">
        <f t="shared" si="20"/>
        <v>0</v>
      </c>
      <c r="BP12" s="689">
        <f t="shared" si="21"/>
        <v>0</v>
      </c>
      <c r="BQ12" s="689">
        <f t="shared" si="22"/>
        <v>0</v>
      </c>
      <c r="BR12" s="689">
        <f t="shared" si="23"/>
        <v>0</v>
      </c>
      <c r="BS12" s="689">
        <f t="shared" si="29"/>
        <v>0</v>
      </c>
      <c r="BT12" s="690">
        <f t="shared" si="24"/>
        <v>252</v>
      </c>
      <c r="BU12" s="672"/>
    </row>
    <row r="13" spans="1:96" ht="15.75">
      <c r="A13" s="691" t="s">
        <v>406</v>
      </c>
      <c r="B13" s="692" t="s">
        <v>407</v>
      </c>
      <c r="C13" s="693">
        <v>462408</v>
      </c>
      <c r="D13" s="684" t="s">
        <v>115</v>
      </c>
      <c r="E13" s="561" t="s">
        <v>78</v>
      </c>
      <c r="F13" s="561" t="s">
        <v>78</v>
      </c>
      <c r="G13" s="560" t="s">
        <v>78</v>
      </c>
      <c r="H13" s="560"/>
      <c r="I13" s="563"/>
      <c r="J13" s="563" t="s">
        <v>78</v>
      </c>
      <c r="K13" s="563"/>
      <c r="L13" s="560"/>
      <c r="M13" s="560" t="s">
        <v>78</v>
      </c>
      <c r="N13" s="563" t="s">
        <v>78</v>
      </c>
      <c r="O13" s="563"/>
      <c r="P13" s="563" t="s">
        <v>78</v>
      </c>
      <c r="Q13" s="562" t="s">
        <v>78</v>
      </c>
      <c r="R13" s="563"/>
      <c r="S13" s="560" t="s">
        <v>78</v>
      </c>
      <c r="T13" s="560"/>
      <c r="U13" s="562" t="s">
        <v>78</v>
      </c>
      <c r="V13" s="563" t="s">
        <v>78</v>
      </c>
      <c r="W13" s="562" t="s">
        <v>78</v>
      </c>
      <c r="X13" s="563"/>
      <c r="Y13" s="563" t="s">
        <v>78</v>
      </c>
      <c r="Z13" s="560"/>
      <c r="AA13" s="561" t="s">
        <v>78</v>
      </c>
      <c r="AB13" s="562" t="s">
        <v>78</v>
      </c>
      <c r="AC13" s="564"/>
      <c r="AD13" s="563"/>
      <c r="AE13" s="563" t="s">
        <v>387</v>
      </c>
      <c r="AF13" s="563"/>
      <c r="AG13" s="560"/>
      <c r="AH13" s="579" t="s">
        <v>408</v>
      </c>
      <c r="AI13" s="563"/>
      <c r="AJ13" s="685">
        <f t="shared" si="0"/>
        <v>102</v>
      </c>
      <c r="AK13" s="686">
        <f t="shared" si="1"/>
        <v>192</v>
      </c>
      <c r="AL13" s="686">
        <f t="shared" si="25"/>
        <v>90</v>
      </c>
      <c r="AM13" s="687" t="s">
        <v>200</v>
      </c>
      <c r="AN13" s="688">
        <f t="shared" si="26"/>
        <v>102</v>
      </c>
      <c r="AO13" s="688">
        <f t="shared" si="27"/>
        <v>90</v>
      </c>
      <c r="AP13" s="3"/>
      <c r="AQ13" s="679"/>
      <c r="AR13" s="679"/>
      <c r="AS13" s="679"/>
      <c r="AT13" s="679">
        <v>2</v>
      </c>
      <c r="AU13" s="679"/>
      <c r="AV13" s="689">
        <f t="shared" si="2"/>
        <v>0</v>
      </c>
      <c r="AW13" s="689">
        <f t="shared" si="3"/>
        <v>0</v>
      </c>
      <c r="AX13" s="689">
        <f t="shared" si="4"/>
        <v>0</v>
      </c>
      <c r="AY13" s="689">
        <f t="shared" si="28"/>
        <v>15</v>
      </c>
      <c r="AZ13" s="689">
        <f t="shared" si="5"/>
        <v>0</v>
      </c>
      <c r="BA13" s="689">
        <f t="shared" si="6"/>
        <v>1</v>
      </c>
      <c r="BB13" s="689">
        <f t="shared" si="7"/>
        <v>0</v>
      </c>
      <c r="BC13" s="689">
        <f t="shared" si="8"/>
        <v>0</v>
      </c>
      <c r="BD13" s="689">
        <f t="shared" si="9"/>
        <v>0</v>
      </c>
      <c r="BE13" s="689">
        <f t="shared" si="10"/>
        <v>0</v>
      </c>
      <c r="BF13" s="689">
        <f t="shared" si="11"/>
        <v>0</v>
      </c>
      <c r="BG13" s="689">
        <f t="shared" si="12"/>
        <v>0</v>
      </c>
      <c r="BH13" s="689">
        <f t="shared" si="13"/>
        <v>0</v>
      </c>
      <c r="BI13" s="689">
        <f t="shared" si="14"/>
        <v>0</v>
      </c>
      <c r="BJ13" s="689">
        <f t="shared" si="15"/>
        <v>0</v>
      </c>
      <c r="BK13" s="689">
        <f t="shared" si="16"/>
        <v>0</v>
      </c>
      <c r="BL13" s="689">
        <f t="shared" si="17"/>
        <v>0</v>
      </c>
      <c r="BM13" s="689">
        <f t="shared" si="18"/>
        <v>0</v>
      </c>
      <c r="BN13" s="689">
        <f t="shared" si="19"/>
        <v>0</v>
      </c>
      <c r="BO13" s="689">
        <f t="shared" si="20"/>
        <v>0</v>
      </c>
      <c r="BP13" s="689">
        <f t="shared" si="21"/>
        <v>0</v>
      </c>
      <c r="BQ13" s="689">
        <f t="shared" si="22"/>
        <v>0</v>
      </c>
      <c r="BR13" s="689">
        <f t="shared" si="23"/>
        <v>0</v>
      </c>
      <c r="BS13" s="689">
        <f t="shared" si="29"/>
        <v>12</v>
      </c>
      <c r="BT13" s="690">
        <f t="shared" si="24"/>
        <v>192</v>
      </c>
      <c r="BU13" s="672"/>
    </row>
    <row r="14" spans="1:96" ht="15.75">
      <c r="A14" s="694" t="s">
        <v>409</v>
      </c>
      <c r="B14" s="692" t="s">
        <v>410</v>
      </c>
      <c r="C14" s="695">
        <v>782275</v>
      </c>
      <c r="D14" s="684" t="s">
        <v>115</v>
      </c>
      <c r="E14" s="560"/>
      <c r="F14" s="561" t="s">
        <v>78</v>
      </c>
      <c r="G14" s="560"/>
      <c r="H14" s="561" t="s">
        <v>78</v>
      </c>
      <c r="I14" s="563" t="s">
        <v>78</v>
      </c>
      <c r="J14" s="563" t="s">
        <v>78</v>
      </c>
      <c r="K14" s="563"/>
      <c r="L14" s="561" t="s">
        <v>78</v>
      </c>
      <c r="M14" s="560"/>
      <c r="N14" s="562" t="s">
        <v>78</v>
      </c>
      <c r="O14" s="563"/>
      <c r="P14" s="563"/>
      <c r="Q14" s="563"/>
      <c r="R14" s="563"/>
      <c r="S14" s="560"/>
      <c r="T14" s="579" t="s">
        <v>411</v>
      </c>
      <c r="U14" s="563" t="s">
        <v>78</v>
      </c>
      <c r="V14" s="563" t="s">
        <v>78</v>
      </c>
      <c r="W14" s="563" t="s">
        <v>395</v>
      </c>
      <c r="X14" s="562" t="s">
        <v>78</v>
      </c>
      <c r="Y14" s="563" t="s">
        <v>78</v>
      </c>
      <c r="Z14" s="560"/>
      <c r="AA14" s="560" t="s">
        <v>78</v>
      </c>
      <c r="AB14" s="563" t="s">
        <v>78</v>
      </c>
      <c r="AC14" s="563"/>
      <c r="AD14" s="562" t="s">
        <v>78</v>
      </c>
      <c r="AE14" s="564" t="s">
        <v>411</v>
      </c>
      <c r="AF14" s="564"/>
      <c r="AG14" s="561" t="s">
        <v>78</v>
      </c>
      <c r="AH14" s="560"/>
      <c r="AI14" s="563"/>
      <c r="AJ14" s="685">
        <f t="shared" si="0"/>
        <v>90</v>
      </c>
      <c r="AK14" s="686">
        <f t="shared" si="1"/>
        <v>180</v>
      </c>
      <c r="AL14" s="686">
        <f t="shared" si="25"/>
        <v>90</v>
      </c>
      <c r="AM14" s="687" t="s">
        <v>200</v>
      </c>
      <c r="AN14" s="688">
        <f t="shared" si="26"/>
        <v>90</v>
      </c>
      <c r="AO14" s="688">
        <f t="shared" si="27"/>
        <v>90</v>
      </c>
      <c r="AP14" s="275"/>
      <c r="AQ14" s="679"/>
      <c r="AR14" s="679"/>
      <c r="AS14" s="679"/>
      <c r="AT14" s="679">
        <v>4</v>
      </c>
      <c r="AU14" s="679"/>
      <c r="AV14" s="689">
        <f t="shared" si="2"/>
        <v>0</v>
      </c>
      <c r="AW14" s="689">
        <f t="shared" si="3"/>
        <v>0</v>
      </c>
      <c r="AX14" s="689">
        <f t="shared" si="4"/>
        <v>0</v>
      </c>
      <c r="AY14" s="689">
        <f t="shared" si="28"/>
        <v>14</v>
      </c>
      <c r="AZ14" s="689">
        <f t="shared" si="5"/>
        <v>0</v>
      </c>
      <c r="BA14" s="689">
        <f t="shared" si="6"/>
        <v>1</v>
      </c>
      <c r="BB14" s="689">
        <f t="shared" si="7"/>
        <v>0</v>
      </c>
      <c r="BC14" s="689">
        <f t="shared" si="8"/>
        <v>0</v>
      </c>
      <c r="BD14" s="689">
        <f t="shared" si="9"/>
        <v>0</v>
      </c>
      <c r="BE14" s="689">
        <f t="shared" si="10"/>
        <v>0</v>
      </c>
      <c r="BF14" s="689">
        <f t="shared" si="11"/>
        <v>0</v>
      </c>
      <c r="BG14" s="689">
        <f t="shared" si="12"/>
        <v>0</v>
      </c>
      <c r="BH14" s="689">
        <f t="shared" si="13"/>
        <v>0</v>
      </c>
      <c r="BI14" s="689">
        <f t="shared" si="14"/>
        <v>0</v>
      </c>
      <c r="BJ14" s="689">
        <f t="shared" si="15"/>
        <v>0</v>
      </c>
      <c r="BK14" s="689">
        <f t="shared" si="16"/>
        <v>0</v>
      </c>
      <c r="BL14" s="689">
        <f t="shared" si="17"/>
        <v>0</v>
      </c>
      <c r="BM14" s="689">
        <f t="shared" si="18"/>
        <v>0</v>
      </c>
      <c r="BN14" s="689">
        <f t="shared" si="19"/>
        <v>0</v>
      </c>
      <c r="BO14" s="689">
        <f t="shared" si="20"/>
        <v>0</v>
      </c>
      <c r="BP14" s="689">
        <f t="shared" si="21"/>
        <v>0</v>
      </c>
      <c r="BQ14" s="689">
        <f t="shared" si="22"/>
        <v>0</v>
      </c>
      <c r="BR14" s="689">
        <f t="shared" si="23"/>
        <v>0</v>
      </c>
      <c r="BS14" s="689">
        <f t="shared" si="29"/>
        <v>24</v>
      </c>
      <c r="BT14" s="690">
        <f t="shared" si="24"/>
        <v>180</v>
      </c>
      <c r="BU14" s="672"/>
    </row>
    <row r="15" spans="1:96" ht="15.75">
      <c r="A15" s="681" t="s">
        <v>412</v>
      </c>
      <c r="B15" s="682" t="s">
        <v>413</v>
      </c>
      <c r="C15" s="695">
        <v>332412</v>
      </c>
      <c r="D15" s="684" t="s">
        <v>115</v>
      </c>
      <c r="E15" s="560"/>
      <c r="F15" s="560"/>
      <c r="G15" s="560" t="s">
        <v>78</v>
      </c>
      <c r="H15" s="560"/>
      <c r="I15" s="563"/>
      <c r="J15" s="563" t="s">
        <v>78</v>
      </c>
      <c r="K15" s="563"/>
      <c r="L15" s="560"/>
      <c r="M15" s="560" t="s">
        <v>78</v>
      </c>
      <c r="N15" s="563"/>
      <c r="O15" s="563"/>
      <c r="P15" s="563" t="s">
        <v>78</v>
      </c>
      <c r="Q15" s="563"/>
      <c r="R15" s="563"/>
      <c r="S15" s="579" t="s">
        <v>18</v>
      </c>
      <c r="T15" s="560"/>
      <c r="U15" s="563"/>
      <c r="V15" s="563" t="s">
        <v>78</v>
      </c>
      <c r="W15" s="563"/>
      <c r="X15" s="563"/>
      <c r="Y15" s="563" t="s">
        <v>78</v>
      </c>
      <c r="Z15" s="560"/>
      <c r="AA15" s="560"/>
      <c r="AB15" s="563" t="s">
        <v>78</v>
      </c>
      <c r="AC15" s="563"/>
      <c r="AD15" s="563"/>
      <c r="AE15" s="563" t="s">
        <v>78</v>
      </c>
      <c r="AF15" s="562" t="s">
        <v>78</v>
      </c>
      <c r="AG15" s="560"/>
      <c r="AH15" s="560" t="s">
        <v>387</v>
      </c>
      <c r="AI15" s="563"/>
      <c r="AJ15" s="685">
        <f t="shared" si="0"/>
        <v>102</v>
      </c>
      <c r="AK15" s="686">
        <f t="shared" si="1"/>
        <v>120</v>
      </c>
      <c r="AL15" s="686">
        <f t="shared" si="25"/>
        <v>18</v>
      </c>
      <c r="AM15" s="687" t="s">
        <v>200</v>
      </c>
      <c r="AN15" s="688">
        <f t="shared" si="26"/>
        <v>102</v>
      </c>
      <c r="AO15" s="688">
        <f t="shared" si="27"/>
        <v>18</v>
      </c>
      <c r="AP15" s="3"/>
      <c r="AQ15" s="679"/>
      <c r="AR15" s="679"/>
      <c r="AS15" s="679"/>
      <c r="AT15" s="679">
        <v>2</v>
      </c>
      <c r="AU15" s="679"/>
      <c r="AV15" s="689">
        <f t="shared" si="2"/>
        <v>0</v>
      </c>
      <c r="AW15" s="689">
        <f t="shared" si="3"/>
        <v>0</v>
      </c>
      <c r="AX15" s="689">
        <f t="shared" si="4"/>
        <v>0</v>
      </c>
      <c r="AY15" s="689">
        <f t="shared" si="28"/>
        <v>9</v>
      </c>
      <c r="AZ15" s="689">
        <f t="shared" si="5"/>
        <v>0</v>
      </c>
      <c r="BA15" s="689">
        <f t="shared" si="6"/>
        <v>1</v>
      </c>
      <c r="BB15" s="689">
        <f t="shared" si="7"/>
        <v>0</v>
      </c>
      <c r="BC15" s="689">
        <f t="shared" si="8"/>
        <v>0</v>
      </c>
      <c r="BD15" s="689">
        <f t="shared" si="9"/>
        <v>0</v>
      </c>
      <c r="BE15" s="689">
        <f t="shared" si="10"/>
        <v>0</v>
      </c>
      <c r="BF15" s="689">
        <f t="shared" si="11"/>
        <v>0</v>
      </c>
      <c r="BG15" s="689">
        <f t="shared" si="12"/>
        <v>0</v>
      </c>
      <c r="BH15" s="689">
        <f t="shared" si="13"/>
        <v>0</v>
      </c>
      <c r="BI15" s="689">
        <f t="shared" si="14"/>
        <v>0</v>
      </c>
      <c r="BJ15" s="689">
        <f t="shared" si="15"/>
        <v>0</v>
      </c>
      <c r="BK15" s="689">
        <f t="shared" si="16"/>
        <v>0</v>
      </c>
      <c r="BL15" s="689">
        <f t="shared" si="17"/>
        <v>0</v>
      </c>
      <c r="BM15" s="689">
        <f t="shared" si="18"/>
        <v>0</v>
      </c>
      <c r="BN15" s="689">
        <f t="shared" si="19"/>
        <v>0</v>
      </c>
      <c r="BO15" s="689">
        <f t="shared" si="20"/>
        <v>0</v>
      </c>
      <c r="BP15" s="689">
        <f t="shared" si="21"/>
        <v>0</v>
      </c>
      <c r="BQ15" s="689">
        <f t="shared" si="22"/>
        <v>0</v>
      </c>
      <c r="BR15" s="689">
        <f t="shared" si="23"/>
        <v>0</v>
      </c>
      <c r="BS15" s="689">
        <f t="shared" si="29"/>
        <v>12</v>
      </c>
      <c r="BT15" s="690">
        <f t="shared" si="24"/>
        <v>120</v>
      </c>
      <c r="BU15" s="672"/>
    </row>
    <row r="16" spans="1:96" ht="15.75">
      <c r="A16" s="681" t="s">
        <v>414</v>
      </c>
      <c r="B16" s="682" t="s">
        <v>415</v>
      </c>
      <c r="C16" s="695">
        <v>856822</v>
      </c>
      <c r="D16" s="684" t="s">
        <v>115</v>
      </c>
      <c r="E16" s="560"/>
      <c r="F16" s="560"/>
      <c r="G16" s="560" t="s">
        <v>78</v>
      </c>
      <c r="H16" s="560"/>
      <c r="I16" s="562" t="s">
        <v>22</v>
      </c>
      <c r="J16" s="563" t="s">
        <v>78</v>
      </c>
      <c r="K16" s="563"/>
      <c r="L16" s="560"/>
      <c r="M16" s="560" t="s">
        <v>78</v>
      </c>
      <c r="N16" s="563"/>
      <c r="O16" s="563"/>
      <c r="P16" s="563" t="s">
        <v>78</v>
      </c>
      <c r="Q16" s="563"/>
      <c r="R16" s="563"/>
      <c r="S16" s="560" t="s">
        <v>78</v>
      </c>
      <c r="T16" s="560"/>
      <c r="U16" s="563"/>
      <c r="V16" s="563" t="s">
        <v>78</v>
      </c>
      <c r="W16" s="563"/>
      <c r="X16" s="562" t="s">
        <v>22</v>
      </c>
      <c r="Y16" s="563" t="s">
        <v>78</v>
      </c>
      <c r="Z16" s="560"/>
      <c r="AA16" s="560"/>
      <c r="AB16" s="563" t="s">
        <v>78</v>
      </c>
      <c r="AC16" s="562" t="s">
        <v>78</v>
      </c>
      <c r="AD16" s="563" t="s">
        <v>78</v>
      </c>
      <c r="AE16" s="562" t="s">
        <v>78</v>
      </c>
      <c r="AF16" s="563"/>
      <c r="AG16" s="560"/>
      <c r="AH16" s="560"/>
      <c r="AI16" s="563"/>
      <c r="AJ16" s="685">
        <f t="shared" si="0"/>
        <v>114</v>
      </c>
      <c r="AK16" s="686">
        <f t="shared" si="1"/>
        <v>156</v>
      </c>
      <c r="AL16" s="686">
        <f t="shared" si="25"/>
        <v>42</v>
      </c>
      <c r="AM16" s="687" t="s">
        <v>200</v>
      </c>
      <c r="AN16" s="688">
        <f t="shared" si="26"/>
        <v>114</v>
      </c>
      <c r="AO16" s="688">
        <f t="shared" si="27"/>
        <v>42</v>
      </c>
      <c r="AP16" s="3"/>
      <c r="AQ16" s="679"/>
      <c r="AR16" s="679"/>
      <c r="AS16" s="679"/>
      <c r="AT16" s="679"/>
      <c r="AU16" s="679"/>
      <c r="AV16" s="689">
        <f t="shared" si="2"/>
        <v>0</v>
      </c>
      <c r="AW16" s="689">
        <f t="shared" si="3"/>
        <v>0</v>
      </c>
      <c r="AX16" s="689">
        <f t="shared" si="4"/>
        <v>2</v>
      </c>
      <c r="AY16" s="689">
        <f t="shared" si="28"/>
        <v>11</v>
      </c>
      <c r="AZ16" s="689">
        <f t="shared" si="5"/>
        <v>0</v>
      </c>
      <c r="BA16" s="689">
        <f t="shared" si="6"/>
        <v>0</v>
      </c>
      <c r="BB16" s="689">
        <f t="shared" si="7"/>
        <v>0</v>
      </c>
      <c r="BC16" s="689">
        <f t="shared" si="8"/>
        <v>0</v>
      </c>
      <c r="BD16" s="689">
        <f t="shared" si="9"/>
        <v>0</v>
      </c>
      <c r="BE16" s="689">
        <f t="shared" si="10"/>
        <v>0</v>
      </c>
      <c r="BF16" s="689">
        <f t="shared" si="11"/>
        <v>0</v>
      </c>
      <c r="BG16" s="689">
        <f t="shared" si="12"/>
        <v>0</v>
      </c>
      <c r="BH16" s="689">
        <f t="shared" si="13"/>
        <v>0</v>
      </c>
      <c r="BI16" s="689">
        <f t="shared" si="14"/>
        <v>0</v>
      </c>
      <c r="BJ16" s="689">
        <f t="shared" si="15"/>
        <v>0</v>
      </c>
      <c r="BK16" s="689">
        <f t="shared" si="16"/>
        <v>0</v>
      </c>
      <c r="BL16" s="689">
        <f t="shared" si="17"/>
        <v>0</v>
      </c>
      <c r="BM16" s="689">
        <f t="shared" si="18"/>
        <v>0</v>
      </c>
      <c r="BN16" s="689">
        <f t="shared" si="19"/>
        <v>0</v>
      </c>
      <c r="BO16" s="689">
        <f t="shared" si="20"/>
        <v>0</v>
      </c>
      <c r="BP16" s="689">
        <f t="shared" si="21"/>
        <v>0</v>
      </c>
      <c r="BQ16" s="689">
        <f t="shared" si="22"/>
        <v>0</v>
      </c>
      <c r="BR16" s="689">
        <f t="shared" si="23"/>
        <v>0</v>
      </c>
      <c r="BS16" s="689">
        <f t="shared" si="29"/>
        <v>0</v>
      </c>
      <c r="BT16" s="690">
        <f t="shared" si="24"/>
        <v>156</v>
      </c>
      <c r="BU16" s="672"/>
    </row>
    <row r="17" spans="1:74">
      <c r="A17" s="664" t="s">
        <v>381</v>
      </c>
      <c r="B17" s="665" t="s">
        <v>220</v>
      </c>
      <c r="C17" s="666" t="s">
        <v>66</v>
      </c>
      <c r="D17" s="696" t="s">
        <v>3</v>
      </c>
      <c r="E17" s="668">
        <v>1</v>
      </c>
      <c r="F17" s="668">
        <v>2</v>
      </c>
      <c r="G17" s="668">
        <v>3</v>
      </c>
      <c r="H17" s="668">
        <v>4</v>
      </c>
      <c r="I17" s="668">
        <v>5</v>
      </c>
      <c r="J17" s="668">
        <v>6</v>
      </c>
      <c r="K17" s="668">
        <v>7</v>
      </c>
      <c r="L17" s="668">
        <v>8</v>
      </c>
      <c r="M17" s="668">
        <v>9</v>
      </c>
      <c r="N17" s="668">
        <v>10</v>
      </c>
      <c r="O17" s="668">
        <v>11</v>
      </c>
      <c r="P17" s="668">
        <v>12</v>
      </c>
      <c r="Q17" s="668">
        <v>13</v>
      </c>
      <c r="R17" s="668">
        <v>14</v>
      </c>
      <c r="S17" s="668">
        <v>15</v>
      </c>
      <c r="T17" s="668">
        <v>16</v>
      </c>
      <c r="U17" s="668">
        <v>17</v>
      </c>
      <c r="V17" s="668">
        <v>18</v>
      </c>
      <c r="W17" s="668">
        <v>19</v>
      </c>
      <c r="X17" s="668">
        <v>20</v>
      </c>
      <c r="Y17" s="668">
        <v>21</v>
      </c>
      <c r="Z17" s="668">
        <v>22</v>
      </c>
      <c r="AA17" s="668">
        <v>23</v>
      </c>
      <c r="AB17" s="668">
        <v>24</v>
      </c>
      <c r="AC17" s="668">
        <v>25</v>
      </c>
      <c r="AD17" s="668">
        <v>26</v>
      </c>
      <c r="AE17" s="668">
        <v>27</v>
      </c>
      <c r="AF17" s="668">
        <v>28</v>
      </c>
      <c r="AG17" s="668">
        <v>29</v>
      </c>
      <c r="AH17" s="668">
        <v>30</v>
      </c>
      <c r="AI17" s="668">
        <v>31</v>
      </c>
      <c r="AJ17" s="669" t="s">
        <v>4</v>
      </c>
      <c r="AK17" s="670" t="s">
        <v>5</v>
      </c>
      <c r="AL17" s="670" t="s">
        <v>6</v>
      </c>
      <c r="AM17" s="697"/>
      <c r="AN17" s="698"/>
      <c r="AO17" s="698"/>
      <c r="AP17" s="275"/>
      <c r="AQ17" s="699"/>
      <c r="AR17" s="699"/>
      <c r="AS17" s="699"/>
      <c r="AT17" s="699"/>
      <c r="AU17" s="700"/>
      <c r="AV17" s="701"/>
      <c r="AW17" s="701"/>
      <c r="AX17" s="701"/>
      <c r="AY17" s="701"/>
      <c r="AZ17" s="701"/>
      <c r="BA17" s="701"/>
      <c r="BB17" s="701"/>
      <c r="BC17" s="701"/>
      <c r="BD17" s="701"/>
      <c r="BE17" s="701"/>
      <c r="BF17" s="701"/>
      <c r="BG17" s="701"/>
      <c r="BH17" s="701"/>
      <c r="BI17" s="701"/>
      <c r="BJ17" s="701"/>
      <c r="BK17" s="701"/>
      <c r="BL17" s="701"/>
      <c r="BM17" s="701"/>
      <c r="BN17" s="701"/>
      <c r="BO17" s="701"/>
      <c r="BP17" s="701"/>
      <c r="BQ17" s="701"/>
      <c r="BR17" s="701"/>
      <c r="BS17" s="700"/>
      <c r="BT17" s="702"/>
      <c r="BU17" s="703"/>
      <c r="BV17" s="627"/>
    </row>
    <row r="18" spans="1:74" ht="15.75">
      <c r="A18" s="673"/>
      <c r="B18" s="674" t="s">
        <v>280</v>
      </c>
      <c r="C18" s="675" t="s">
        <v>204</v>
      </c>
      <c r="D18" s="696"/>
      <c r="E18" s="677" t="s">
        <v>11</v>
      </c>
      <c r="F18" s="677" t="s">
        <v>12</v>
      </c>
      <c r="G18" s="677" t="s">
        <v>13</v>
      </c>
      <c r="H18" s="677" t="s">
        <v>14</v>
      </c>
      <c r="I18" s="677" t="s">
        <v>8</v>
      </c>
      <c r="J18" s="677" t="s">
        <v>9</v>
      </c>
      <c r="K18" s="677" t="s">
        <v>10</v>
      </c>
      <c r="L18" s="677" t="s">
        <v>205</v>
      </c>
      <c r="M18" s="677" t="s">
        <v>12</v>
      </c>
      <c r="N18" s="677" t="s">
        <v>13</v>
      </c>
      <c r="O18" s="677" t="s">
        <v>14</v>
      </c>
      <c r="P18" s="677" t="s">
        <v>8</v>
      </c>
      <c r="Q18" s="677" t="s">
        <v>9</v>
      </c>
      <c r="R18" s="677" t="s">
        <v>10</v>
      </c>
      <c r="S18" s="677" t="s">
        <v>205</v>
      </c>
      <c r="T18" s="677" t="s">
        <v>12</v>
      </c>
      <c r="U18" s="677" t="s">
        <v>13</v>
      </c>
      <c r="V18" s="677" t="s">
        <v>14</v>
      </c>
      <c r="W18" s="677" t="s">
        <v>8</v>
      </c>
      <c r="X18" s="677" t="s">
        <v>9</v>
      </c>
      <c r="Y18" s="677" t="s">
        <v>10</v>
      </c>
      <c r="Z18" s="677" t="s">
        <v>205</v>
      </c>
      <c r="AA18" s="677" t="s">
        <v>12</v>
      </c>
      <c r="AB18" s="677" t="s">
        <v>13</v>
      </c>
      <c r="AC18" s="677" t="s">
        <v>14</v>
      </c>
      <c r="AD18" s="677" t="s">
        <v>8</v>
      </c>
      <c r="AE18" s="677" t="s">
        <v>9</v>
      </c>
      <c r="AF18" s="677" t="s">
        <v>10</v>
      </c>
      <c r="AG18" s="677" t="s">
        <v>205</v>
      </c>
      <c r="AH18" s="677" t="s">
        <v>12</v>
      </c>
      <c r="AI18" s="677" t="s">
        <v>13</v>
      </c>
      <c r="AJ18" s="669"/>
      <c r="AK18" s="670"/>
      <c r="AL18" s="670"/>
      <c r="AM18" s="697"/>
      <c r="AN18" s="678" t="s">
        <v>4</v>
      </c>
      <c r="AO18" s="678" t="s">
        <v>6</v>
      </c>
      <c r="AP18" s="3"/>
      <c r="AQ18" s="679" t="s">
        <v>15</v>
      </c>
      <c r="AR18" s="679" t="s">
        <v>16</v>
      </c>
      <c r="AS18" s="679" t="s">
        <v>17</v>
      </c>
      <c r="AT18" s="679" t="s">
        <v>18</v>
      </c>
      <c r="AU18" s="679" t="s">
        <v>19</v>
      </c>
      <c r="AV18" s="689">
        <f t="shared" ref="AV18:AV31" si="30">COUNTIF(E18:AI18,"M")</f>
        <v>0</v>
      </c>
      <c r="AW18" s="689">
        <f t="shared" ref="AW18:AW31" si="31">COUNTIF(E18:AI18,"T")</f>
        <v>0</v>
      </c>
      <c r="AX18" s="689">
        <f t="shared" ref="AX18:AX31" si="32">COUNTIF(E18:AI18,"P")</f>
        <v>0</v>
      </c>
      <c r="AY18" s="689">
        <f>COUNTIF(E18:AI18,"N")</f>
        <v>0</v>
      </c>
      <c r="AZ18" s="689">
        <f t="shared" ref="AZ18:AZ31" si="33">COUNTIF(E18:AI18,"M/T")</f>
        <v>0</v>
      </c>
      <c r="BA18" s="689">
        <f t="shared" ref="BA18:BA31" si="34">COUNTIF(E18:AI18,"I/I")</f>
        <v>0</v>
      </c>
      <c r="BB18" s="689">
        <f t="shared" ref="BB18:BB31" si="35">COUNTIF(E18:AI18,"I")</f>
        <v>0</v>
      </c>
      <c r="BC18" s="689">
        <f t="shared" ref="BC18:BC31" si="36">COUNTIF(E18:AI18,"I²")</f>
        <v>0</v>
      </c>
      <c r="BD18" s="689">
        <f t="shared" ref="BD18:BD31" si="37">COUNTIF(E18:AI18,"M4")</f>
        <v>0</v>
      </c>
      <c r="BE18" s="689">
        <f t="shared" ref="BE18:BE31" si="38">COUNTIF(E18:AI18,"T5")</f>
        <v>0</v>
      </c>
      <c r="BF18" s="689">
        <f t="shared" ref="BF18:BF31" si="39">COUNTIF(E18:AI18,"M/N")</f>
        <v>0</v>
      </c>
      <c r="BG18" s="689">
        <f t="shared" ref="BG18:BG31" si="40">COUNTIF(E18:AI18,"T/N")</f>
        <v>0</v>
      </c>
      <c r="BH18" s="689">
        <f t="shared" ref="BH18:BH31" si="41">COUNTIF(E18:AI18,"T/I")</f>
        <v>0</v>
      </c>
      <c r="BI18" s="689">
        <f t="shared" ref="BI18:BI31" si="42">COUNTIF(E18:AI18,"P/I")</f>
        <v>0</v>
      </c>
      <c r="BJ18" s="689">
        <f t="shared" ref="BJ18:BJ31" si="43">COUNTIF(E18:AI18,"M/I")</f>
        <v>0</v>
      </c>
      <c r="BK18" s="689">
        <f t="shared" ref="BK18:BK31" si="44">COUNTIF(E18:AI18,"M4/T")</f>
        <v>0</v>
      </c>
      <c r="BL18" s="689">
        <f t="shared" ref="BL18:BL31" si="45">COUNTIF(E18:AI18,"I2/N")</f>
        <v>0</v>
      </c>
      <c r="BM18" s="689">
        <f t="shared" ref="BM18:BM31" si="46">COUNTIF(E18:AI18,"M5")</f>
        <v>0</v>
      </c>
      <c r="BN18" s="689">
        <f t="shared" ref="BN18:BN31" si="47">COUNTIF(E18:AI18,"M6")</f>
        <v>0</v>
      </c>
      <c r="BO18" s="689">
        <f t="shared" ref="BO18:BO31" si="48">COUNTIF(E18:AI18,"T2/N")</f>
        <v>0</v>
      </c>
      <c r="BP18" s="689">
        <f t="shared" ref="BP18:BP31" si="49">COUNTIF(E18:AI18,"P2")</f>
        <v>0</v>
      </c>
      <c r="BQ18" s="689">
        <f t="shared" ref="BQ18:BQ31" si="50">COUNTIF(E18:AI18,"T5/N")</f>
        <v>0</v>
      </c>
      <c r="BR18" s="689">
        <f t="shared" ref="BR18:BR31" si="51">COUNTIF(E18:AI18,"M5/I")</f>
        <v>0</v>
      </c>
      <c r="BS18" s="680" t="s">
        <v>35</v>
      </c>
      <c r="BT18" s="680" t="s">
        <v>36</v>
      </c>
      <c r="BU18" s="672"/>
    </row>
    <row r="19" spans="1:74" ht="15.75">
      <c r="A19" s="681" t="s">
        <v>416</v>
      </c>
      <c r="B19" s="704" t="s">
        <v>417</v>
      </c>
      <c r="C19" s="683">
        <v>612911</v>
      </c>
      <c r="D19" s="705" t="s">
        <v>115</v>
      </c>
      <c r="E19" s="560" t="s">
        <v>78</v>
      </c>
      <c r="F19" s="561" t="s">
        <v>20</v>
      </c>
      <c r="G19" s="560"/>
      <c r="H19" s="560"/>
      <c r="I19" s="563"/>
      <c r="J19" s="562" t="s">
        <v>78</v>
      </c>
      <c r="K19" s="562" t="s">
        <v>78</v>
      </c>
      <c r="L19" s="561" t="s">
        <v>78</v>
      </c>
      <c r="M19" s="560"/>
      <c r="N19" s="563" t="s">
        <v>78</v>
      </c>
      <c r="O19" s="563"/>
      <c r="P19" s="563" t="s">
        <v>78</v>
      </c>
      <c r="Q19" s="562" t="s">
        <v>78</v>
      </c>
      <c r="R19" s="563"/>
      <c r="S19" s="560" t="s">
        <v>78</v>
      </c>
      <c r="T19" s="560"/>
      <c r="U19" s="563"/>
      <c r="V19" s="563" t="s">
        <v>78</v>
      </c>
      <c r="W19" s="563" t="s">
        <v>78</v>
      </c>
      <c r="X19" s="563"/>
      <c r="Y19" s="563"/>
      <c r="Z19" s="560" t="s">
        <v>395</v>
      </c>
      <c r="AA19" s="560"/>
      <c r="AB19" s="562" t="s">
        <v>78</v>
      </c>
      <c r="AC19" s="563" t="s">
        <v>78</v>
      </c>
      <c r="AD19" s="563" t="s">
        <v>78</v>
      </c>
      <c r="AE19" s="563"/>
      <c r="AF19" s="563"/>
      <c r="AG19" s="560"/>
      <c r="AH19" s="560"/>
      <c r="AI19" s="563" t="s">
        <v>78</v>
      </c>
      <c r="AJ19" s="685">
        <f t="shared" ref="AJ19:AJ31" si="52">AN19</f>
        <v>114</v>
      </c>
      <c r="AK19" s="686">
        <f t="shared" ref="AK19:AK31" si="53">AJ19+AL19</f>
        <v>186</v>
      </c>
      <c r="AL19" s="686">
        <f>AO19</f>
        <v>72</v>
      </c>
      <c r="AM19" s="687" t="s">
        <v>200</v>
      </c>
      <c r="AN19" s="688">
        <f t="shared" ref="AN19:AN31" si="54">$AN$2-BS19</f>
        <v>114</v>
      </c>
      <c r="AO19" s="688">
        <f t="shared" ref="AO19:AO31" si="55">(BT19-AN19)</f>
        <v>72</v>
      </c>
      <c r="AP19" s="3"/>
      <c r="AQ19" s="679"/>
      <c r="AR19" s="679"/>
      <c r="AS19" s="679"/>
      <c r="AT19" s="679"/>
      <c r="AU19" s="679"/>
      <c r="AV19" s="689">
        <f t="shared" si="30"/>
        <v>1</v>
      </c>
      <c r="AW19" s="689">
        <f t="shared" si="31"/>
        <v>0</v>
      </c>
      <c r="AX19" s="689">
        <f t="shared" si="32"/>
        <v>0</v>
      </c>
      <c r="AY19" s="689">
        <f t="shared" ref="AY19:AY31" si="56">COUNTIF(E19:AI19,"N")</f>
        <v>14</v>
      </c>
      <c r="AZ19" s="689">
        <f t="shared" si="33"/>
        <v>0</v>
      </c>
      <c r="BA19" s="689">
        <f t="shared" si="34"/>
        <v>1</v>
      </c>
      <c r="BB19" s="689">
        <f t="shared" si="35"/>
        <v>0</v>
      </c>
      <c r="BC19" s="689">
        <f t="shared" si="36"/>
        <v>0</v>
      </c>
      <c r="BD19" s="689">
        <f t="shared" si="37"/>
        <v>0</v>
      </c>
      <c r="BE19" s="689">
        <f t="shared" si="38"/>
        <v>0</v>
      </c>
      <c r="BF19" s="689">
        <f t="shared" si="39"/>
        <v>0</v>
      </c>
      <c r="BG19" s="689">
        <f t="shared" si="40"/>
        <v>0</v>
      </c>
      <c r="BH19" s="689">
        <f t="shared" si="41"/>
        <v>0</v>
      </c>
      <c r="BI19" s="689">
        <f t="shared" si="42"/>
        <v>0</v>
      </c>
      <c r="BJ19" s="689">
        <f t="shared" si="43"/>
        <v>0</v>
      </c>
      <c r="BK19" s="689">
        <f t="shared" si="44"/>
        <v>0</v>
      </c>
      <c r="BL19" s="689">
        <f t="shared" si="45"/>
        <v>0</v>
      </c>
      <c r="BM19" s="689">
        <f t="shared" si="46"/>
        <v>0</v>
      </c>
      <c r="BN19" s="689">
        <f t="shared" si="47"/>
        <v>0</v>
      </c>
      <c r="BO19" s="689">
        <f t="shared" si="48"/>
        <v>0</v>
      </c>
      <c r="BP19" s="689">
        <f t="shared" si="49"/>
        <v>0</v>
      </c>
      <c r="BQ19" s="689">
        <f t="shared" si="50"/>
        <v>0</v>
      </c>
      <c r="BR19" s="689">
        <f t="shared" si="51"/>
        <v>0</v>
      </c>
      <c r="BS19" s="689">
        <f t="shared" ref="BS19:BS31" si="57">((AR19*6)+(AS19*6)+(AT19*6)+(AU19)+(AQ19*6))</f>
        <v>0</v>
      </c>
      <c r="BT19" s="690">
        <f t="shared" ref="BT19:BT30" si="58">(AV19*$BV$6)+(AW19*$BW$6)+(AX19*$BX$6)+(AY19*$BY$6)+(AZ19*$BZ$6)+(BA19*$CA$6)+(BB19*$CB$6)+(BC19*$CC$6)+(BD19*$CD$6)+(BE19*$CE$6)+(BF19*$CF$6)+(BG19*$CG$6+(BH19*$CH$6)+(BI19*$CI$6)+(BJ19*$CJ$6)+(BK19*$CK$6)+(BL19*$CL$6)+(BM19*$CM$6)+(BN19*$CN19)+(BO19*$CO$6)+(BP19*$CP$6)+(BQ19*$CQ$6)+(BR19*$CR$6))</f>
        <v>186</v>
      </c>
      <c r="BU19" s="672"/>
    </row>
    <row r="20" spans="1:74" ht="15.75">
      <c r="A20" s="681" t="s">
        <v>418</v>
      </c>
      <c r="B20" s="704" t="s">
        <v>419</v>
      </c>
      <c r="C20" s="683">
        <v>731473</v>
      </c>
      <c r="D20" s="705" t="s">
        <v>115</v>
      </c>
      <c r="E20" s="560" t="s">
        <v>78</v>
      </c>
      <c r="F20" s="561" t="s">
        <v>78</v>
      </c>
      <c r="G20" s="560"/>
      <c r="H20" s="561" t="s">
        <v>78</v>
      </c>
      <c r="I20" s="563"/>
      <c r="J20" s="563"/>
      <c r="K20" s="563" t="s">
        <v>78</v>
      </c>
      <c r="L20" s="560"/>
      <c r="M20" s="560"/>
      <c r="N20" s="563" t="s">
        <v>78</v>
      </c>
      <c r="O20" s="563" t="s">
        <v>78</v>
      </c>
      <c r="P20" s="563"/>
      <c r="Q20" s="563" t="s">
        <v>78</v>
      </c>
      <c r="R20" s="562" t="s">
        <v>78</v>
      </c>
      <c r="S20" s="560"/>
      <c r="T20" s="560" t="s">
        <v>78</v>
      </c>
      <c r="U20" s="563" t="s">
        <v>78</v>
      </c>
      <c r="V20" s="563"/>
      <c r="W20" s="563" t="s">
        <v>78</v>
      </c>
      <c r="X20" s="563"/>
      <c r="Y20" s="563"/>
      <c r="Z20" s="561" t="s">
        <v>78</v>
      </c>
      <c r="AA20" s="561" t="s">
        <v>78</v>
      </c>
      <c r="AB20" s="563"/>
      <c r="AC20" s="563" t="s">
        <v>78</v>
      </c>
      <c r="AD20" s="563"/>
      <c r="AE20" s="563"/>
      <c r="AF20" s="563"/>
      <c r="AG20" s="560"/>
      <c r="AH20" s="560"/>
      <c r="AI20" s="562" t="s">
        <v>77</v>
      </c>
      <c r="AJ20" s="685">
        <f t="shared" si="52"/>
        <v>114</v>
      </c>
      <c r="AK20" s="686">
        <f t="shared" si="53"/>
        <v>174</v>
      </c>
      <c r="AL20" s="686">
        <f t="shared" ref="AL20:AL31" si="59">AO20</f>
        <v>60</v>
      </c>
      <c r="AM20" s="687" t="s">
        <v>200</v>
      </c>
      <c r="AN20" s="688">
        <f t="shared" si="54"/>
        <v>114</v>
      </c>
      <c r="AO20" s="688">
        <f t="shared" si="55"/>
        <v>60</v>
      </c>
      <c r="AP20" s="3"/>
      <c r="AQ20" s="679"/>
      <c r="AR20" s="679"/>
      <c r="AS20" s="679"/>
      <c r="AT20" s="679"/>
      <c r="AU20" s="679"/>
      <c r="AV20" s="689">
        <f t="shared" si="30"/>
        <v>0</v>
      </c>
      <c r="AW20" s="689">
        <f t="shared" si="31"/>
        <v>0</v>
      </c>
      <c r="AX20" s="689">
        <f t="shared" si="32"/>
        <v>0</v>
      </c>
      <c r="AY20" s="689">
        <f t="shared" si="56"/>
        <v>14</v>
      </c>
      <c r="AZ20" s="689">
        <f t="shared" si="33"/>
        <v>0</v>
      </c>
      <c r="BA20" s="689">
        <f t="shared" si="34"/>
        <v>0</v>
      </c>
      <c r="BB20" s="689">
        <f t="shared" si="35"/>
        <v>1</v>
      </c>
      <c r="BC20" s="689">
        <f t="shared" si="36"/>
        <v>0</v>
      </c>
      <c r="BD20" s="689">
        <f t="shared" si="37"/>
        <v>0</v>
      </c>
      <c r="BE20" s="689">
        <f t="shared" si="38"/>
        <v>0</v>
      </c>
      <c r="BF20" s="689">
        <f t="shared" si="39"/>
        <v>0</v>
      </c>
      <c r="BG20" s="689">
        <f t="shared" si="40"/>
        <v>0</v>
      </c>
      <c r="BH20" s="689">
        <f t="shared" si="41"/>
        <v>0</v>
      </c>
      <c r="BI20" s="689">
        <f t="shared" si="42"/>
        <v>0</v>
      </c>
      <c r="BJ20" s="689">
        <f t="shared" si="43"/>
        <v>0</v>
      </c>
      <c r="BK20" s="689">
        <f t="shared" si="44"/>
        <v>0</v>
      </c>
      <c r="BL20" s="689">
        <f t="shared" si="45"/>
        <v>0</v>
      </c>
      <c r="BM20" s="689">
        <f t="shared" si="46"/>
        <v>0</v>
      </c>
      <c r="BN20" s="689">
        <f t="shared" si="47"/>
        <v>0</v>
      </c>
      <c r="BO20" s="689">
        <f t="shared" si="48"/>
        <v>0</v>
      </c>
      <c r="BP20" s="689">
        <f t="shared" si="49"/>
        <v>0</v>
      </c>
      <c r="BQ20" s="689">
        <f t="shared" si="50"/>
        <v>0</v>
      </c>
      <c r="BR20" s="689">
        <f t="shared" si="51"/>
        <v>0</v>
      </c>
      <c r="BS20" s="689">
        <f t="shared" si="57"/>
        <v>0</v>
      </c>
      <c r="BT20" s="690">
        <f t="shared" si="58"/>
        <v>174</v>
      </c>
      <c r="BU20" s="672"/>
    </row>
    <row r="21" spans="1:74" ht="15.75">
      <c r="A21" s="681" t="s">
        <v>420</v>
      </c>
      <c r="B21" s="704" t="s">
        <v>421</v>
      </c>
      <c r="C21" s="683">
        <v>731519</v>
      </c>
      <c r="D21" s="705" t="s">
        <v>400</v>
      </c>
      <c r="E21" s="560"/>
      <c r="F21" s="560"/>
      <c r="G21" s="560"/>
      <c r="H21" s="560"/>
      <c r="I21" s="563"/>
      <c r="J21" s="563"/>
      <c r="K21" s="563" t="s">
        <v>78</v>
      </c>
      <c r="L21" s="560"/>
      <c r="M21" s="560"/>
      <c r="N21" s="563" t="s">
        <v>78</v>
      </c>
      <c r="O21" s="563"/>
      <c r="P21" s="563"/>
      <c r="Q21" s="563" t="s">
        <v>78</v>
      </c>
      <c r="R21" s="563"/>
      <c r="S21" s="560"/>
      <c r="T21" s="560" t="s">
        <v>78</v>
      </c>
      <c r="U21" s="563"/>
      <c r="V21" s="563" t="s">
        <v>78</v>
      </c>
      <c r="W21" s="563"/>
      <c r="X21" s="563"/>
      <c r="Y21" s="563" t="s">
        <v>78</v>
      </c>
      <c r="Z21" s="560" t="s">
        <v>395</v>
      </c>
      <c r="AA21" s="560"/>
      <c r="AB21" s="563"/>
      <c r="AC21" s="563" t="s">
        <v>78</v>
      </c>
      <c r="AD21" s="563"/>
      <c r="AE21" s="563"/>
      <c r="AF21" s="563" t="s">
        <v>78</v>
      </c>
      <c r="AG21" s="560"/>
      <c r="AH21" s="560"/>
      <c r="AI21" s="563" t="s">
        <v>78</v>
      </c>
      <c r="AJ21" s="685">
        <f t="shared" si="52"/>
        <v>114</v>
      </c>
      <c r="AK21" s="686">
        <f t="shared" si="53"/>
        <v>120</v>
      </c>
      <c r="AL21" s="686">
        <f t="shared" si="59"/>
        <v>6</v>
      </c>
      <c r="AM21" s="687" t="s">
        <v>200</v>
      </c>
      <c r="AN21" s="688">
        <f t="shared" si="54"/>
        <v>114</v>
      </c>
      <c r="AO21" s="688">
        <f t="shared" si="55"/>
        <v>6</v>
      </c>
      <c r="AP21" s="275"/>
      <c r="AQ21" s="679"/>
      <c r="AR21" s="679"/>
      <c r="AS21" s="679"/>
      <c r="AT21" s="679"/>
      <c r="AU21" s="679"/>
      <c r="AV21" s="689">
        <f t="shared" si="30"/>
        <v>0</v>
      </c>
      <c r="AW21" s="689">
        <f t="shared" si="31"/>
        <v>0</v>
      </c>
      <c r="AX21" s="689">
        <f t="shared" si="32"/>
        <v>0</v>
      </c>
      <c r="AY21" s="689">
        <f t="shared" si="56"/>
        <v>9</v>
      </c>
      <c r="AZ21" s="689">
        <f t="shared" si="33"/>
        <v>0</v>
      </c>
      <c r="BA21" s="689">
        <f t="shared" si="34"/>
        <v>1</v>
      </c>
      <c r="BB21" s="689">
        <f t="shared" si="35"/>
        <v>0</v>
      </c>
      <c r="BC21" s="689">
        <f t="shared" si="36"/>
        <v>0</v>
      </c>
      <c r="BD21" s="689">
        <f t="shared" si="37"/>
        <v>0</v>
      </c>
      <c r="BE21" s="689">
        <f t="shared" si="38"/>
        <v>0</v>
      </c>
      <c r="BF21" s="689">
        <f t="shared" si="39"/>
        <v>0</v>
      </c>
      <c r="BG21" s="689">
        <f t="shared" si="40"/>
        <v>0</v>
      </c>
      <c r="BH21" s="689">
        <f t="shared" si="41"/>
        <v>0</v>
      </c>
      <c r="BI21" s="689">
        <f t="shared" si="42"/>
        <v>0</v>
      </c>
      <c r="BJ21" s="689">
        <f t="shared" si="43"/>
        <v>0</v>
      </c>
      <c r="BK21" s="689">
        <f t="shared" si="44"/>
        <v>0</v>
      </c>
      <c r="BL21" s="689">
        <f t="shared" si="45"/>
        <v>0</v>
      </c>
      <c r="BM21" s="689">
        <f t="shared" si="46"/>
        <v>0</v>
      </c>
      <c r="BN21" s="689">
        <f t="shared" si="47"/>
        <v>0</v>
      </c>
      <c r="BO21" s="689">
        <f t="shared" si="48"/>
        <v>0</v>
      </c>
      <c r="BP21" s="689">
        <f t="shared" si="49"/>
        <v>0</v>
      </c>
      <c r="BQ21" s="689">
        <f t="shared" si="50"/>
        <v>0</v>
      </c>
      <c r="BR21" s="689">
        <f t="shared" si="51"/>
        <v>0</v>
      </c>
      <c r="BS21" s="689">
        <f t="shared" si="57"/>
        <v>0</v>
      </c>
      <c r="BT21" s="690">
        <f t="shared" si="58"/>
        <v>120</v>
      </c>
      <c r="BU21" s="672"/>
    </row>
    <row r="22" spans="1:74" ht="15.75">
      <c r="A22" s="681" t="s">
        <v>422</v>
      </c>
      <c r="B22" s="704" t="s">
        <v>423</v>
      </c>
      <c r="C22" s="683">
        <v>408802</v>
      </c>
      <c r="D22" s="705" t="s">
        <v>115</v>
      </c>
      <c r="E22" s="560" t="s">
        <v>387</v>
      </c>
      <c r="F22" s="560"/>
      <c r="G22" s="580" t="s">
        <v>424</v>
      </c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2"/>
      <c r="AA22" s="560"/>
      <c r="AB22" s="562" t="s">
        <v>78</v>
      </c>
      <c r="AC22" s="562" t="s">
        <v>78</v>
      </c>
      <c r="AD22" s="563" t="s">
        <v>78</v>
      </c>
      <c r="AE22" s="563"/>
      <c r="AF22" s="562" t="s">
        <v>78</v>
      </c>
      <c r="AG22" s="560"/>
      <c r="AH22" s="560"/>
      <c r="AI22" s="563" t="s">
        <v>78</v>
      </c>
      <c r="AJ22" s="685">
        <f t="shared" si="52"/>
        <v>36</v>
      </c>
      <c r="AK22" s="686">
        <f t="shared" si="53"/>
        <v>84</v>
      </c>
      <c r="AL22" s="686">
        <f t="shared" si="59"/>
        <v>48</v>
      </c>
      <c r="AM22" s="687" t="s">
        <v>200</v>
      </c>
      <c r="AN22" s="688">
        <f t="shared" si="54"/>
        <v>36</v>
      </c>
      <c r="AO22" s="688">
        <f t="shared" si="55"/>
        <v>48</v>
      </c>
      <c r="AP22" s="3"/>
      <c r="AQ22" s="679"/>
      <c r="AR22" s="679">
        <v>13</v>
      </c>
      <c r="AS22" s="679"/>
      <c r="AT22" s="679"/>
      <c r="AU22" s="679"/>
      <c r="AV22" s="689">
        <f t="shared" si="30"/>
        <v>0</v>
      </c>
      <c r="AW22" s="689">
        <f t="shared" si="31"/>
        <v>0</v>
      </c>
      <c r="AX22" s="689">
        <f t="shared" si="32"/>
        <v>0</v>
      </c>
      <c r="AY22" s="689">
        <f t="shared" si="56"/>
        <v>6</v>
      </c>
      <c r="AZ22" s="689">
        <f t="shared" si="33"/>
        <v>0</v>
      </c>
      <c r="BA22" s="689">
        <f t="shared" si="34"/>
        <v>1</v>
      </c>
      <c r="BB22" s="689">
        <f t="shared" si="35"/>
        <v>0</v>
      </c>
      <c r="BC22" s="689">
        <f t="shared" si="36"/>
        <v>0</v>
      </c>
      <c r="BD22" s="689">
        <f t="shared" si="37"/>
        <v>0</v>
      </c>
      <c r="BE22" s="689">
        <f t="shared" si="38"/>
        <v>0</v>
      </c>
      <c r="BF22" s="689">
        <f t="shared" si="39"/>
        <v>0</v>
      </c>
      <c r="BG22" s="689">
        <f t="shared" si="40"/>
        <v>0</v>
      </c>
      <c r="BH22" s="689">
        <f t="shared" si="41"/>
        <v>0</v>
      </c>
      <c r="BI22" s="689">
        <f t="shared" si="42"/>
        <v>0</v>
      </c>
      <c r="BJ22" s="689">
        <f t="shared" si="43"/>
        <v>0</v>
      </c>
      <c r="BK22" s="689">
        <f t="shared" si="44"/>
        <v>0</v>
      </c>
      <c r="BL22" s="689">
        <f t="shared" si="45"/>
        <v>0</v>
      </c>
      <c r="BM22" s="689">
        <f t="shared" si="46"/>
        <v>0</v>
      </c>
      <c r="BN22" s="689">
        <f t="shared" si="47"/>
        <v>0</v>
      </c>
      <c r="BO22" s="689">
        <f t="shared" si="48"/>
        <v>0</v>
      </c>
      <c r="BP22" s="689">
        <f t="shared" si="49"/>
        <v>0</v>
      </c>
      <c r="BQ22" s="689">
        <f t="shared" si="50"/>
        <v>0</v>
      </c>
      <c r="BR22" s="689">
        <f t="shared" si="51"/>
        <v>0</v>
      </c>
      <c r="BS22" s="689">
        <f t="shared" si="57"/>
        <v>78</v>
      </c>
      <c r="BT22" s="690">
        <f t="shared" si="58"/>
        <v>84</v>
      </c>
      <c r="BU22" s="672"/>
    </row>
    <row r="23" spans="1:74" ht="15.75">
      <c r="A23" s="681" t="s">
        <v>425</v>
      </c>
      <c r="B23" s="704" t="s">
        <v>426</v>
      </c>
      <c r="C23" s="683">
        <v>530322</v>
      </c>
      <c r="D23" s="705" t="s">
        <v>115</v>
      </c>
      <c r="E23" s="561" t="s">
        <v>384</v>
      </c>
      <c r="F23" s="560"/>
      <c r="G23" s="560" t="s">
        <v>78</v>
      </c>
      <c r="H23" s="560" t="s">
        <v>78</v>
      </c>
      <c r="I23" s="563"/>
      <c r="J23" s="563"/>
      <c r="K23" s="563" t="s">
        <v>78</v>
      </c>
      <c r="L23" s="561" t="s">
        <v>78</v>
      </c>
      <c r="M23" s="561" t="s">
        <v>78</v>
      </c>
      <c r="N23" s="563" t="s">
        <v>78</v>
      </c>
      <c r="O23" s="563"/>
      <c r="P23" s="563"/>
      <c r="Q23" s="562" t="s">
        <v>78</v>
      </c>
      <c r="R23" s="563"/>
      <c r="S23" s="561" t="s">
        <v>32</v>
      </c>
      <c r="T23" s="560" t="s">
        <v>78</v>
      </c>
      <c r="U23" s="562" t="s">
        <v>78</v>
      </c>
      <c r="V23" s="562" t="s">
        <v>78</v>
      </c>
      <c r="W23" s="563" t="s">
        <v>78</v>
      </c>
      <c r="X23" s="562" t="s">
        <v>78</v>
      </c>
      <c r="Y23" s="562" t="s">
        <v>78</v>
      </c>
      <c r="Z23" s="560" t="s">
        <v>78</v>
      </c>
      <c r="AA23" s="561" t="s">
        <v>78</v>
      </c>
      <c r="AB23" s="563" t="s">
        <v>78</v>
      </c>
      <c r="AC23" s="563"/>
      <c r="AD23" s="563"/>
      <c r="AE23" s="563"/>
      <c r="AF23" s="563" t="s">
        <v>78</v>
      </c>
      <c r="AG23" s="560" t="s">
        <v>20</v>
      </c>
      <c r="AH23" s="560"/>
      <c r="AI23" s="562" t="s">
        <v>78</v>
      </c>
      <c r="AJ23" s="685">
        <f t="shared" si="52"/>
        <v>114</v>
      </c>
      <c r="AK23" s="686">
        <f t="shared" si="53"/>
        <v>264</v>
      </c>
      <c r="AL23" s="686">
        <f t="shared" si="59"/>
        <v>150</v>
      </c>
      <c r="AM23" s="687" t="s">
        <v>200</v>
      </c>
      <c r="AN23" s="688">
        <f t="shared" si="54"/>
        <v>114</v>
      </c>
      <c r="AO23" s="688">
        <f t="shared" si="55"/>
        <v>150</v>
      </c>
      <c r="AP23" s="3"/>
      <c r="AQ23" s="679"/>
      <c r="AR23" s="679"/>
      <c r="AS23" s="679"/>
      <c r="AT23" s="679"/>
      <c r="AU23" s="679"/>
      <c r="AV23" s="689">
        <f t="shared" si="30"/>
        <v>1</v>
      </c>
      <c r="AW23" s="689">
        <f t="shared" si="31"/>
        <v>0</v>
      </c>
      <c r="AX23" s="689">
        <f t="shared" si="32"/>
        <v>0</v>
      </c>
      <c r="AY23" s="689">
        <f t="shared" si="56"/>
        <v>18</v>
      </c>
      <c r="AZ23" s="689">
        <f t="shared" si="33"/>
        <v>0</v>
      </c>
      <c r="BA23" s="689">
        <f t="shared" si="34"/>
        <v>0</v>
      </c>
      <c r="BB23" s="689">
        <f t="shared" si="35"/>
        <v>0</v>
      </c>
      <c r="BC23" s="689">
        <f t="shared" si="36"/>
        <v>0</v>
      </c>
      <c r="BD23" s="689">
        <f t="shared" si="37"/>
        <v>0</v>
      </c>
      <c r="BE23" s="689">
        <f t="shared" si="38"/>
        <v>0</v>
      </c>
      <c r="BF23" s="689">
        <f t="shared" si="39"/>
        <v>0</v>
      </c>
      <c r="BG23" s="689">
        <f t="shared" si="40"/>
        <v>0</v>
      </c>
      <c r="BH23" s="689">
        <f t="shared" si="41"/>
        <v>0</v>
      </c>
      <c r="BI23" s="689">
        <f t="shared" si="42"/>
        <v>1</v>
      </c>
      <c r="BJ23" s="689">
        <f t="shared" si="43"/>
        <v>0</v>
      </c>
      <c r="BK23" s="689">
        <f t="shared" si="44"/>
        <v>0</v>
      </c>
      <c r="BL23" s="689">
        <f t="shared" si="45"/>
        <v>0</v>
      </c>
      <c r="BM23" s="689">
        <f t="shared" si="46"/>
        <v>0</v>
      </c>
      <c r="BN23" s="689">
        <f t="shared" si="47"/>
        <v>0</v>
      </c>
      <c r="BO23" s="689">
        <f>COUNTIF(E23:AI23,"P/N")</f>
        <v>1</v>
      </c>
      <c r="BP23" s="689">
        <f t="shared" si="49"/>
        <v>0</v>
      </c>
      <c r="BQ23" s="689">
        <f t="shared" si="50"/>
        <v>0</v>
      </c>
      <c r="BR23" s="689">
        <f t="shared" si="51"/>
        <v>0</v>
      </c>
      <c r="BS23" s="689">
        <f t="shared" si="57"/>
        <v>0</v>
      </c>
      <c r="BT23" s="690">
        <f t="shared" si="58"/>
        <v>264</v>
      </c>
      <c r="BU23" s="672"/>
    </row>
    <row r="24" spans="1:74" ht="15.75">
      <c r="A24" s="681" t="s">
        <v>427</v>
      </c>
      <c r="B24" s="704" t="s">
        <v>428</v>
      </c>
      <c r="C24" s="683">
        <v>1189571</v>
      </c>
      <c r="D24" s="705" t="s">
        <v>115</v>
      </c>
      <c r="E24" s="560"/>
      <c r="F24" s="560"/>
      <c r="G24" s="560"/>
      <c r="H24" s="560"/>
      <c r="I24" s="563"/>
      <c r="J24" s="563"/>
      <c r="K24" s="563"/>
      <c r="L24" s="560"/>
      <c r="M24" s="560"/>
      <c r="N24" s="563"/>
      <c r="O24" s="563"/>
      <c r="P24" s="563"/>
      <c r="Q24" s="563"/>
      <c r="R24" s="563"/>
      <c r="S24" s="560"/>
      <c r="T24" s="560"/>
      <c r="U24" s="563"/>
      <c r="V24" s="563"/>
      <c r="W24" s="563"/>
      <c r="X24" s="563"/>
      <c r="Y24" s="563"/>
      <c r="Z24" s="560"/>
      <c r="AA24" s="560"/>
      <c r="AB24" s="563"/>
      <c r="AC24" s="563"/>
      <c r="AD24" s="563"/>
      <c r="AE24" s="563"/>
      <c r="AF24" s="563"/>
      <c r="AG24" s="560"/>
      <c r="AH24" s="560"/>
      <c r="AI24" s="563"/>
      <c r="AJ24" s="685">
        <f t="shared" si="52"/>
        <v>114</v>
      </c>
      <c r="AK24" s="686">
        <f t="shared" si="53"/>
        <v>0</v>
      </c>
      <c r="AL24" s="686">
        <f t="shared" si="59"/>
        <v>-114</v>
      </c>
      <c r="AM24" s="687" t="s">
        <v>257</v>
      </c>
      <c r="AN24" s="688">
        <f t="shared" si="54"/>
        <v>114</v>
      </c>
      <c r="AO24" s="688">
        <f t="shared" si="55"/>
        <v>-114</v>
      </c>
      <c r="AP24" s="3"/>
      <c r="AQ24" s="679"/>
      <c r="AR24" s="679"/>
      <c r="AS24" s="679"/>
      <c r="AT24" s="679"/>
      <c r="AU24" s="679"/>
      <c r="AV24" s="689">
        <f t="shared" si="30"/>
        <v>0</v>
      </c>
      <c r="AW24" s="689">
        <f t="shared" si="31"/>
        <v>0</v>
      </c>
      <c r="AX24" s="689">
        <f t="shared" si="32"/>
        <v>0</v>
      </c>
      <c r="AY24" s="689">
        <f t="shared" si="56"/>
        <v>0</v>
      </c>
      <c r="AZ24" s="689">
        <f t="shared" si="33"/>
        <v>0</v>
      </c>
      <c r="BA24" s="689">
        <f t="shared" si="34"/>
        <v>0</v>
      </c>
      <c r="BB24" s="689">
        <f t="shared" si="35"/>
        <v>0</v>
      </c>
      <c r="BC24" s="689">
        <f t="shared" si="36"/>
        <v>0</v>
      </c>
      <c r="BD24" s="689">
        <f t="shared" si="37"/>
        <v>0</v>
      </c>
      <c r="BE24" s="689">
        <f t="shared" si="38"/>
        <v>0</v>
      </c>
      <c r="BF24" s="689">
        <f t="shared" si="39"/>
        <v>0</v>
      </c>
      <c r="BG24" s="689">
        <f t="shared" si="40"/>
        <v>0</v>
      </c>
      <c r="BH24" s="689">
        <f t="shared" si="41"/>
        <v>0</v>
      </c>
      <c r="BI24" s="689">
        <f t="shared" si="42"/>
        <v>0</v>
      </c>
      <c r="BJ24" s="689">
        <f t="shared" si="43"/>
        <v>0</v>
      </c>
      <c r="BK24" s="689">
        <f t="shared" si="44"/>
        <v>0</v>
      </c>
      <c r="BL24" s="689">
        <f t="shared" si="45"/>
        <v>0</v>
      </c>
      <c r="BM24" s="689">
        <f t="shared" si="46"/>
        <v>0</v>
      </c>
      <c r="BN24" s="689">
        <f t="shared" si="47"/>
        <v>0</v>
      </c>
      <c r="BO24" s="689">
        <f t="shared" si="48"/>
        <v>0</v>
      </c>
      <c r="BP24" s="689">
        <f t="shared" si="49"/>
        <v>0</v>
      </c>
      <c r="BQ24" s="689">
        <f t="shared" si="50"/>
        <v>0</v>
      </c>
      <c r="BR24" s="689">
        <f t="shared" si="51"/>
        <v>0</v>
      </c>
      <c r="BS24" s="689">
        <f t="shared" si="57"/>
        <v>0</v>
      </c>
      <c r="BT24" s="690">
        <f t="shared" si="58"/>
        <v>0</v>
      </c>
      <c r="BU24" s="672"/>
    </row>
    <row r="25" spans="1:74" ht="15.75">
      <c r="A25" s="681" t="s">
        <v>429</v>
      </c>
      <c r="B25" s="704" t="s">
        <v>430</v>
      </c>
      <c r="C25" s="683">
        <v>731501</v>
      </c>
      <c r="D25" s="705" t="s">
        <v>115</v>
      </c>
      <c r="E25" s="560" t="s">
        <v>78</v>
      </c>
      <c r="F25" s="560"/>
      <c r="G25" s="561" t="s">
        <v>78</v>
      </c>
      <c r="H25" s="561" t="s">
        <v>78</v>
      </c>
      <c r="I25" s="563"/>
      <c r="J25" s="563"/>
      <c r="K25" s="563"/>
      <c r="L25" s="560"/>
      <c r="M25" s="560"/>
      <c r="N25" s="562" t="s">
        <v>78</v>
      </c>
      <c r="O25" s="563" t="s">
        <v>78</v>
      </c>
      <c r="P25" s="562" t="s">
        <v>21</v>
      </c>
      <c r="Q25" s="563" t="s">
        <v>78</v>
      </c>
      <c r="R25" s="563"/>
      <c r="S25" s="561" t="s">
        <v>22</v>
      </c>
      <c r="T25" s="560" t="s">
        <v>78</v>
      </c>
      <c r="U25" s="562" t="s">
        <v>77</v>
      </c>
      <c r="V25" s="563"/>
      <c r="W25" s="563" t="s">
        <v>387</v>
      </c>
      <c r="X25" s="562" t="s">
        <v>78</v>
      </c>
      <c r="Y25" s="563"/>
      <c r="Z25" s="560" t="s">
        <v>78</v>
      </c>
      <c r="AA25" s="560"/>
      <c r="AB25" s="562" t="s">
        <v>22</v>
      </c>
      <c r="AC25" s="563" t="s">
        <v>78</v>
      </c>
      <c r="AD25" s="563" t="s">
        <v>78</v>
      </c>
      <c r="AE25" s="563"/>
      <c r="AF25" s="563" t="s">
        <v>78</v>
      </c>
      <c r="AG25" s="561" t="s">
        <v>21</v>
      </c>
      <c r="AH25" s="561" t="s">
        <v>77</v>
      </c>
      <c r="AI25" s="563" t="s">
        <v>78</v>
      </c>
      <c r="AJ25" s="685">
        <f t="shared" si="52"/>
        <v>114</v>
      </c>
      <c r="AK25" s="686">
        <f t="shared" si="53"/>
        <v>216</v>
      </c>
      <c r="AL25" s="686">
        <f t="shared" si="59"/>
        <v>102</v>
      </c>
      <c r="AM25" s="687" t="s">
        <v>200</v>
      </c>
      <c r="AN25" s="688">
        <f t="shared" si="54"/>
        <v>114</v>
      </c>
      <c r="AO25" s="688">
        <f t="shared" si="55"/>
        <v>102</v>
      </c>
      <c r="AP25" s="3"/>
      <c r="AQ25" s="679"/>
      <c r="AR25" s="679"/>
      <c r="AS25" s="679"/>
      <c r="AT25" s="679"/>
      <c r="AU25" s="679"/>
      <c r="AV25" s="689">
        <f t="shared" si="30"/>
        <v>0</v>
      </c>
      <c r="AW25" s="689">
        <f t="shared" si="31"/>
        <v>2</v>
      </c>
      <c r="AX25" s="689">
        <f t="shared" si="32"/>
        <v>2</v>
      </c>
      <c r="AY25" s="689">
        <f t="shared" si="56"/>
        <v>13</v>
      </c>
      <c r="AZ25" s="689">
        <f t="shared" si="33"/>
        <v>0</v>
      </c>
      <c r="BA25" s="689">
        <f t="shared" si="34"/>
        <v>1</v>
      </c>
      <c r="BB25" s="689">
        <f t="shared" si="35"/>
        <v>2</v>
      </c>
      <c r="BC25" s="689">
        <f t="shared" si="36"/>
        <v>0</v>
      </c>
      <c r="BD25" s="689">
        <f t="shared" si="37"/>
        <v>0</v>
      </c>
      <c r="BE25" s="689">
        <f t="shared" si="38"/>
        <v>0</v>
      </c>
      <c r="BF25" s="689">
        <f t="shared" si="39"/>
        <v>0</v>
      </c>
      <c r="BG25" s="689">
        <f t="shared" si="40"/>
        <v>0</v>
      </c>
      <c r="BH25" s="689">
        <f t="shared" si="41"/>
        <v>0</v>
      </c>
      <c r="BI25" s="689">
        <f t="shared" si="42"/>
        <v>0</v>
      </c>
      <c r="BJ25" s="689">
        <f t="shared" si="43"/>
        <v>0</v>
      </c>
      <c r="BK25" s="689">
        <f t="shared" si="44"/>
        <v>0</v>
      </c>
      <c r="BL25" s="689">
        <f t="shared" si="45"/>
        <v>0</v>
      </c>
      <c r="BM25" s="689">
        <f t="shared" si="46"/>
        <v>0</v>
      </c>
      <c r="BN25" s="689">
        <f t="shared" si="47"/>
        <v>0</v>
      </c>
      <c r="BO25" s="689">
        <f t="shared" si="48"/>
        <v>0</v>
      </c>
      <c r="BP25" s="689">
        <f t="shared" si="49"/>
        <v>0</v>
      </c>
      <c r="BQ25" s="689">
        <f t="shared" si="50"/>
        <v>0</v>
      </c>
      <c r="BR25" s="689">
        <f t="shared" si="51"/>
        <v>0</v>
      </c>
      <c r="BS25" s="689">
        <f t="shared" si="57"/>
        <v>0</v>
      </c>
      <c r="BT25" s="690">
        <f t="shared" si="58"/>
        <v>216</v>
      </c>
      <c r="BU25" s="672"/>
    </row>
    <row r="26" spans="1:74" ht="15.75">
      <c r="A26" s="681" t="s">
        <v>431</v>
      </c>
      <c r="B26" s="704" t="s">
        <v>432</v>
      </c>
      <c r="C26" s="683">
        <v>675643</v>
      </c>
      <c r="D26" s="705" t="s">
        <v>115</v>
      </c>
      <c r="E26" s="560"/>
      <c r="F26" s="560" t="s">
        <v>78</v>
      </c>
      <c r="G26" s="560"/>
      <c r="H26" s="560" t="s">
        <v>78</v>
      </c>
      <c r="I26" s="563"/>
      <c r="J26" s="563" t="s">
        <v>78</v>
      </c>
      <c r="K26" s="563"/>
      <c r="L26" s="561" t="s">
        <v>78</v>
      </c>
      <c r="M26" s="560"/>
      <c r="N26" s="563"/>
      <c r="O26" s="564" t="s">
        <v>18</v>
      </c>
      <c r="P26" s="563"/>
      <c r="Q26" s="563"/>
      <c r="R26" s="563" t="s">
        <v>78</v>
      </c>
      <c r="S26" s="560"/>
      <c r="T26" s="560" t="s">
        <v>78</v>
      </c>
      <c r="U26" s="563"/>
      <c r="V26" s="563"/>
      <c r="W26" s="563"/>
      <c r="X26" s="563" t="s">
        <v>78</v>
      </c>
      <c r="Y26" s="563"/>
      <c r="Z26" s="560" t="s">
        <v>78</v>
      </c>
      <c r="AA26" s="560"/>
      <c r="AB26" s="562" t="s">
        <v>78</v>
      </c>
      <c r="AC26" s="562" t="s">
        <v>20</v>
      </c>
      <c r="AD26" s="563" t="s">
        <v>387</v>
      </c>
      <c r="AE26" s="563"/>
      <c r="AF26" s="563" t="s">
        <v>78</v>
      </c>
      <c r="AG26" s="560"/>
      <c r="AH26" s="560" t="s">
        <v>78</v>
      </c>
      <c r="AI26" s="563"/>
      <c r="AJ26" s="685">
        <f t="shared" si="52"/>
        <v>114</v>
      </c>
      <c r="AK26" s="686">
        <f t="shared" si="53"/>
        <v>150</v>
      </c>
      <c r="AL26" s="686">
        <f t="shared" si="59"/>
        <v>36</v>
      </c>
      <c r="AM26" s="687" t="s">
        <v>200</v>
      </c>
      <c r="AN26" s="688">
        <f t="shared" si="54"/>
        <v>114</v>
      </c>
      <c r="AO26" s="688">
        <f t="shared" si="55"/>
        <v>36</v>
      </c>
      <c r="AP26" s="3"/>
      <c r="AQ26" s="679"/>
      <c r="AR26" s="679"/>
      <c r="AS26" s="679"/>
      <c r="AT26" s="679"/>
      <c r="AU26" s="679"/>
      <c r="AV26" s="689">
        <f t="shared" si="30"/>
        <v>1</v>
      </c>
      <c r="AW26" s="689">
        <f t="shared" si="31"/>
        <v>0</v>
      </c>
      <c r="AX26" s="689">
        <f t="shared" si="32"/>
        <v>0</v>
      </c>
      <c r="AY26" s="689">
        <f t="shared" si="56"/>
        <v>11</v>
      </c>
      <c r="AZ26" s="689">
        <f t="shared" si="33"/>
        <v>0</v>
      </c>
      <c r="BA26" s="689">
        <f t="shared" si="34"/>
        <v>1</v>
      </c>
      <c r="BB26" s="689">
        <f t="shared" si="35"/>
        <v>0</v>
      </c>
      <c r="BC26" s="689">
        <f t="shared" si="36"/>
        <v>0</v>
      </c>
      <c r="BD26" s="689">
        <f t="shared" si="37"/>
        <v>0</v>
      </c>
      <c r="BE26" s="689">
        <f t="shared" si="38"/>
        <v>0</v>
      </c>
      <c r="BF26" s="689">
        <f t="shared" si="39"/>
        <v>0</v>
      </c>
      <c r="BG26" s="689">
        <f t="shared" si="40"/>
        <v>0</v>
      </c>
      <c r="BH26" s="689">
        <f t="shared" si="41"/>
        <v>0</v>
      </c>
      <c r="BI26" s="689">
        <f t="shared" si="42"/>
        <v>0</v>
      </c>
      <c r="BJ26" s="689">
        <f t="shared" si="43"/>
        <v>0</v>
      </c>
      <c r="BK26" s="689">
        <f t="shared" si="44"/>
        <v>0</v>
      </c>
      <c r="BL26" s="689">
        <f t="shared" si="45"/>
        <v>0</v>
      </c>
      <c r="BM26" s="689">
        <f t="shared" si="46"/>
        <v>0</v>
      </c>
      <c r="BN26" s="689">
        <f t="shared" si="47"/>
        <v>0</v>
      </c>
      <c r="BO26" s="689">
        <f t="shared" si="48"/>
        <v>0</v>
      </c>
      <c r="BP26" s="689">
        <f t="shared" si="49"/>
        <v>0</v>
      </c>
      <c r="BQ26" s="689">
        <f t="shared" si="50"/>
        <v>0</v>
      </c>
      <c r="BR26" s="689">
        <f t="shared" si="51"/>
        <v>0</v>
      </c>
      <c r="BS26" s="689">
        <f t="shared" si="57"/>
        <v>0</v>
      </c>
      <c r="BT26" s="690">
        <f t="shared" si="58"/>
        <v>150</v>
      </c>
      <c r="BU26" s="672"/>
    </row>
    <row r="27" spans="1:74" ht="15.75">
      <c r="A27" s="681" t="s">
        <v>433</v>
      </c>
      <c r="B27" s="704" t="s">
        <v>434</v>
      </c>
      <c r="C27" s="683">
        <v>64760</v>
      </c>
      <c r="D27" s="705" t="s">
        <v>115</v>
      </c>
      <c r="E27" s="560"/>
      <c r="F27" s="560"/>
      <c r="G27" s="560"/>
      <c r="H27" s="560"/>
      <c r="I27" s="563"/>
      <c r="J27" s="564" t="s">
        <v>18</v>
      </c>
      <c r="K27" s="563"/>
      <c r="L27" s="560"/>
      <c r="M27" s="579" t="s">
        <v>18</v>
      </c>
      <c r="N27" s="563"/>
      <c r="O27" s="563"/>
      <c r="P27" s="563" t="s">
        <v>78</v>
      </c>
      <c r="Q27" s="563"/>
      <c r="R27" s="563" t="s">
        <v>78</v>
      </c>
      <c r="S27" s="579" t="s">
        <v>18</v>
      </c>
      <c r="T27" s="560"/>
      <c r="U27" s="563"/>
      <c r="V27" s="563" t="s">
        <v>435</v>
      </c>
      <c r="W27" s="563"/>
      <c r="X27" s="563"/>
      <c r="Y27" s="564" t="s">
        <v>18</v>
      </c>
      <c r="Z27" s="579"/>
      <c r="AA27" s="560"/>
      <c r="AB27" s="564" t="s">
        <v>18</v>
      </c>
      <c r="AC27" s="564"/>
      <c r="AD27" s="563"/>
      <c r="AE27" s="563" t="s">
        <v>78</v>
      </c>
      <c r="AF27" s="562" t="s">
        <v>78</v>
      </c>
      <c r="AG27" s="560"/>
      <c r="AH27" s="560" t="s">
        <v>78</v>
      </c>
      <c r="AI27" s="563"/>
      <c r="AJ27" s="685">
        <f t="shared" si="52"/>
        <v>54</v>
      </c>
      <c r="AK27" s="706">
        <f t="shared" si="53"/>
        <v>78</v>
      </c>
      <c r="AL27" s="686">
        <f t="shared" si="59"/>
        <v>24</v>
      </c>
      <c r="AM27" s="687" t="s">
        <v>200</v>
      </c>
      <c r="AN27" s="688">
        <f t="shared" si="54"/>
        <v>54</v>
      </c>
      <c r="AO27" s="688">
        <f t="shared" si="55"/>
        <v>24</v>
      </c>
      <c r="AP27" s="3"/>
      <c r="AQ27" s="679"/>
      <c r="AR27" s="679"/>
      <c r="AS27" s="679"/>
      <c r="AT27" s="679">
        <v>10</v>
      </c>
      <c r="AU27" s="679"/>
      <c r="AV27" s="689">
        <f t="shared" si="30"/>
        <v>0</v>
      </c>
      <c r="AW27" s="689">
        <f t="shared" si="31"/>
        <v>0</v>
      </c>
      <c r="AX27" s="689">
        <f t="shared" si="32"/>
        <v>0</v>
      </c>
      <c r="AY27" s="689">
        <f t="shared" si="56"/>
        <v>5</v>
      </c>
      <c r="AZ27" s="689">
        <f t="shared" si="33"/>
        <v>0</v>
      </c>
      <c r="BA27" s="689">
        <f t="shared" si="34"/>
        <v>0</v>
      </c>
      <c r="BB27" s="689">
        <f t="shared" si="35"/>
        <v>0</v>
      </c>
      <c r="BC27" s="689">
        <f t="shared" si="36"/>
        <v>0</v>
      </c>
      <c r="BD27" s="689">
        <f t="shared" si="37"/>
        <v>0</v>
      </c>
      <c r="BE27" s="689">
        <f t="shared" si="38"/>
        <v>0</v>
      </c>
      <c r="BF27" s="689">
        <f t="shared" si="39"/>
        <v>1</v>
      </c>
      <c r="BG27" s="689">
        <f t="shared" si="40"/>
        <v>0</v>
      </c>
      <c r="BH27" s="689">
        <f t="shared" si="41"/>
        <v>0</v>
      </c>
      <c r="BI27" s="689">
        <f t="shared" si="42"/>
        <v>0</v>
      </c>
      <c r="BJ27" s="689">
        <f t="shared" si="43"/>
        <v>0</v>
      </c>
      <c r="BK27" s="689">
        <f t="shared" si="44"/>
        <v>0</v>
      </c>
      <c r="BL27" s="689">
        <f t="shared" si="45"/>
        <v>0</v>
      </c>
      <c r="BM27" s="689">
        <f t="shared" si="46"/>
        <v>0</v>
      </c>
      <c r="BN27" s="689">
        <f t="shared" si="47"/>
        <v>0</v>
      </c>
      <c r="BO27" s="689">
        <f t="shared" si="48"/>
        <v>0</v>
      </c>
      <c r="BP27" s="689">
        <f t="shared" si="49"/>
        <v>0</v>
      </c>
      <c r="BQ27" s="689">
        <f t="shared" si="50"/>
        <v>0</v>
      </c>
      <c r="BR27" s="689">
        <f t="shared" si="51"/>
        <v>0</v>
      </c>
      <c r="BS27" s="689">
        <f t="shared" si="57"/>
        <v>60</v>
      </c>
      <c r="BT27" s="690">
        <f t="shared" si="58"/>
        <v>78</v>
      </c>
      <c r="BU27" s="672"/>
    </row>
    <row r="28" spans="1:74" ht="15.75">
      <c r="A28" s="681" t="s">
        <v>436</v>
      </c>
      <c r="B28" s="704" t="s">
        <v>437</v>
      </c>
      <c r="C28" s="693">
        <v>799719</v>
      </c>
      <c r="D28" s="705" t="s">
        <v>115</v>
      </c>
      <c r="E28" s="561" t="s">
        <v>20</v>
      </c>
      <c r="F28" s="561" t="s">
        <v>33</v>
      </c>
      <c r="G28" s="561" t="s">
        <v>78</v>
      </c>
      <c r="H28" s="560" t="s">
        <v>78</v>
      </c>
      <c r="I28" s="562" t="s">
        <v>208</v>
      </c>
      <c r="J28" s="563"/>
      <c r="K28" s="563" t="s">
        <v>78</v>
      </c>
      <c r="L28" s="560" t="s">
        <v>78</v>
      </c>
      <c r="M28" s="561" t="s">
        <v>20</v>
      </c>
      <c r="N28" s="564" t="s">
        <v>18</v>
      </c>
      <c r="O28" s="563"/>
      <c r="P28" s="563"/>
      <c r="Q28" s="563" t="s">
        <v>387</v>
      </c>
      <c r="R28" s="563"/>
      <c r="S28" s="561" t="s">
        <v>22</v>
      </c>
      <c r="T28" s="560" t="s">
        <v>78</v>
      </c>
      <c r="U28" s="562" t="s">
        <v>78</v>
      </c>
      <c r="V28" s="562" t="s">
        <v>77</v>
      </c>
      <c r="W28" s="562" t="s">
        <v>78</v>
      </c>
      <c r="X28" s="562" t="s">
        <v>78</v>
      </c>
      <c r="Y28" s="562" t="s">
        <v>20</v>
      </c>
      <c r="Z28" s="560" t="s">
        <v>78</v>
      </c>
      <c r="AA28" s="560"/>
      <c r="AB28" s="562" t="s">
        <v>22</v>
      </c>
      <c r="AC28" s="563" t="s">
        <v>78</v>
      </c>
      <c r="AD28" s="563"/>
      <c r="AE28" s="562" t="s">
        <v>78</v>
      </c>
      <c r="AF28" s="563" t="s">
        <v>78</v>
      </c>
      <c r="AG28" s="561" t="s">
        <v>78</v>
      </c>
      <c r="AH28" s="560"/>
      <c r="AI28" s="563" t="s">
        <v>78</v>
      </c>
      <c r="AJ28" s="685">
        <f t="shared" si="52"/>
        <v>102</v>
      </c>
      <c r="AK28" s="707">
        <f t="shared" si="53"/>
        <v>258</v>
      </c>
      <c r="AL28" s="707">
        <f t="shared" si="59"/>
        <v>156</v>
      </c>
      <c r="AM28" s="687" t="s">
        <v>200</v>
      </c>
      <c r="AN28" s="688">
        <f t="shared" si="54"/>
        <v>102</v>
      </c>
      <c r="AO28" s="688">
        <f t="shared" si="55"/>
        <v>156</v>
      </c>
      <c r="AP28" s="708"/>
      <c r="AQ28" s="679"/>
      <c r="AR28" s="679"/>
      <c r="AS28" s="679"/>
      <c r="AT28" s="679">
        <v>2</v>
      </c>
      <c r="AU28" s="679"/>
      <c r="AV28" s="689">
        <f t="shared" si="30"/>
        <v>3</v>
      </c>
      <c r="AW28" s="689">
        <f t="shared" si="31"/>
        <v>0</v>
      </c>
      <c r="AX28" s="689">
        <f t="shared" si="32"/>
        <v>2</v>
      </c>
      <c r="AY28" s="689">
        <f t="shared" si="56"/>
        <v>14</v>
      </c>
      <c r="AZ28" s="689">
        <f t="shared" si="33"/>
        <v>0</v>
      </c>
      <c r="BA28" s="689">
        <f t="shared" si="34"/>
        <v>1</v>
      </c>
      <c r="BB28" s="689">
        <f t="shared" si="35"/>
        <v>1</v>
      </c>
      <c r="BC28" s="689">
        <f t="shared" si="36"/>
        <v>0</v>
      </c>
      <c r="BD28" s="689">
        <f t="shared" si="37"/>
        <v>0</v>
      </c>
      <c r="BE28" s="689">
        <f t="shared" si="38"/>
        <v>0</v>
      </c>
      <c r="BF28" s="689">
        <f t="shared" si="39"/>
        <v>1</v>
      </c>
      <c r="BG28" s="689">
        <f t="shared" si="40"/>
        <v>0</v>
      </c>
      <c r="BH28" s="689">
        <f t="shared" si="41"/>
        <v>0</v>
      </c>
      <c r="BI28" s="689">
        <f t="shared" si="42"/>
        <v>0</v>
      </c>
      <c r="BJ28" s="689">
        <f t="shared" si="43"/>
        <v>1</v>
      </c>
      <c r="BK28" s="689">
        <f t="shared" si="44"/>
        <v>0</v>
      </c>
      <c r="BL28" s="689">
        <f t="shared" si="45"/>
        <v>0</v>
      </c>
      <c r="BM28" s="689">
        <f t="shared" si="46"/>
        <v>0</v>
      </c>
      <c r="BN28" s="689">
        <f t="shared" si="47"/>
        <v>0</v>
      </c>
      <c r="BO28" s="689">
        <f t="shared" si="48"/>
        <v>0</v>
      </c>
      <c r="BP28" s="689">
        <f t="shared" si="49"/>
        <v>0</v>
      </c>
      <c r="BQ28" s="689">
        <f t="shared" si="50"/>
        <v>0</v>
      </c>
      <c r="BR28" s="689">
        <f t="shared" si="51"/>
        <v>0</v>
      </c>
      <c r="BS28" s="689">
        <f t="shared" si="57"/>
        <v>12</v>
      </c>
      <c r="BT28" s="690">
        <f t="shared" si="58"/>
        <v>258</v>
      </c>
      <c r="BU28" s="672"/>
    </row>
    <row r="29" spans="1:74" ht="15.75">
      <c r="A29" s="681" t="s">
        <v>438</v>
      </c>
      <c r="B29" s="704" t="s">
        <v>439</v>
      </c>
      <c r="C29" s="683">
        <v>754949</v>
      </c>
      <c r="D29" s="705" t="s">
        <v>115</v>
      </c>
      <c r="E29" s="560" t="s">
        <v>78</v>
      </c>
      <c r="F29" s="561" t="s">
        <v>78</v>
      </c>
      <c r="G29" s="561" t="s">
        <v>78</v>
      </c>
      <c r="H29" s="560" t="s">
        <v>78</v>
      </c>
      <c r="I29" s="563"/>
      <c r="J29" s="563"/>
      <c r="K29" s="563" t="s">
        <v>78</v>
      </c>
      <c r="L29" s="561" t="s">
        <v>20</v>
      </c>
      <c r="M29" s="560"/>
      <c r="N29" s="563"/>
      <c r="O29" s="563"/>
      <c r="P29" s="563"/>
      <c r="Q29" s="563" t="s">
        <v>78</v>
      </c>
      <c r="R29" s="562" t="s">
        <v>78</v>
      </c>
      <c r="S29" s="560"/>
      <c r="T29" s="561" t="s">
        <v>78</v>
      </c>
      <c r="U29" s="563"/>
      <c r="V29" s="563"/>
      <c r="W29" s="563" t="s">
        <v>78</v>
      </c>
      <c r="X29" s="563"/>
      <c r="Y29" s="563"/>
      <c r="Z29" s="560" t="s">
        <v>78</v>
      </c>
      <c r="AA29" s="560"/>
      <c r="AB29" s="563"/>
      <c r="AC29" s="563" t="s">
        <v>78</v>
      </c>
      <c r="AD29" s="563"/>
      <c r="AE29" s="563"/>
      <c r="AF29" s="563" t="s">
        <v>78</v>
      </c>
      <c r="AG29" s="560"/>
      <c r="AH29" s="560"/>
      <c r="AI29" s="564" t="s">
        <v>18</v>
      </c>
      <c r="AJ29" s="685">
        <f t="shared" si="52"/>
        <v>102</v>
      </c>
      <c r="AK29" s="707">
        <f t="shared" si="53"/>
        <v>150</v>
      </c>
      <c r="AL29" s="707">
        <f t="shared" si="59"/>
        <v>48</v>
      </c>
      <c r="AM29" s="687" t="s">
        <v>200</v>
      </c>
      <c r="AN29" s="688">
        <f t="shared" si="54"/>
        <v>102</v>
      </c>
      <c r="AO29" s="688">
        <f t="shared" si="55"/>
        <v>48</v>
      </c>
      <c r="AP29" s="708"/>
      <c r="AQ29" s="679"/>
      <c r="AR29" s="679"/>
      <c r="AS29" s="679"/>
      <c r="AT29" s="679">
        <v>2</v>
      </c>
      <c r="AU29" s="679"/>
      <c r="AV29" s="689">
        <f t="shared" si="30"/>
        <v>1</v>
      </c>
      <c r="AW29" s="689">
        <f t="shared" si="31"/>
        <v>0</v>
      </c>
      <c r="AX29" s="689">
        <f t="shared" si="32"/>
        <v>0</v>
      </c>
      <c r="AY29" s="689">
        <f t="shared" si="56"/>
        <v>12</v>
      </c>
      <c r="AZ29" s="689">
        <f t="shared" si="33"/>
        <v>0</v>
      </c>
      <c r="BA29" s="689">
        <f t="shared" si="34"/>
        <v>0</v>
      </c>
      <c r="BB29" s="689">
        <f t="shared" si="35"/>
        <v>0</v>
      </c>
      <c r="BC29" s="689">
        <f t="shared" si="36"/>
        <v>0</v>
      </c>
      <c r="BD29" s="689">
        <f t="shared" si="37"/>
        <v>0</v>
      </c>
      <c r="BE29" s="689">
        <f t="shared" si="38"/>
        <v>0</v>
      </c>
      <c r="BF29" s="689">
        <f t="shared" si="39"/>
        <v>0</v>
      </c>
      <c r="BG29" s="689">
        <f t="shared" si="40"/>
        <v>0</v>
      </c>
      <c r="BH29" s="689">
        <f t="shared" si="41"/>
        <v>0</v>
      </c>
      <c r="BI29" s="689">
        <f t="shared" si="42"/>
        <v>0</v>
      </c>
      <c r="BJ29" s="689">
        <f t="shared" si="43"/>
        <v>0</v>
      </c>
      <c r="BK29" s="689">
        <f t="shared" si="44"/>
        <v>0</v>
      </c>
      <c r="BL29" s="689">
        <f t="shared" si="45"/>
        <v>0</v>
      </c>
      <c r="BM29" s="689">
        <f t="shared" si="46"/>
        <v>0</v>
      </c>
      <c r="BN29" s="689">
        <f t="shared" si="47"/>
        <v>0</v>
      </c>
      <c r="BO29" s="689">
        <f t="shared" si="48"/>
        <v>0</v>
      </c>
      <c r="BP29" s="689">
        <f t="shared" si="49"/>
        <v>0</v>
      </c>
      <c r="BQ29" s="689">
        <f t="shared" si="50"/>
        <v>0</v>
      </c>
      <c r="BR29" s="689">
        <f t="shared" si="51"/>
        <v>0</v>
      </c>
      <c r="BS29" s="689">
        <f t="shared" si="57"/>
        <v>12</v>
      </c>
      <c r="BT29" s="690">
        <f t="shared" si="58"/>
        <v>150</v>
      </c>
      <c r="BU29" s="672"/>
    </row>
    <row r="30" spans="1:74" ht="15.75" customHeight="1">
      <c r="A30" s="681" t="s">
        <v>440</v>
      </c>
      <c r="B30" s="704" t="s">
        <v>441</v>
      </c>
      <c r="C30" s="683">
        <v>657849</v>
      </c>
      <c r="D30" s="705" t="s">
        <v>400</v>
      </c>
      <c r="E30" s="580" t="s">
        <v>50</v>
      </c>
      <c r="F30" s="581"/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1"/>
      <c r="R30" s="581"/>
      <c r="S30" s="582"/>
      <c r="T30" s="579" t="s">
        <v>18</v>
      </c>
      <c r="U30" s="562" t="s">
        <v>78</v>
      </c>
      <c r="V30" s="562" t="s">
        <v>77</v>
      </c>
      <c r="W30" s="563" t="s">
        <v>78</v>
      </c>
      <c r="X30" s="563"/>
      <c r="Y30" s="563"/>
      <c r="Z30" s="560"/>
      <c r="AA30" s="560" t="s">
        <v>78</v>
      </c>
      <c r="AB30" s="563"/>
      <c r="AC30" s="563" t="s">
        <v>78</v>
      </c>
      <c r="AD30" s="562" t="s">
        <v>78</v>
      </c>
      <c r="AE30" s="564" t="s">
        <v>18</v>
      </c>
      <c r="AF30" s="562" t="s">
        <v>22</v>
      </c>
      <c r="AG30" s="561" t="s">
        <v>78</v>
      </c>
      <c r="AH30" s="561" t="s">
        <v>77</v>
      </c>
      <c r="AI30" s="563" t="s">
        <v>395</v>
      </c>
      <c r="AJ30" s="685">
        <f t="shared" si="52"/>
        <v>42</v>
      </c>
      <c r="AK30" s="686">
        <f t="shared" si="53"/>
        <v>108</v>
      </c>
      <c r="AL30" s="707">
        <f t="shared" si="59"/>
        <v>66</v>
      </c>
      <c r="AM30" s="687" t="s">
        <v>200</v>
      </c>
      <c r="AN30" s="688">
        <f t="shared" si="54"/>
        <v>42</v>
      </c>
      <c r="AO30" s="688">
        <f t="shared" si="55"/>
        <v>66</v>
      </c>
      <c r="AP30" s="275"/>
      <c r="AQ30" s="679"/>
      <c r="AR30" s="679">
        <v>8</v>
      </c>
      <c r="AS30" s="679"/>
      <c r="AT30" s="679">
        <v>4</v>
      </c>
      <c r="AU30" s="679"/>
      <c r="AV30" s="689">
        <f t="shared" si="30"/>
        <v>0</v>
      </c>
      <c r="AW30" s="689">
        <f t="shared" si="31"/>
        <v>0</v>
      </c>
      <c r="AX30" s="689">
        <f t="shared" si="32"/>
        <v>1</v>
      </c>
      <c r="AY30" s="689">
        <f t="shared" si="56"/>
        <v>6</v>
      </c>
      <c r="AZ30" s="689">
        <f t="shared" si="33"/>
        <v>0</v>
      </c>
      <c r="BA30" s="689">
        <f t="shared" si="34"/>
        <v>1</v>
      </c>
      <c r="BB30" s="689">
        <f t="shared" si="35"/>
        <v>2</v>
      </c>
      <c r="BC30" s="689">
        <f t="shared" si="36"/>
        <v>0</v>
      </c>
      <c r="BD30" s="689">
        <f t="shared" si="37"/>
        <v>0</v>
      </c>
      <c r="BE30" s="689">
        <f t="shared" si="38"/>
        <v>0</v>
      </c>
      <c r="BF30" s="689">
        <f t="shared" si="39"/>
        <v>0</v>
      </c>
      <c r="BG30" s="689">
        <f t="shared" si="40"/>
        <v>0</v>
      </c>
      <c r="BH30" s="689">
        <f t="shared" si="41"/>
        <v>0</v>
      </c>
      <c r="BI30" s="689">
        <f t="shared" si="42"/>
        <v>0</v>
      </c>
      <c r="BJ30" s="689">
        <f t="shared" si="43"/>
        <v>0</v>
      </c>
      <c r="BK30" s="689">
        <f t="shared" si="44"/>
        <v>0</v>
      </c>
      <c r="BL30" s="689">
        <f t="shared" si="45"/>
        <v>0</v>
      </c>
      <c r="BM30" s="689">
        <f t="shared" si="46"/>
        <v>0</v>
      </c>
      <c r="BN30" s="689">
        <f t="shared" si="47"/>
        <v>0</v>
      </c>
      <c r="BO30" s="689">
        <f t="shared" si="48"/>
        <v>0</v>
      </c>
      <c r="BP30" s="689">
        <f t="shared" si="49"/>
        <v>0</v>
      </c>
      <c r="BQ30" s="689">
        <f t="shared" si="50"/>
        <v>0</v>
      </c>
      <c r="BR30" s="689">
        <f t="shared" si="51"/>
        <v>0</v>
      </c>
      <c r="BS30" s="689">
        <f t="shared" si="57"/>
        <v>72</v>
      </c>
      <c r="BT30" s="690">
        <f t="shared" si="58"/>
        <v>108</v>
      </c>
      <c r="BU30" s="672"/>
    </row>
    <row r="31" spans="1:74" ht="15.75">
      <c r="A31" s="709" t="s">
        <v>442</v>
      </c>
      <c r="B31" s="710" t="s">
        <v>443</v>
      </c>
      <c r="C31" s="711">
        <v>106143</v>
      </c>
      <c r="D31" s="705" t="s">
        <v>115</v>
      </c>
      <c r="E31" s="560"/>
      <c r="F31" s="560"/>
      <c r="G31" s="560"/>
      <c r="H31" s="560"/>
      <c r="I31" s="562" t="s">
        <v>22</v>
      </c>
      <c r="J31" s="562" t="s">
        <v>22</v>
      </c>
      <c r="K31" s="563" t="s">
        <v>390</v>
      </c>
      <c r="L31" s="561" t="s">
        <v>78</v>
      </c>
      <c r="M31" s="560"/>
      <c r="N31" s="563" t="s">
        <v>391</v>
      </c>
      <c r="O31" s="563" t="s">
        <v>78</v>
      </c>
      <c r="P31" s="562" t="s">
        <v>20</v>
      </c>
      <c r="Q31" s="563" t="s">
        <v>78</v>
      </c>
      <c r="R31" s="563"/>
      <c r="S31" s="560"/>
      <c r="T31" s="560" t="s">
        <v>387</v>
      </c>
      <c r="U31" s="563"/>
      <c r="V31" s="563"/>
      <c r="W31" s="563" t="s">
        <v>208</v>
      </c>
      <c r="X31" s="563" t="s">
        <v>20</v>
      </c>
      <c r="Y31" s="562" t="s">
        <v>208</v>
      </c>
      <c r="Z31" s="560"/>
      <c r="AA31" s="560"/>
      <c r="AB31" s="563"/>
      <c r="AC31" s="563" t="s">
        <v>390</v>
      </c>
      <c r="AD31" s="562" t="s">
        <v>78</v>
      </c>
      <c r="AE31" s="563"/>
      <c r="AF31" s="563" t="s">
        <v>78</v>
      </c>
      <c r="AG31" s="560"/>
      <c r="AH31" s="560"/>
      <c r="AI31" s="563" t="s">
        <v>78</v>
      </c>
      <c r="AJ31" s="685">
        <f t="shared" si="52"/>
        <v>114</v>
      </c>
      <c r="AK31" s="707">
        <f t="shared" si="53"/>
        <v>210</v>
      </c>
      <c r="AL31" s="707">
        <f t="shared" si="59"/>
        <v>96</v>
      </c>
      <c r="AM31" s="687" t="s">
        <v>200</v>
      </c>
      <c r="AN31" s="688">
        <f t="shared" si="54"/>
        <v>114</v>
      </c>
      <c r="AO31" s="688">
        <f t="shared" si="55"/>
        <v>96</v>
      </c>
      <c r="AP31" s="708"/>
      <c r="AQ31" s="679"/>
      <c r="AR31" s="679"/>
      <c r="AS31" s="679"/>
      <c r="AT31" s="679"/>
      <c r="AU31" s="679"/>
      <c r="AV31" s="689">
        <f t="shared" si="30"/>
        <v>2</v>
      </c>
      <c r="AW31" s="689">
        <f t="shared" si="31"/>
        <v>0</v>
      </c>
      <c r="AX31" s="689">
        <f t="shared" si="32"/>
        <v>2</v>
      </c>
      <c r="AY31" s="689">
        <f t="shared" si="56"/>
        <v>6</v>
      </c>
      <c r="AZ31" s="689">
        <f t="shared" si="33"/>
        <v>0</v>
      </c>
      <c r="BA31" s="689">
        <f t="shared" si="34"/>
        <v>1</v>
      </c>
      <c r="BB31" s="689">
        <f t="shared" si="35"/>
        <v>0</v>
      </c>
      <c r="BC31" s="689">
        <f t="shared" si="36"/>
        <v>0</v>
      </c>
      <c r="BD31" s="689">
        <f t="shared" si="37"/>
        <v>0</v>
      </c>
      <c r="BE31" s="689">
        <f t="shared" si="38"/>
        <v>0</v>
      </c>
      <c r="BF31" s="689">
        <f t="shared" si="39"/>
        <v>3</v>
      </c>
      <c r="BG31" s="689">
        <f t="shared" si="40"/>
        <v>2</v>
      </c>
      <c r="BH31" s="689">
        <f t="shared" si="41"/>
        <v>0</v>
      </c>
      <c r="BI31" s="689">
        <f t="shared" si="42"/>
        <v>0</v>
      </c>
      <c r="BJ31" s="689">
        <f t="shared" si="43"/>
        <v>0</v>
      </c>
      <c r="BK31" s="689">
        <f t="shared" si="44"/>
        <v>0</v>
      </c>
      <c r="BL31" s="689">
        <f t="shared" si="45"/>
        <v>0</v>
      </c>
      <c r="BM31" s="689">
        <f t="shared" si="46"/>
        <v>0</v>
      </c>
      <c r="BN31" s="689">
        <f t="shared" si="47"/>
        <v>0</v>
      </c>
      <c r="BO31" s="689">
        <f t="shared" si="48"/>
        <v>0</v>
      </c>
      <c r="BP31" s="689">
        <f t="shared" si="49"/>
        <v>0</v>
      </c>
      <c r="BQ31" s="689">
        <f t="shared" si="50"/>
        <v>0</v>
      </c>
      <c r="BR31" s="689">
        <f t="shared" si="51"/>
        <v>0</v>
      </c>
      <c r="BS31" s="689">
        <f t="shared" si="57"/>
        <v>0</v>
      </c>
      <c r="BT31" s="690">
        <f>(AV31*$BV$6)+(AW31*$BW$6)+(AX31*$BX$6)+(AY31*$BY$6)+(AZ31*$BZ$6)+(BA31*$CA$6)+(BB31*$CB$6)+(BC31*$CC$6)+(BD31*$CD$6)+(BE31*$CE$6)+(BF31*$CF$6)+(BG31*$CG$6+(BH31*$CH$6)+(BI31*$CI$6)+(BJ31*$CJ$6)+(BK31*$CK$6)+(BL31*$CL$6)+(BM31*$CM$6)+(BN31*$CN$6)+(BO31*$CO$6)+(BP31*$CP$6)+(BQ31*$CQ$6)+(BR31*$CR$6))</f>
        <v>210</v>
      </c>
      <c r="BU31" s="672"/>
    </row>
    <row r="32" spans="1:74">
      <c r="A32" s="664" t="s">
        <v>381</v>
      </c>
      <c r="B32" s="665" t="s">
        <v>220</v>
      </c>
      <c r="C32" s="666" t="s">
        <v>66</v>
      </c>
      <c r="D32" s="712" t="s">
        <v>3</v>
      </c>
      <c r="E32" s="668">
        <v>1</v>
      </c>
      <c r="F32" s="668">
        <v>2</v>
      </c>
      <c r="G32" s="668">
        <v>3</v>
      </c>
      <c r="H32" s="668">
        <v>4</v>
      </c>
      <c r="I32" s="668">
        <v>5</v>
      </c>
      <c r="J32" s="668">
        <v>6</v>
      </c>
      <c r="K32" s="668">
        <v>7</v>
      </c>
      <c r="L32" s="668">
        <v>8</v>
      </c>
      <c r="M32" s="668">
        <v>9</v>
      </c>
      <c r="N32" s="668">
        <v>10</v>
      </c>
      <c r="O32" s="668">
        <v>11</v>
      </c>
      <c r="P32" s="668">
        <v>12</v>
      </c>
      <c r="Q32" s="668">
        <v>13</v>
      </c>
      <c r="R32" s="668">
        <v>14</v>
      </c>
      <c r="S32" s="668">
        <v>15</v>
      </c>
      <c r="T32" s="668">
        <v>16</v>
      </c>
      <c r="U32" s="668">
        <v>17</v>
      </c>
      <c r="V32" s="668">
        <v>18</v>
      </c>
      <c r="W32" s="668">
        <v>19</v>
      </c>
      <c r="X32" s="668">
        <v>20</v>
      </c>
      <c r="Y32" s="668">
        <v>21</v>
      </c>
      <c r="Z32" s="668">
        <v>22</v>
      </c>
      <c r="AA32" s="668">
        <v>23</v>
      </c>
      <c r="AB32" s="668">
        <v>24</v>
      </c>
      <c r="AC32" s="668">
        <v>25</v>
      </c>
      <c r="AD32" s="668">
        <v>26</v>
      </c>
      <c r="AE32" s="668">
        <v>27</v>
      </c>
      <c r="AF32" s="668">
        <v>28</v>
      </c>
      <c r="AG32" s="668">
        <v>29</v>
      </c>
      <c r="AH32" s="668">
        <v>30</v>
      </c>
      <c r="AI32" s="668">
        <v>31</v>
      </c>
      <c r="AJ32" s="669" t="s">
        <v>4</v>
      </c>
      <c r="AK32" s="670" t="s">
        <v>5</v>
      </c>
      <c r="AL32" s="670" t="s">
        <v>6</v>
      </c>
      <c r="AM32" s="697"/>
      <c r="AN32" s="713"/>
      <c r="AO32" s="713"/>
      <c r="AP32" s="275"/>
      <c r="AQ32" s="699"/>
      <c r="AR32" s="699"/>
      <c r="AS32" s="699"/>
      <c r="AT32" s="699"/>
      <c r="AU32" s="700"/>
      <c r="AV32" s="701"/>
      <c r="AW32" s="701"/>
      <c r="AX32" s="701"/>
      <c r="AY32" s="701"/>
      <c r="AZ32" s="701"/>
      <c r="BA32" s="701"/>
      <c r="BB32" s="701"/>
      <c r="BC32" s="701"/>
      <c r="BD32" s="701"/>
      <c r="BE32" s="701"/>
      <c r="BF32" s="701"/>
      <c r="BG32" s="701"/>
      <c r="BH32" s="701"/>
      <c r="BI32" s="701"/>
      <c r="BJ32" s="701"/>
      <c r="BK32" s="701"/>
      <c r="BL32" s="701"/>
      <c r="BM32" s="701"/>
      <c r="BN32" s="701"/>
      <c r="BO32" s="701"/>
      <c r="BP32" s="701"/>
      <c r="BQ32" s="701"/>
      <c r="BR32" s="701"/>
      <c r="BS32" s="701"/>
      <c r="BT32" s="702"/>
      <c r="BU32" s="703"/>
    </row>
    <row r="33" spans="1:73" ht="15.75">
      <c r="A33" s="673"/>
      <c r="B33" s="674" t="s">
        <v>280</v>
      </c>
      <c r="C33" s="675" t="s">
        <v>204</v>
      </c>
      <c r="D33" s="712"/>
      <c r="E33" s="677" t="s">
        <v>11</v>
      </c>
      <c r="F33" s="677" t="s">
        <v>12</v>
      </c>
      <c r="G33" s="677" t="s">
        <v>13</v>
      </c>
      <c r="H33" s="677" t="s">
        <v>14</v>
      </c>
      <c r="I33" s="677" t="s">
        <v>8</v>
      </c>
      <c r="J33" s="677" t="s">
        <v>9</v>
      </c>
      <c r="K33" s="677" t="s">
        <v>10</v>
      </c>
      <c r="L33" s="677" t="s">
        <v>205</v>
      </c>
      <c r="M33" s="677" t="s">
        <v>12</v>
      </c>
      <c r="N33" s="677" t="s">
        <v>13</v>
      </c>
      <c r="O33" s="677" t="s">
        <v>14</v>
      </c>
      <c r="P33" s="677" t="s">
        <v>8</v>
      </c>
      <c r="Q33" s="677" t="s">
        <v>9</v>
      </c>
      <c r="R33" s="677" t="s">
        <v>10</v>
      </c>
      <c r="S33" s="677" t="s">
        <v>205</v>
      </c>
      <c r="T33" s="677" t="s">
        <v>12</v>
      </c>
      <c r="U33" s="677" t="s">
        <v>13</v>
      </c>
      <c r="V33" s="677" t="s">
        <v>14</v>
      </c>
      <c r="W33" s="677" t="s">
        <v>8</v>
      </c>
      <c r="X33" s="677" t="s">
        <v>9</v>
      </c>
      <c r="Y33" s="677" t="s">
        <v>10</v>
      </c>
      <c r="Z33" s="677" t="s">
        <v>205</v>
      </c>
      <c r="AA33" s="677" t="s">
        <v>12</v>
      </c>
      <c r="AB33" s="677" t="s">
        <v>13</v>
      </c>
      <c r="AC33" s="677" t="s">
        <v>14</v>
      </c>
      <c r="AD33" s="677" t="s">
        <v>8</v>
      </c>
      <c r="AE33" s="677" t="s">
        <v>9</v>
      </c>
      <c r="AF33" s="677" t="s">
        <v>10</v>
      </c>
      <c r="AG33" s="677" t="s">
        <v>205</v>
      </c>
      <c r="AH33" s="677" t="s">
        <v>12</v>
      </c>
      <c r="AI33" s="677" t="s">
        <v>13</v>
      </c>
      <c r="AJ33" s="669"/>
      <c r="AK33" s="670"/>
      <c r="AL33" s="670"/>
      <c r="AM33" s="697"/>
      <c r="AN33" s="678" t="s">
        <v>4</v>
      </c>
      <c r="AO33" s="678" t="s">
        <v>6</v>
      </c>
      <c r="AP33" s="275"/>
      <c r="AQ33" s="679" t="s">
        <v>15</v>
      </c>
      <c r="AR33" s="679" t="s">
        <v>16</v>
      </c>
      <c r="AS33" s="679" t="s">
        <v>17</v>
      </c>
      <c r="AT33" s="679" t="s">
        <v>18</v>
      </c>
      <c r="AU33" s="679" t="s">
        <v>19</v>
      </c>
      <c r="AV33" s="689">
        <f t="shared" ref="AV33:AV44" si="60">COUNTIF(E33:AI33,"M")</f>
        <v>0</v>
      </c>
      <c r="AW33" s="689">
        <f t="shared" ref="AW33:AW44" si="61">COUNTIF(E33:AI33,"T")</f>
        <v>0</v>
      </c>
      <c r="AX33" s="689">
        <f t="shared" ref="AX33:AX44" si="62">COUNTIF(E33:AI33,"P")</f>
        <v>0</v>
      </c>
      <c r="AY33" s="689">
        <f t="shared" ref="AY33" si="63">COUNTIF(E33:AI33,"SN")</f>
        <v>0</v>
      </c>
      <c r="AZ33" s="689">
        <f t="shared" ref="AZ33:AZ44" si="64">COUNTIF(E33:AI33,"M/T")</f>
        <v>0</v>
      </c>
      <c r="BA33" s="689">
        <f t="shared" ref="BA33:BA44" si="65">COUNTIF(E33:AI33,"I/I")</f>
        <v>0</v>
      </c>
      <c r="BB33" s="689">
        <f t="shared" ref="BB33:BB44" si="66">COUNTIF(E33:AI33,"I")</f>
        <v>0</v>
      </c>
      <c r="BC33" s="689">
        <f t="shared" ref="BC33:BC44" si="67">COUNTIF(E33:AI33,"I²")</f>
        <v>0</v>
      </c>
      <c r="BD33" s="689">
        <f t="shared" ref="BD33:BD44" si="68">COUNTIF(E33:AI33,"M4")</f>
        <v>0</v>
      </c>
      <c r="BE33" s="689">
        <f t="shared" ref="BE33:BE44" si="69">COUNTIF(E33:AI33,"T5")</f>
        <v>0</v>
      </c>
      <c r="BF33" s="689">
        <f t="shared" ref="BF33:BF44" si="70">COUNTIF(E33:AI33,"M/N")</f>
        <v>0</v>
      </c>
      <c r="BG33" s="689">
        <f t="shared" ref="BG33:BG44" si="71">COUNTIF(E33:AI33,"T/N")</f>
        <v>0</v>
      </c>
      <c r="BH33" s="689">
        <f t="shared" ref="BH33:BH44" si="72">COUNTIF(E33:AI33,"T/I")</f>
        <v>0</v>
      </c>
      <c r="BI33" s="689">
        <f t="shared" ref="BI33:BI44" si="73">COUNTIF(E33:AI33,"P/I")</f>
        <v>0</v>
      </c>
      <c r="BJ33" s="689">
        <f t="shared" ref="BJ33:BJ44" si="74">COUNTIF(E33:AI33,"M/I")</f>
        <v>0</v>
      </c>
      <c r="BK33" s="689">
        <f t="shared" ref="BK33:BK44" si="75">COUNTIF(E33:AI33,"M4/T")</f>
        <v>0</v>
      </c>
      <c r="BL33" s="689">
        <f t="shared" ref="BL33:BL48" si="76">COUNTIF(E33:AI33,"I2/N")</f>
        <v>0</v>
      </c>
      <c r="BM33" s="689">
        <f t="shared" ref="BM33:BM44" si="77">COUNTIF(E33:AI33,"M5")</f>
        <v>0</v>
      </c>
      <c r="BN33" s="689">
        <f t="shared" ref="BN33:BN44" si="78">COUNTIF(E33:AI33,"M6")</f>
        <v>0</v>
      </c>
      <c r="BO33" s="689">
        <f t="shared" ref="BO33:BO44" si="79">COUNTIF(E33:AI33,"T2/N")</f>
        <v>0</v>
      </c>
      <c r="BP33" s="689">
        <f t="shared" ref="BP33:BP44" si="80">COUNTIF(E33:AI33,"P2")</f>
        <v>0</v>
      </c>
      <c r="BQ33" s="689">
        <f t="shared" ref="BQ33:BQ44" si="81">COUNTIF(E33:AI33,"T5/N")</f>
        <v>0</v>
      </c>
      <c r="BR33" s="689">
        <f t="shared" ref="BR33:BR44" si="82">COUNTIF(E33:AI33,"M5/I")</f>
        <v>0</v>
      </c>
      <c r="BS33" s="680" t="s">
        <v>35</v>
      </c>
      <c r="BT33" s="680" t="s">
        <v>36</v>
      </c>
      <c r="BU33" s="672"/>
    </row>
    <row r="34" spans="1:73" ht="18" customHeight="1">
      <c r="A34" s="681" t="s">
        <v>444</v>
      </c>
      <c r="B34" s="704" t="s">
        <v>445</v>
      </c>
      <c r="C34" s="683">
        <v>888578</v>
      </c>
      <c r="D34" s="705" t="s">
        <v>115</v>
      </c>
      <c r="E34" s="560"/>
      <c r="F34" s="560" t="s">
        <v>78</v>
      </c>
      <c r="G34" s="560" t="s">
        <v>77</v>
      </c>
      <c r="H34" s="560"/>
      <c r="I34" s="563"/>
      <c r="J34" s="562" t="s">
        <v>78</v>
      </c>
      <c r="K34" s="563"/>
      <c r="L34" s="560" t="s">
        <v>78</v>
      </c>
      <c r="M34" s="560" t="s">
        <v>78</v>
      </c>
      <c r="N34" s="563"/>
      <c r="O34" s="564" t="s">
        <v>18</v>
      </c>
      <c r="P34" s="563"/>
      <c r="Q34" s="563"/>
      <c r="R34" s="563" t="s">
        <v>78</v>
      </c>
      <c r="S34" s="560"/>
      <c r="T34" s="560"/>
      <c r="U34" s="563" t="s">
        <v>78</v>
      </c>
      <c r="V34" s="563"/>
      <c r="W34" s="563"/>
      <c r="X34" s="563" t="s">
        <v>78</v>
      </c>
      <c r="Y34" s="563"/>
      <c r="Z34" s="560"/>
      <c r="AA34" s="579"/>
      <c r="AB34" s="563"/>
      <c r="AC34" s="563"/>
      <c r="AD34" s="563" t="s">
        <v>78</v>
      </c>
      <c r="AE34" s="563"/>
      <c r="AF34" s="563"/>
      <c r="AG34" s="560" t="s">
        <v>78</v>
      </c>
      <c r="AH34" s="560"/>
      <c r="AI34" s="563"/>
      <c r="AJ34" s="685">
        <f t="shared" ref="AJ34:AJ42" si="83">AN34</f>
        <v>102</v>
      </c>
      <c r="AK34" s="686">
        <f t="shared" ref="AK34:AK44" si="84">AJ34+AL34</f>
        <v>114</v>
      </c>
      <c r="AL34" s="686">
        <f t="shared" ref="AL34:AL44" si="85">AO34</f>
        <v>12</v>
      </c>
      <c r="AM34" s="687" t="s">
        <v>200</v>
      </c>
      <c r="AN34" s="688">
        <f t="shared" ref="AN34:AN44" si="86">$AN$2-BS34</f>
        <v>102</v>
      </c>
      <c r="AO34" s="688">
        <f t="shared" ref="AO34:AO44" si="87">(BT34-AN34)</f>
        <v>12</v>
      </c>
      <c r="AP34" s="275"/>
      <c r="AQ34" s="679"/>
      <c r="AR34" s="679"/>
      <c r="AS34" s="679"/>
      <c r="AT34" s="679">
        <v>2</v>
      </c>
      <c r="AU34" s="679"/>
      <c r="AV34" s="689">
        <f t="shared" si="60"/>
        <v>0</v>
      </c>
      <c r="AW34" s="689">
        <f t="shared" si="61"/>
        <v>0</v>
      </c>
      <c r="AX34" s="689">
        <f t="shared" si="62"/>
        <v>0</v>
      </c>
      <c r="AY34" s="689">
        <f>COUNTIF(E34:AI34,"N")</f>
        <v>9</v>
      </c>
      <c r="AZ34" s="689">
        <f t="shared" si="64"/>
        <v>0</v>
      </c>
      <c r="BA34" s="689">
        <f t="shared" si="65"/>
        <v>0</v>
      </c>
      <c r="BB34" s="689">
        <f t="shared" si="66"/>
        <v>1</v>
      </c>
      <c r="BC34" s="689">
        <f t="shared" si="67"/>
        <v>0</v>
      </c>
      <c r="BD34" s="689">
        <f t="shared" si="68"/>
        <v>0</v>
      </c>
      <c r="BE34" s="689">
        <f t="shared" si="69"/>
        <v>0</v>
      </c>
      <c r="BF34" s="689">
        <f t="shared" si="70"/>
        <v>0</v>
      </c>
      <c r="BG34" s="689">
        <f t="shared" si="71"/>
        <v>0</v>
      </c>
      <c r="BH34" s="689">
        <f t="shared" si="72"/>
        <v>0</v>
      </c>
      <c r="BI34" s="689">
        <f t="shared" si="73"/>
        <v>0</v>
      </c>
      <c r="BJ34" s="689">
        <f t="shared" si="74"/>
        <v>0</v>
      </c>
      <c r="BK34" s="689">
        <f t="shared" si="75"/>
        <v>0</v>
      </c>
      <c r="BL34" s="689">
        <f t="shared" si="76"/>
        <v>0</v>
      </c>
      <c r="BM34" s="689">
        <f t="shared" si="77"/>
        <v>0</v>
      </c>
      <c r="BN34" s="689">
        <f t="shared" si="78"/>
        <v>0</v>
      </c>
      <c r="BO34" s="689">
        <f t="shared" si="79"/>
        <v>0</v>
      </c>
      <c r="BP34" s="689">
        <f t="shared" si="80"/>
        <v>0</v>
      </c>
      <c r="BQ34" s="689">
        <f t="shared" si="81"/>
        <v>0</v>
      </c>
      <c r="BR34" s="689">
        <f t="shared" si="82"/>
        <v>0</v>
      </c>
      <c r="BS34" s="689">
        <f t="shared" ref="BS34:BS44" si="88">((AR34*6)+(AS34*6)+(AT34*6)+(AU34)+(AQ34*6))</f>
        <v>12</v>
      </c>
      <c r="BT34" s="690">
        <f t="shared" ref="BT34:BT44" si="89">(AV34*$BV$6)+(AW34*$BW$6)+(AX34*$BX$6)+(AY34*$BY$6)+(AZ34*$BZ$6)+(BA34*$CA$6)+(BB34*$CB$6)+(BC34*$CC$6)+(BD34*$CD$6)+(BE34*$CE$6)+(BF34*$CF$6)+(BG34*$CG$6+(BH34*$CH$6)+(BI34*$CI$6)+(BJ34*$CJ$6)+(BK34*$CK$6)+(BL34*$CL$6)+(BM34*$CM$6)+(BN34*$CN34)+(BO34*$CO$6)+(BP34*$CP$6)+(BQ34*$CQ$6)+(BR34*$CR$6))</f>
        <v>114</v>
      </c>
      <c r="BU34" s="672"/>
    </row>
    <row r="35" spans="1:73" ht="15.75">
      <c r="A35" s="681" t="s">
        <v>446</v>
      </c>
      <c r="B35" s="704" t="s">
        <v>447</v>
      </c>
      <c r="C35" s="683" t="s">
        <v>403</v>
      </c>
      <c r="D35" s="705" t="s">
        <v>115</v>
      </c>
      <c r="E35" s="560"/>
      <c r="F35" s="560"/>
      <c r="G35" s="561" t="s">
        <v>78</v>
      </c>
      <c r="H35" s="561" t="s">
        <v>77</v>
      </c>
      <c r="I35" s="563" t="s">
        <v>78</v>
      </c>
      <c r="J35" s="563"/>
      <c r="K35" s="562" t="s">
        <v>78</v>
      </c>
      <c r="L35" s="560" t="s">
        <v>78</v>
      </c>
      <c r="M35" s="560"/>
      <c r="N35" s="563"/>
      <c r="O35" s="563" t="s">
        <v>78</v>
      </c>
      <c r="P35" s="562" t="s">
        <v>78</v>
      </c>
      <c r="Q35" s="562" t="s">
        <v>78</v>
      </c>
      <c r="R35" s="563" t="s">
        <v>78</v>
      </c>
      <c r="S35" s="561" t="s">
        <v>78</v>
      </c>
      <c r="T35" s="560"/>
      <c r="U35" s="564" t="s">
        <v>18</v>
      </c>
      <c r="V35" s="563"/>
      <c r="W35" s="563"/>
      <c r="X35" s="564" t="s">
        <v>18</v>
      </c>
      <c r="Y35" s="563"/>
      <c r="Z35" s="560"/>
      <c r="AA35" s="560" t="s">
        <v>387</v>
      </c>
      <c r="AB35" s="562" t="s">
        <v>77</v>
      </c>
      <c r="AC35" s="562" t="s">
        <v>77</v>
      </c>
      <c r="AD35" s="563" t="s">
        <v>78</v>
      </c>
      <c r="AE35" s="562" t="s">
        <v>78</v>
      </c>
      <c r="AF35" s="563"/>
      <c r="AG35" s="560" t="s">
        <v>78</v>
      </c>
      <c r="AH35" s="561" t="s">
        <v>78</v>
      </c>
      <c r="AI35" s="563" t="s">
        <v>78</v>
      </c>
      <c r="AJ35" s="685">
        <f t="shared" si="83"/>
        <v>90</v>
      </c>
      <c r="AK35" s="686">
        <f t="shared" si="84"/>
        <v>198</v>
      </c>
      <c r="AL35" s="686">
        <f t="shared" si="85"/>
        <v>108</v>
      </c>
      <c r="AM35" s="687" t="s">
        <v>200</v>
      </c>
      <c r="AN35" s="688">
        <f t="shared" si="86"/>
        <v>90</v>
      </c>
      <c r="AO35" s="688">
        <f t="shared" si="87"/>
        <v>108</v>
      </c>
      <c r="AP35" s="275"/>
      <c r="AQ35" s="679"/>
      <c r="AR35" s="714"/>
      <c r="AS35" s="714"/>
      <c r="AT35" s="714">
        <v>4</v>
      </c>
      <c r="AU35" s="714"/>
      <c r="AV35" s="689">
        <f t="shared" si="60"/>
        <v>0</v>
      </c>
      <c r="AW35" s="689">
        <f t="shared" si="61"/>
        <v>0</v>
      </c>
      <c r="AX35" s="689">
        <f t="shared" si="62"/>
        <v>0</v>
      </c>
      <c r="AY35" s="689">
        <f t="shared" ref="AY35:AY44" si="90">COUNTIF(E35:AI35,"N")</f>
        <v>14</v>
      </c>
      <c r="AZ35" s="689">
        <f t="shared" si="64"/>
        <v>0</v>
      </c>
      <c r="BA35" s="689">
        <f t="shared" si="65"/>
        <v>1</v>
      </c>
      <c r="BB35" s="689">
        <f t="shared" si="66"/>
        <v>3</v>
      </c>
      <c r="BC35" s="689">
        <f t="shared" si="67"/>
        <v>0</v>
      </c>
      <c r="BD35" s="689">
        <f t="shared" si="68"/>
        <v>0</v>
      </c>
      <c r="BE35" s="689">
        <f t="shared" si="69"/>
        <v>0</v>
      </c>
      <c r="BF35" s="689">
        <f t="shared" si="70"/>
        <v>0</v>
      </c>
      <c r="BG35" s="689">
        <f t="shared" si="71"/>
        <v>0</v>
      </c>
      <c r="BH35" s="689">
        <f t="shared" si="72"/>
        <v>0</v>
      </c>
      <c r="BI35" s="689">
        <f t="shared" si="73"/>
        <v>0</v>
      </c>
      <c r="BJ35" s="689">
        <f t="shared" si="74"/>
        <v>0</v>
      </c>
      <c r="BK35" s="689">
        <f t="shared" si="75"/>
        <v>0</v>
      </c>
      <c r="BL35" s="689">
        <f t="shared" si="76"/>
        <v>0</v>
      </c>
      <c r="BM35" s="689">
        <f t="shared" si="77"/>
        <v>0</v>
      </c>
      <c r="BN35" s="689">
        <f t="shared" si="78"/>
        <v>0</v>
      </c>
      <c r="BO35" s="689">
        <f t="shared" si="79"/>
        <v>0</v>
      </c>
      <c r="BP35" s="689">
        <f t="shared" si="80"/>
        <v>0</v>
      </c>
      <c r="BQ35" s="689">
        <f t="shared" si="81"/>
        <v>0</v>
      </c>
      <c r="BR35" s="689">
        <f t="shared" si="82"/>
        <v>0</v>
      </c>
      <c r="BS35" s="689">
        <f t="shared" si="88"/>
        <v>24</v>
      </c>
      <c r="BT35" s="690">
        <f t="shared" si="89"/>
        <v>198</v>
      </c>
      <c r="BU35" s="672"/>
    </row>
    <row r="36" spans="1:73" ht="15.75">
      <c r="A36" s="681" t="s">
        <v>448</v>
      </c>
      <c r="B36" s="704" t="s">
        <v>449</v>
      </c>
      <c r="C36" s="683">
        <v>589842</v>
      </c>
      <c r="D36" s="705" t="s">
        <v>115</v>
      </c>
      <c r="E36" s="560" t="s">
        <v>78</v>
      </c>
      <c r="F36" s="560"/>
      <c r="G36" s="560"/>
      <c r="H36" s="560" t="s">
        <v>78</v>
      </c>
      <c r="I36" s="563"/>
      <c r="J36" s="563" t="s">
        <v>78</v>
      </c>
      <c r="K36" s="563"/>
      <c r="L36" s="560"/>
      <c r="M36" s="560"/>
      <c r="N36" s="563" t="s">
        <v>78</v>
      </c>
      <c r="O36" s="563"/>
      <c r="P36" s="563"/>
      <c r="Q36" s="563"/>
      <c r="R36" s="563"/>
      <c r="S36" s="560"/>
      <c r="T36" s="560"/>
      <c r="U36" s="563"/>
      <c r="V36" s="563"/>
      <c r="W36" s="563"/>
      <c r="X36" s="563"/>
      <c r="Y36" s="563"/>
      <c r="Z36" s="560"/>
      <c r="AA36" s="579" t="s">
        <v>19</v>
      </c>
      <c r="AB36" s="563"/>
      <c r="AC36" s="563" t="s">
        <v>78</v>
      </c>
      <c r="AD36" s="563" t="s">
        <v>78</v>
      </c>
      <c r="AE36" s="563"/>
      <c r="AF36" s="563" t="s">
        <v>78</v>
      </c>
      <c r="AG36" s="560"/>
      <c r="AH36" s="560" t="s">
        <v>78</v>
      </c>
      <c r="AI36" s="563" t="s">
        <v>78</v>
      </c>
      <c r="AJ36" s="685">
        <f t="shared" si="83"/>
        <v>102</v>
      </c>
      <c r="AK36" s="686">
        <f t="shared" si="84"/>
        <v>108</v>
      </c>
      <c r="AL36" s="686">
        <f>AO36</f>
        <v>6</v>
      </c>
      <c r="AM36" s="687" t="s">
        <v>200</v>
      </c>
      <c r="AN36" s="688">
        <f t="shared" si="86"/>
        <v>102</v>
      </c>
      <c r="AO36" s="688">
        <f t="shared" si="87"/>
        <v>6</v>
      </c>
      <c r="AP36" s="275"/>
      <c r="AQ36" s="679"/>
      <c r="AR36" s="679"/>
      <c r="AS36" s="679"/>
      <c r="AT36" s="679"/>
      <c r="AU36" s="679">
        <v>12</v>
      </c>
      <c r="AV36" s="689">
        <f t="shared" si="60"/>
        <v>0</v>
      </c>
      <c r="AW36" s="689">
        <f t="shared" si="61"/>
        <v>0</v>
      </c>
      <c r="AX36" s="689">
        <f t="shared" si="62"/>
        <v>0</v>
      </c>
      <c r="AY36" s="689">
        <f t="shared" si="90"/>
        <v>9</v>
      </c>
      <c r="AZ36" s="689">
        <f t="shared" si="64"/>
        <v>0</v>
      </c>
      <c r="BA36" s="689">
        <f t="shared" si="65"/>
        <v>0</v>
      </c>
      <c r="BB36" s="689">
        <f t="shared" si="66"/>
        <v>0</v>
      </c>
      <c r="BC36" s="689">
        <f t="shared" si="67"/>
        <v>0</v>
      </c>
      <c r="BD36" s="689">
        <f t="shared" si="68"/>
        <v>0</v>
      </c>
      <c r="BE36" s="689">
        <f t="shared" si="69"/>
        <v>0</v>
      </c>
      <c r="BF36" s="689">
        <f t="shared" si="70"/>
        <v>0</v>
      </c>
      <c r="BG36" s="689">
        <f t="shared" si="71"/>
        <v>0</v>
      </c>
      <c r="BH36" s="689">
        <f t="shared" si="72"/>
        <v>0</v>
      </c>
      <c r="BI36" s="689">
        <f t="shared" si="73"/>
        <v>0</v>
      </c>
      <c r="BJ36" s="689">
        <f t="shared" si="74"/>
        <v>0</v>
      </c>
      <c r="BK36" s="689">
        <f t="shared" si="75"/>
        <v>0</v>
      </c>
      <c r="BL36" s="689">
        <f t="shared" si="76"/>
        <v>0</v>
      </c>
      <c r="BM36" s="689">
        <f t="shared" si="77"/>
        <v>0</v>
      </c>
      <c r="BN36" s="689">
        <f t="shared" si="78"/>
        <v>0</v>
      </c>
      <c r="BO36" s="689">
        <f t="shared" si="79"/>
        <v>0</v>
      </c>
      <c r="BP36" s="689">
        <f t="shared" si="80"/>
        <v>0</v>
      </c>
      <c r="BQ36" s="689">
        <f t="shared" si="81"/>
        <v>0</v>
      </c>
      <c r="BR36" s="689">
        <f t="shared" si="82"/>
        <v>0</v>
      </c>
      <c r="BS36" s="689">
        <f t="shared" si="88"/>
        <v>12</v>
      </c>
      <c r="BT36" s="690">
        <f t="shared" si="89"/>
        <v>108</v>
      </c>
      <c r="BU36" s="672"/>
    </row>
    <row r="37" spans="1:73" ht="15.75">
      <c r="A37" s="681" t="s">
        <v>450</v>
      </c>
      <c r="B37" s="704" t="s">
        <v>451</v>
      </c>
      <c r="C37" s="683">
        <v>589842</v>
      </c>
      <c r="D37" s="705" t="s">
        <v>115</v>
      </c>
      <c r="E37" s="560"/>
      <c r="F37" s="560" t="s">
        <v>78</v>
      </c>
      <c r="G37" s="561" t="s">
        <v>78</v>
      </c>
      <c r="H37" s="561" t="s">
        <v>78</v>
      </c>
      <c r="I37" s="563" t="s">
        <v>78</v>
      </c>
      <c r="J37" s="563"/>
      <c r="K37" s="563"/>
      <c r="L37" s="560" t="s">
        <v>78</v>
      </c>
      <c r="M37" s="561" t="s">
        <v>78</v>
      </c>
      <c r="N37" s="563" t="s">
        <v>78</v>
      </c>
      <c r="O37" s="563" t="s">
        <v>78</v>
      </c>
      <c r="P37" s="562" t="s">
        <v>78</v>
      </c>
      <c r="Q37" s="563"/>
      <c r="R37" s="563" t="s">
        <v>78</v>
      </c>
      <c r="S37" s="561" t="s">
        <v>78</v>
      </c>
      <c r="T37" s="561" t="s">
        <v>78</v>
      </c>
      <c r="U37" s="563" t="s">
        <v>78</v>
      </c>
      <c r="V37" s="562" t="s">
        <v>78</v>
      </c>
      <c r="W37" s="563"/>
      <c r="X37" s="562" t="s">
        <v>78</v>
      </c>
      <c r="Y37" s="562" t="s">
        <v>78</v>
      </c>
      <c r="Z37" s="561" t="s">
        <v>78</v>
      </c>
      <c r="AA37" s="560" t="s">
        <v>78</v>
      </c>
      <c r="AB37" s="562" t="s">
        <v>78</v>
      </c>
      <c r="AC37" s="563"/>
      <c r="AD37" s="563" t="s">
        <v>387</v>
      </c>
      <c r="AE37" s="562" t="s">
        <v>78</v>
      </c>
      <c r="AF37" s="715"/>
      <c r="AG37" s="560" t="s">
        <v>78</v>
      </c>
      <c r="AH37" s="560"/>
      <c r="AI37" s="562" t="s">
        <v>78</v>
      </c>
      <c r="AJ37" s="685">
        <f t="shared" si="83"/>
        <v>114</v>
      </c>
      <c r="AK37" s="686">
        <f t="shared" si="84"/>
        <v>276</v>
      </c>
      <c r="AL37" s="686">
        <f t="shared" si="85"/>
        <v>162</v>
      </c>
      <c r="AM37" s="687" t="s">
        <v>200</v>
      </c>
      <c r="AN37" s="688">
        <f t="shared" si="86"/>
        <v>114</v>
      </c>
      <c r="AO37" s="688">
        <f t="shared" si="87"/>
        <v>162</v>
      </c>
      <c r="AP37" s="275"/>
      <c r="AQ37" s="679"/>
      <c r="AR37" s="679"/>
      <c r="AS37" s="679"/>
      <c r="AT37" s="679"/>
      <c r="AU37" s="679"/>
      <c r="AV37" s="689">
        <f t="shared" si="60"/>
        <v>0</v>
      </c>
      <c r="AW37" s="689">
        <f t="shared" si="61"/>
        <v>0</v>
      </c>
      <c r="AX37" s="689">
        <f t="shared" si="62"/>
        <v>0</v>
      </c>
      <c r="AY37" s="689">
        <f t="shared" si="90"/>
        <v>22</v>
      </c>
      <c r="AZ37" s="689">
        <f t="shared" si="64"/>
        <v>0</v>
      </c>
      <c r="BA37" s="689">
        <f t="shared" si="65"/>
        <v>1</v>
      </c>
      <c r="BB37" s="689">
        <f t="shared" si="66"/>
        <v>0</v>
      </c>
      <c r="BC37" s="689">
        <f t="shared" si="67"/>
        <v>0</v>
      </c>
      <c r="BD37" s="689">
        <f t="shared" si="68"/>
        <v>0</v>
      </c>
      <c r="BE37" s="689">
        <f t="shared" si="69"/>
        <v>0</v>
      </c>
      <c r="BF37" s="689">
        <f t="shared" si="70"/>
        <v>0</v>
      </c>
      <c r="BG37" s="689">
        <f t="shared" si="71"/>
        <v>0</v>
      </c>
      <c r="BH37" s="689">
        <f t="shared" si="72"/>
        <v>0</v>
      </c>
      <c r="BI37" s="689">
        <f t="shared" si="73"/>
        <v>0</v>
      </c>
      <c r="BJ37" s="689">
        <f t="shared" si="74"/>
        <v>0</v>
      </c>
      <c r="BK37" s="689">
        <f t="shared" si="75"/>
        <v>0</v>
      </c>
      <c r="BL37" s="689">
        <f t="shared" si="76"/>
        <v>0</v>
      </c>
      <c r="BM37" s="689">
        <f t="shared" si="77"/>
        <v>0</v>
      </c>
      <c r="BN37" s="689">
        <f t="shared" si="78"/>
        <v>0</v>
      </c>
      <c r="BO37" s="689">
        <f t="shared" si="79"/>
        <v>0</v>
      </c>
      <c r="BP37" s="689">
        <f t="shared" si="80"/>
        <v>0</v>
      </c>
      <c r="BQ37" s="689">
        <f t="shared" si="81"/>
        <v>0</v>
      </c>
      <c r="BR37" s="689">
        <f t="shared" si="82"/>
        <v>0</v>
      </c>
      <c r="BS37" s="689">
        <f t="shared" si="88"/>
        <v>0</v>
      </c>
      <c r="BT37" s="690">
        <f t="shared" si="89"/>
        <v>276</v>
      </c>
      <c r="BU37" s="672"/>
    </row>
    <row r="38" spans="1:73" ht="15.75">
      <c r="A38" s="681" t="s">
        <v>452</v>
      </c>
      <c r="B38" s="704" t="s">
        <v>453</v>
      </c>
      <c r="C38" s="683" t="s">
        <v>454</v>
      </c>
      <c r="D38" s="705" t="s">
        <v>115</v>
      </c>
      <c r="E38" s="561" t="s">
        <v>215</v>
      </c>
      <c r="F38" s="560" t="s">
        <v>390</v>
      </c>
      <c r="G38" s="560"/>
      <c r="H38" s="561" t="s">
        <v>21</v>
      </c>
      <c r="I38" s="563" t="s">
        <v>390</v>
      </c>
      <c r="J38" s="563"/>
      <c r="K38" s="563"/>
      <c r="L38" s="560" t="s">
        <v>78</v>
      </c>
      <c r="M38" s="561" t="s">
        <v>215</v>
      </c>
      <c r="N38" s="563"/>
      <c r="O38" s="563" t="s">
        <v>78</v>
      </c>
      <c r="P38" s="562" t="s">
        <v>78</v>
      </c>
      <c r="Q38" s="563"/>
      <c r="R38" s="563" t="s">
        <v>78</v>
      </c>
      <c r="S38" s="560" t="s">
        <v>390</v>
      </c>
      <c r="T38" s="560"/>
      <c r="U38" s="563" t="s">
        <v>78</v>
      </c>
      <c r="V38" s="563"/>
      <c r="W38" s="562" t="s">
        <v>21</v>
      </c>
      <c r="X38" s="563" t="s">
        <v>78</v>
      </c>
      <c r="Y38" s="562" t="s">
        <v>20</v>
      </c>
      <c r="Z38" s="560"/>
      <c r="AA38" s="560" t="s">
        <v>78</v>
      </c>
      <c r="AB38" s="562" t="s">
        <v>20</v>
      </c>
      <c r="AC38" s="563"/>
      <c r="AD38" s="563" t="s">
        <v>78</v>
      </c>
      <c r="AE38" s="563"/>
      <c r="AF38" s="562" t="s">
        <v>21</v>
      </c>
      <c r="AG38" s="560" t="s">
        <v>387</v>
      </c>
      <c r="AH38" s="561" t="s">
        <v>215</v>
      </c>
      <c r="AI38" s="563"/>
      <c r="AJ38" s="685">
        <f t="shared" si="83"/>
        <v>114</v>
      </c>
      <c r="AK38" s="686">
        <f t="shared" si="84"/>
        <v>246</v>
      </c>
      <c r="AL38" s="686">
        <f t="shared" si="85"/>
        <v>132</v>
      </c>
      <c r="AM38" s="687" t="s">
        <v>200</v>
      </c>
      <c r="AN38" s="688">
        <f t="shared" si="86"/>
        <v>114</v>
      </c>
      <c r="AO38" s="688">
        <f t="shared" si="87"/>
        <v>132</v>
      </c>
      <c r="AP38" s="275"/>
      <c r="AQ38" s="679"/>
      <c r="AR38" s="679"/>
      <c r="AS38" s="679"/>
      <c r="AT38" s="679"/>
      <c r="AU38" s="679"/>
      <c r="AV38" s="689">
        <f t="shared" si="60"/>
        <v>2</v>
      </c>
      <c r="AW38" s="689">
        <f t="shared" si="61"/>
        <v>3</v>
      </c>
      <c r="AX38" s="689">
        <f t="shared" si="62"/>
        <v>0</v>
      </c>
      <c r="AY38" s="689">
        <f t="shared" si="90"/>
        <v>8</v>
      </c>
      <c r="AZ38" s="689">
        <f t="shared" si="64"/>
        <v>0</v>
      </c>
      <c r="BA38" s="689">
        <f t="shared" si="65"/>
        <v>1</v>
      </c>
      <c r="BB38" s="689">
        <f t="shared" si="66"/>
        <v>0</v>
      </c>
      <c r="BC38" s="689">
        <f t="shared" si="67"/>
        <v>0</v>
      </c>
      <c r="BD38" s="689">
        <f t="shared" si="68"/>
        <v>0</v>
      </c>
      <c r="BE38" s="689">
        <f t="shared" si="69"/>
        <v>0</v>
      </c>
      <c r="BF38" s="689">
        <f t="shared" si="70"/>
        <v>0</v>
      </c>
      <c r="BG38" s="689">
        <f t="shared" si="71"/>
        <v>6</v>
      </c>
      <c r="BH38" s="689">
        <f t="shared" si="72"/>
        <v>0</v>
      </c>
      <c r="BI38" s="689">
        <f t="shared" si="73"/>
        <v>0</v>
      </c>
      <c r="BJ38" s="689">
        <f t="shared" si="74"/>
        <v>0</v>
      </c>
      <c r="BK38" s="689">
        <f t="shared" si="75"/>
        <v>0</v>
      </c>
      <c r="BL38" s="689">
        <f t="shared" si="76"/>
        <v>0</v>
      </c>
      <c r="BM38" s="689">
        <f t="shared" si="77"/>
        <v>0</v>
      </c>
      <c r="BN38" s="689">
        <f t="shared" si="78"/>
        <v>0</v>
      </c>
      <c r="BO38" s="689">
        <f t="shared" si="79"/>
        <v>0</v>
      </c>
      <c r="BP38" s="689">
        <f t="shared" si="80"/>
        <v>0</v>
      </c>
      <c r="BQ38" s="689">
        <f t="shared" si="81"/>
        <v>0</v>
      </c>
      <c r="BR38" s="689">
        <f t="shared" si="82"/>
        <v>0</v>
      </c>
      <c r="BS38" s="689">
        <f t="shared" si="88"/>
        <v>0</v>
      </c>
      <c r="BT38" s="690">
        <f t="shared" si="89"/>
        <v>246</v>
      </c>
      <c r="BU38" s="672"/>
    </row>
    <row r="39" spans="1:73" ht="15.75" customHeight="1">
      <c r="A39" s="681" t="s">
        <v>455</v>
      </c>
      <c r="B39" s="704" t="s">
        <v>456</v>
      </c>
      <c r="C39" s="683">
        <v>344524</v>
      </c>
      <c r="D39" s="705" t="s">
        <v>115</v>
      </c>
      <c r="E39" s="561" t="s">
        <v>78</v>
      </c>
      <c r="F39" s="560" t="s">
        <v>78</v>
      </c>
      <c r="G39" s="560"/>
      <c r="H39" s="560" t="s">
        <v>78</v>
      </c>
      <c r="I39" s="563" t="s">
        <v>78</v>
      </c>
      <c r="J39" s="563"/>
      <c r="K39" s="562" t="s">
        <v>78</v>
      </c>
      <c r="L39" s="560" t="s">
        <v>78</v>
      </c>
      <c r="M39" s="560"/>
      <c r="N39" s="563"/>
      <c r="O39" s="563" t="s">
        <v>78</v>
      </c>
      <c r="P39" s="563"/>
      <c r="Q39" s="562" t="s">
        <v>78</v>
      </c>
      <c r="R39" s="563" t="s">
        <v>395</v>
      </c>
      <c r="S39" s="560"/>
      <c r="T39" s="560" t="s">
        <v>78</v>
      </c>
      <c r="U39" s="563" t="s">
        <v>78</v>
      </c>
      <c r="V39" s="563"/>
      <c r="W39" s="563" t="s">
        <v>78</v>
      </c>
      <c r="X39" s="563" t="s">
        <v>78</v>
      </c>
      <c r="Y39" s="563"/>
      <c r="Z39" s="560"/>
      <c r="AA39" s="560"/>
      <c r="AB39" s="563"/>
      <c r="AC39" s="563"/>
      <c r="AD39" s="563"/>
      <c r="AE39" s="563"/>
      <c r="AF39" s="563"/>
      <c r="AG39" s="560"/>
      <c r="AH39" s="560"/>
      <c r="AI39" s="563"/>
      <c r="AJ39" s="716">
        <f t="shared" si="83"/>
        <v>114</v>
      </c>
      <c r="AK39" s="717">
        <f t="shared" si="84"/>
        <v>156</v>
      </c>
      <c r="AL39" s="717">
        <f t="shared" si="85"/>
        <v>42</v>
      </c>
      <c r="AM39" s="687" t="s">
        <v>200</v>
      </c>
      <c r="AN39" s="688">
        <f t="shared" si="86"/>
        <v>114</v>
      </c>
      <c r="AO39" s="688">
        <f t="shared" si="87"/>
        <v>42</v>
      </c>
      <c r="AP39" s="275"/>
      <c r="AQ39" s="679"/>
      <c r="AR39" s="679"/>
      <c r="AS39" s="679"/>
      <c r="AT39" s="679"/>
      <c r="AU39" s="679"/>
      <c r="AV39" s="689">
        <f t="shared" si="60"/>
        <v>0</v>
      </c>
      <c r="AW39" s="689">
        <f t="shared" si="61"/>
        <v>0</v>
      </c>
      <c r="AX39" s="689">
        <f t="shared" si="62"/>
        <v>0</v>
      </c>
      <c r="AY39" s="689">
        <f t="shared" si="90"/>
        <v>12</v>
      </c>
      <c r="AZ39" s="689">
        <f t="shared" si="64"/>
        <v>0</v>
      </c>
      <c r="BA39" s="689">
        <f t="shared" si="65"/>
        <v>1</v>
      </c>
      <c r="BB39" s="689">
        <f t="shared" si="66"/>
        <v>0</v>
      </c>
      <c r="BC39" s="689">
        <f t="shared" si="67"/>
        <v>0</v>
      </c>
      <c r="BD39" s="689">
        <f t="shared" si="68"/>
        <v>0</v>
      </c>
      <c r="BE39" s="689">
        <f t="shared" si="69"/>
        <v>0</v>
      </c>
      <c r="BF39" s="689">
        <f t="shared" si="70"/>
        <v>0</v>
      </c>
      <c r="BG39" s="689">
        <f t="shared" si="71"/>
        <v>0</v>
      </c>
      <c r="BH39" s="689">
        <f t="shared" si="72"/>
        <v>0</v>
      </c>
      <c r="BI39" s="689">
        <f t="shared" si="73"/>
        <v>0</v>
      </c>
      <c r="BJ39" s="689">
        <f t="shared" si="74"/>
        <v>0</v>
      </c>
      <c r="BK39" s="689">
        <f t="shared" si="75"/>
        <v>0</v>
      </c>
      <c r="BL39" s="689">
        <f t="shared" si="76"/>
        <v>0</v>
      </c>
      <c r="BM39" s="689">
        <f t="shared" si="77"/>
        <v>0</v>
      </c>
      <c r="BN39" s="689">
        <f t="shared" si="78"/>
        <v>0</v>
      </c>
      <c r="BO39" s="689">
        <f t="shared" si="79"/>
        <v>0</v>
      </c>
      <c r="BP39" s="689">
        <f t="shared" si="80"/>
        <v>0</v>
      </c>
      <c r="BQ39" s="689">
        <f t="shared" si="81"/>
        <v>0</v>
      </c>
      <c r="BR39" s="689">
        <f t="shared" si="82"/>
        <v>0</v>
      </c>
      <c r="BS39" s="689">
        <f t="shared" si="88"/>
        <v>0</v>
      </c>
      <c r="BT39" s="690">
        <f t="shared" si="89"/>
        <v>156</v>
      </c>
      <c r="BU39" s="672"/>
    </row>
    <row r="40" spans="1:73" ht="15.75" customHeight="1">
      <c r="A40" s="681" t="s">
        <v>457</v>
      </c>
      <c r="B40" s="704" t="s">
        <v>458</v>
      </c>
      <c r="C40" s="683">
        <v>708696</v>
      </c>
      <c r="D40" s="705" t="s">
        <v>115</v>
      </c>
      <c r="E40" s="560" t="s">
        <v>78</v>
      </c>
      <c r="F40" s="560"/>
      <c r="G40" s="561" t="s">
        <v>78</v>
      </c>
      <c r="H40" s="561" t="s">
        <v>20</v>
      </c>
      <c r="I40" s="563" t="s">
        <v>78</v>
      </c>
      <c r="J40" s="563"/>
      <c r="K40" s="563" t="s">
        <v>78</v>
      </c>
      <c r="L40" s="560" t="s">
        <v>78</v>
      </c>
      <c r="M40" s="561" t="s">
        <v>77</v>
      </c>
      <c r="N40" s="562" t="s">
        <v>77</v>
      </c>
      <c r="O40" s="563" t="s">
        <v>78</v>
      </c>
      <c r="P40" s="562" t="s">
        <v>20</v>
      </c>
      <c r="Q40" s="563"/>
      <c r="R40" s="563" t="s">
        <v>78</v>
      </c>
      <c r="S40" s="561" t="s">
        <v>78</v>
      </c>
      <c r="T40" s="560"/>
      <c r="U40" s="563" t="s">
        <v>78</v>
      </c>
      <c r="V40" s="562" t="s">
        <v>20</v>
      </c>
      <c r="W40" s="562" t="s">
        <v>22</v>
      </c>
      <c r="X40" s="563" t="s">
        <v>78</v>
      </c>
      <c r="Y40" s="563"/>
      <c r="Z40" s="560"/>
      <c r="AA40" s="560" t="s">
        <v>78</v>
      </c>
      <c r="AB40" s="562" t="s">
        <v>77</v>
      </c>
      <c r="AC40" s="562" t="s">
        <v>77</v>
      </c>
      <c r="AD40" s="563"/>
      <c r="AE40" s="563"/>
      <c r="AF40" s="562" t="s">
        <v>78</v>
      </c>
      <c r="AG40" s="560" t="s">
        <v>387</v>
      </c>
      <c r="AH40" s="560"/>
      <c r="AI40" s="562" t="s">
        <v>78</v>
      </c>
      <c r="AJ40" s="716">
        <f t="shared" si="83"/>
        <v>114</v>
      </c>
      <c r="AK40" s="717">
        <f t="shared" si="84"/>
        <v>222</v>
      </c>
      <c r="AL40" s="717">
        <f t="shared" si="85"/>
        <v>108</v>
      </c>
      <c r="AM40" s="687" t="s">
        <v>200</v>
      </c>
      <c r="AN40" s="688">
        <f t="shared" si="86"/>
        <v>114</v>
      </c>
      <c r="AO40" s="688">
        <f t="shared" si="87"/>
        <v>108</v>
      </c>
      <c r="AP40" s="275"/>
      <c r="AQ40" s="679"/>
      <c r="AR40" s="679"/>
      <c r="AS40" s="679"/>
      <c r="AT40" s="679"/>
      <c r="AU40" s="679"/>
      <c r="AV40" s="689">
        <f t="shared" si="60"/>
        <v>3</v>
      </c>
      <c r="AW40" s="689">
        <f t="shared" si="61"/>
        <v>0</v>
      </c>
      <c r="AX40" s="689">
        <f t="shared" si="62"/>
        <v>1</v>
      </c>
      <c r="AY40" s="689">
        <f t="shared" si="90"/>
        <v>13</v>
      </c>
      <c r="AZ40" s="689">
        <f t="shared" si="64"/>
        <v>0</v>
      </c>
      <c r="BA40" s="689">
        <f t="shared" si="65"/>
        <v>1</v>
      </c>
      <c r="BB40" s="689">
        <f t="shared" si="66"/>
        <v>4</v>
      </c>
      <c r="BC40" s="689">
        <f t="shared" si="67"/>
        <v>0</v>
      </c>
      <c r="BD40" s="689">
        <f t="shared" si="68"/>
        <v>0</v>
      </c>
      <c r="BE40" s="689">
        <f t="shared" si="69"/>
        <v>0</v>
      </c>
      <c r="BF40" s="689">
        <f t="shared" si="70"/>
        <v>0</v>
      </c>
      <c r="BG40" s="689">
        <f t="shared" si="71"/>
        <v>0</v>
      </c>
      <c r="BH40" s="689">
        <f t="shared" si="72"/>
        <v>0</v>
      </c>
      <c r="BI40" s="689">
        <f t="shared" si="73"/>
        <v>0</v>
      </c>
      <c r="BJ40" s="689">
        <f t="shared" si="74"/>
        <v>0</v>
      </c>
      <c r="BK40" s="689">
        <f t="shared" si="75"/>
        <v>0</v>
      </c>
      <c r="BL40" s="689">
        <f t="shared" si="76"/>
        <v>0</v>
      </c>
      <c r="BM40" s="689">
        <f t="shared" si="77"/>
        <v>0</v>
      </c>
      <c r="BN40" s="689">
        <f t="shared" si="78"/>
        <v>0</v>
      </c>
      <c r="BO40" s="689">
        <f t="shared" si="79"/>
        <v>0</v>
      </c>
      <c r="BP40" s="689">
        <f t="shared" si="80"/>
        <v>0</v>
      </c>
      <c r="BQ40" s="689">
        <f t="shared" si="81"/>
        <v>0</v>
      </c>
      <c r="BR40" s="689">
        <f t="shared" si="82"/>
        <v>0</v>
      </c>
      <c r="BS40" s="689">
        <f t="shared" si="88"/>
        <v>0</v>
      </c>
      <c r="BT40" s="690">
        <f t="shared" si="89"/>
        <v>222</v>
      </c>
      <c r="BU40" s="672"/>
    </row>
    <row r="41" spans="1:73" ht="15.75">
      <c r="A41" s="691" t="s">
        <v>459</v>
      </c>
      <c r="B41" s="718" t="s">
        <v>460</v>
      </c>
      <c r="C41" s="693">
        <v>412829</v>
      </c>
      <c r="D41" s="705" t="s">
        <v>115</v>
      </c>
      <c r="E41" s="560"/>
      <c r="F41" s="560" t="s">
        <v>78</v>
      </c>
      <c r="G41" s="560" t="s">
        <v>78</v>
      </c>
      <c r="H41" s="560"/>
      <c r="I41" s="562" t="s">
        <v>78</v>
      </c>
      <c r="J41" s="563"/>
      <c r="K41" s="563"/>
      <c r="L41" s="560" t="s">
        <v>78</v>
      </c>
      <c r="M41" s="560"/>
      <c r="N41" s="563"/>
      <c r="O41" s="563" t="s">
        <v>390</v>
      </c>
      <c r="P41" s="563" t="s">
        <v>78</v>
      </c>
      <c r="Q41" s="563"/>
      <c r="R41" s="562" t="s">
        <v>215</v>
      </c>
      <c r="S41" s="560"/>
      <c r="T41" s="561" t="s">
        <v>78</v>
      </c>
      <c r="U41" s="563"/>
      <c r="V41" s="563"/>
      <c r="W41" s="563"/>
      <c r="X41" s="563" t="s">
        <v>78</v>
      </c>
      <c r="Y41" s="562" t="s">
        <v>78</v>
      </c>
      <c r="Z41" s="560" t="s">
        <v>78</v>
      </c>
      <c r="AA41" s="560" t="s">
        <v>78</v>
      </c>
      <c r="AB41" s="563"/>
      <c r="AC41" s="562" t="s">
        <v>78</v>
      </c>
      <c r="AD41" s="563"/>
      <c r="AE41" s="563"/>
      <c r="AF41" s="563"/>
      <c r="AG41" s="561" t="s">
        <v>78</v>
      </c>
      <c r="AH41" s="560" t="s">
        <v>78</v>
      </c>
      <c r="AI41" s="563"/>
      <c r="AJ41" s="716">
        <f t="shared" si="83"/>
        <v>114</v>
      </c>
      <c r="AK41" s="717">
        <f t="shared" si="84"/>
        <v>192</v>
      </c>
      <c r="AL41" s="717">
        <f t="shared" si="85"/>
        <v>78</v>
      </c>
      <c r="AM41" s="687" t="s">
        <v>257</v>
      </c>
      <c r="AN41" s="688">
        <f t="shared" si="86"/>
        <v>114</v>
      </c>
      <c r="AO41" s="688">
        <f t="shared" si="87"/>
        <v>78</v>
      </c>
      <c r="AP41" s="275"/>
      <c r="AQ41" s="679"/>
      <c r="AR41" s="679"/>
      <c r="AS41" s="679"/>
      <c r="AT41" s="679"/>
      <c r="AU41" s="679"/>
      <c r="AV41" s="689">
        <f t="shared" si="60"/>
        <v>0</v>
      </c>
      <c r="AW41" s="689">
        <f t="shared" si="61"/>
        <v>0</v>
      </c>
      <c r="AX41" s="689">
        <f t="shared" si="62"/>
        <v>0</v>
      </c>
      <c r="AY41" s="689">
        <f t="shared" si="90"/>
        <v>13</v>
      </c>
      <c r="AZ41" s="689">
        <f t="shared" si="64"/>
        <v>0</v>
      </c>
      <c r="BA41" s="689">
        <f t="shared" si="65"/>
        <v>0</v>
      </c>
      <c r="BB41" s="689">
        <f t="shared" si="66"/>
        <v>0</v>
      </c>
      <c r="BC41" s="689">
        <f t="shared" si="67"/>
        <v>0</v>
      </c>
      <c r="BD41" s="689">
        <f t="shared" si="68"/>
        <v>0</v>
      </c>
      <c r="BE41" s="689">
        <f t="shared" si="69"/>
        <v>0</v>
      </c>
      <c r="BF41" s="689">
        <f t="shared" si="70"/>
        <v>0</v>
      </c>
      <c r="BG41" s="689">
        <f t="shared" si="71"/>
        <v>2</v>
      </c>
      <c r="BH41" s="689">
        <f t="shared" si="72"/>
        <v>0</v>
      </c>
      <c r="BI41" s="689">
        <f t="shared" si="73"/>
        <v>0</v>
      </c>
      <c r="BJ41" s="689">
        <f t="shared" si="74"/>
        <v>0</v>
      </c>
      <c r="BK41" s="689">
        <f t="shared" si="75"/>
        <v>0</v>
      </c>
      <c r="BL41" s="689">
        <f t="shared" si="76"/>
        <v>0</v>
      </c>
      <c r="BM41" s="689">
        <f t="shared" si="77"/>
        <v>0</v>
      </c>
      <c r="BN41" s="689">
        <f t="shared" si="78"/>
        <v>0</v>
      </c>
      <c r="BO41" s="689">
        <f t="shared" si="79"/>
        <v>0</v>
      </c>
      <c r="BP41" s="689">
        <f t="shared" si="80"/>
        <v>0</v>
      </c>
      <c r="BQ41" s="689">
        <f t="shared" si="81"/>
        <v>0</v>
      </c>
      <c r="BR41" s="689">
        <f t="shared" si="82"/>
        <v>0</v>
      </c>
      <c r="BS41" s="719">
        <f t="shared" si="88"/>
        <v>0</v>
      </c>
      <c r="BT41" s="690">
        <f t="shared" si="89"/>
        <v>192</v>
      </c>
      <c r="BU41" s="658"/>
    </row>
    <row r="42" spans="1:73" ht="15.75">
      <c r="A42" s="681" t="s">
        <v>461</v>
      </c>
      <c r="B42" s="720" t="s">
        <v>462</v>
      </c>
      <c r="C42" s="683">
        <v>935537</v>
      </c>
      <c r="D42" s="705" t="s">
        <v>115</v>
      </c>
      <c r="E42" s="560"/>
      <c r="F42" s="560"/>
      <c r="G42" s="560"/>
      <c r="H42" s="560" t="s">
        <v>394</v>
      </c>
      <c r="I42" s="563" t="s">
        <v>390</v>
      </c>
      <c r="J42" s="563" t="s">
        <v>390</v>
      </c>
      <c r="K42" s="563"/>
      <c r="L42" s="560" t="s">
        <v>390</v>
      </c>
      <c r="M42" s="560"/>
      <c r="N42" s="562" t="s">
        <v>78</v>
      </c>
      <c r="O42" s="564" t="s">
        <v>18</v>
      </c>
      <c r="P42" s="563"/>
      <c r="Q42" s="563"/>
      <c r="R42" s="563"/>
      <c r="S42" s="560"/>
      <c r="T42" s="560"/>
      <c r="U42" s="563" t="s">
        <v>390</v>
      </c>
      <c r="V42" s="563"/>
      <c r="W42" s="562" t="s">
        <v>20</v>
      </c>
      <c r="X42" s="563" t="s">
        <v>387</v>
      </c>
      <c r="Y42" s="563"/>
      <c r="Z42" s="560" t="s">
        <v>395</v>
      </c>
      <c r="AA42" s="579" t="s">
        <v>18</v>
      </c>
      <c r="AB42" s="563"/>
      <c r="AC42" s="562" t="s">
        <v>78</v>
      </c>
      <c r="AD42" s="563" t="s">
        <v>391</v>
      </c>
      <c r="AE42" s="563"/>
      <c r="AF42" s="563"/>
      <c r="AG42" s="579" t="s">
        <v>463</v>
      </c>
      <c r="AH42" s="560"/>
      <c r="AI42" s="563"/>
      <c r="AJ42" s="685">
        <f t="shared" si="83"/>
        <v>90</v>
      </c>
      <c r="AK42" s="686">
        <f t="shared" si="84"/>
        <v>162</v>
      </c>
      <c r="AL42" s="686">
        <f t="shared" si="85"/>
        <v>72</v>
      </c>
      <c r="AM42" s="687" t="s">
        <v>200</v>
      </c>
      <c r="AN42" s="688">
        <f t="shared" si="86"/>
        <v>90</v>
      </c>
      <c r="AO42" s="688">
        <f t="shared" si="87"/>
        <v>72</v>
      </c>
      <c r="AP42" s="3"/>
      <c r="AQ42" s="679"/>
      <c r="AR42" s="679"/>
      <c r="AS42" s="679"/>
      <c r="AT42" s="679">
        <v>4</v>
      </c>
      <c r="AU42" s="679"/>
      <c r="AV42" s="689">
        <f t="shared" si="60"/>
        <v>1</v>
      </c>
      <c r="AW42" s="689">
        <f t="shared" si="61"/>
        <v>0</v>
      </c>
      <c r="AX42" s="689">
        <f t="shared" si="62"/>
        <v>0</v>
      </c>
      <c r="AY42" s="689">
        <f t="shared" si="90"/>
        <v>2</v>
      </c>
      <c r="AZ42" s="689">
        <f t="shared" si="64"/>
        <v>0</v>
      </c>
      <c r="BA42" s="689">
        <f t="shared" si="65"/>
        <v>2</v>
      </c>
      <c r="BB42" s="689">
        <f t="shared" si="66"/>
        <v>0</v>
      </c>
      <c r="BC42" s="689">
        <f t="shared" si="67"/>
        <v>0</v>
      </c>
      <c r="BD42" s="689">
        <f t="shared" si="68"/>
        <v>0</v>
      </c>
      <c r="BE42" s="689">
        <f t="shared" si="69"/>
        <v>0</v>
      </c>
      <c r="BF42" s="689">
        <f t="shared" si="70"/>
        <v>1</v>
      </c>
      <c r="BG42" s="689">
        <f t="shared" si="71"/>
        <v>5</v>
      </c>
      <c r="BH42" s="689">
        <f t="shared" si="72"/>
        <v>0</v>
      </c>
      <c r="BI42" s="689">
        <f t="shared" si="73"/>
        <v>0</v>
      </c>
      <c r="BJ42" s="689">
        <f t="shared" si="74"/>
        <v>0</v>
      </c>
      <c r="BK42" s="689">
        <f t="shared" si="75"/>
        <v>0</v>
      </c>
      <c r="BL42" s="689">
        <f t="shared" si="76"/>
        <v>0</v>
      </c>
      <c r="BM42" s="689">
        <f t="shared" si="77"/>
        <v>0</v>
      </c>
      <c r="BN42" s="689">
        <f t="shared" si="78"/>
        <v>0</v>
      </c>
      <c r="BO42" s="689">
        <f t="shared" si="79"/>
        <v>0</v>
      </c>
      <c r="BP42" s="689">
        <f t="shared" si="80"/>
        <v>0</v>
      </c>
      <c r="BQ42" s="689">
        <f t="shared" si="81"/>
        <v>0</v>
      </c>
      <c r="BR42" s="689">
        <f t="shared" si="82"/>
        <v>0</v>
      </c>
      <c r="BS42" s="689">
        <f t="shared" si="88"/>
        <v>24</v>
      </c>
      <c r="BT42" s="690">
        <f t="shared" si="89"/>
        <v>162</v>
      </c>
      <c r="BU42" s="658"/>
    </row>
    <row r="43" spans="1:73" ht="15.75">
      <c r="A43" s="681" t="s">
        <v>464</v>
      </c>
      <c r="B43" s="704" t="s">
        <v>465</v>
      </c>
      <c r="C43" s="683">
        <v>530542</v>
      </c>
      <c r="D43" s="705" t="s">
        <v>115</v>
      </c>
      <c r="E43" s="560"/>
      <c r="F43" s="579" t="s">
        <v>18</v>
      </c>
      <c r="G43" s="560"/>
      <c r="H43" s="560"/>
      <c r="I43" s="563" t="s">
        <v>78</v>
      </c>
      <c r="J43" s="563"/>
      <c r="K43" s="563"/>
      <c r="L43" s="579" t="s">
        <v>18</v>
      </c>
      <c r="M43" s="560"/>
      <c r="N43" s="563"/>
      <c r="O43" s="563" t="s">
        <v>78</v>
      </c>
      <c r="P43" s="563"/>
      <c r="Q43" s="563"/>
      <c r="R43" s="564" t="s">
        <v>18</v>
      </c>
      <c r="S43" s="560"/>
      <c r="T43" s="560"/>
      <c r="U43" s="563" t="s">
        <v>78</v>
      </c>
      <c r="V43" s="563"/>
      <c r="W43" s="564"/>
      <c r="X43" s="563"/>
      <c r="Y43" s="563"/>
      <c r="Z43" s="560"/>
      <c r="AA43" s="560" t="s">
        <v>78</v>
      </c>
      <c r="AB43" s="563"/>
      <c r="AC43" s="563"/>
      <c r="AD43" s="564" t="s">
        <v>18</v>
      </c>
      <c r="AE43" s="563" t="s">
        <v>78</v>
      </c>
      <c r="AF43" s="563"/>
      <c r="AG43" s="560"/>
      <c r="AH43" s="560" t="s">
        <v>78</v>
      </c>
      <c r="AI43" s="563"/>
      <c r="AJ43" s="685">
        <f>AN43</f>
        <v>66</v>
      </c>
      <c r="AK43" s="686">
        <f t="shared" si="84"/>
        <v>72</v>
      </c>
      <c r="AL43" s="686">
        <f t="shared" si="85"/>
        <v>6</v>
      </c>
      <c r="AM43" s="687" t="s">
        <v>200</v>
      </c>
      <c r="AN43" s="688">
        <f t="shared" si="86"/>
        <v>66</v>
      </c>
      <c r="AO43" s="688">
        <f t="shared" si="87"/>
        <v>6</v>
      </c>
      <c r="AP43" s="3"/>
      <c r="AQ43" s="679"/>
      <c r="AR43" s="679"/>
      <c r="AS43" s="679"/>
      <c r="AT43" s="679">
        <v>8</v>
      </c>
      <c r="AU43" s="679"/>
      <c r="AV43" s="689">
        <f t="shared" si="60"/>
        <v>0</v>
      </c>
      <c r="AW43" s="689">
        <f t="shared" si="61"/>
        <v>0</v>
      </c>
      <c r="AX43" s="689">
        <f t="shared" si="62"/>
        <v>0</v>
      </c>
      <c r="AY43" s="689">
        <f t="shared" si="90"/>
        <v>6</v>
      </c>
      <c r="AZ43" s="689">
        <f t="shared" si="64"/>
        <v>0</v>
      </c>
      <c r="BA43" s="689">
        <f t="shared" si="65"/>
        <v>0</v>
      </c>
      <c r="BB43" s="689">
        <f t="shared" si="66"/>
        <v>0</v>
      </c>
      <c r="BC43" s="689">
        <f t="shared" si="67"/>
        <v>0</v>
      </c>
      <c r="BD43" s="689">
        <f t="shared" si="68"/>
        <v>0</v>
      </c>
      <c r="BE43" s="689">
        <f t="shared" si="69"/>
        <v>0</v>
      </c>
      <c r="BF43" s="689">
        <f t="shared" si="70"/>
        <v>0</v>
      </c>
      <c r="BG43" s="689">
        <f t="shared" si="71"/>
        <v>0</v>
      </c>
      <c r="BH43" s="689">
        <f t="shared" si="72"/>
        <v>0</v>
      </c>
      <c r="BI43" s="689">
        <f t="shared" si="73"/>
        <v>0</v>
      </c>
      <c r="BJ43" s="689">
        <f t="shared" si="74"/>
        <v>0</v>
      </c>
      <c r="BK43" s="689">
        <f t="shared" si="75"/>
        <v>0</v>
      </c>
      <c r="BL43" s="689">
        <f t="shared" si="76"/>
        <v>0</v>
      </c>
      <c r="BM43" s="689">
        <f t="shared" si="77"/>
        <v>0</v>
      </c>
      <c r="BN43" s="689">
        <f t="shared" si="78"/>
        <v>0</v>
      </c>
      <c r="BO43" s="689">
        <f t="shared" si="79"/>
        <v>0</v>
      </c>
      <c r="BP43" s="689">
        <f t="shared" si="80"/>
        <v>0</v>
      </c>
      <c r="BQ43" s="689">
        <f t="shared" si="81"/>
        <v>0</v>
      </c>
      <c r="BR43" s="689">
        <f t="shared" si="82"/>
        <v>0</v>
      </c>
      <c r="BS43" s="689">
        <f t="shared" si="88"/>
        <v>48</v>
      </c>
      <c r="BT43" s="690">
        <f t="shared" si="89"/>
        <v>72</v>
      </c>
      <c r="BU43" s="658"/>
    </row>
    <row r="44" spans="1:73" ht="15.75">
      <c r="A44" s="721" t="s">
        <v>414</v>
      </c>
      <c r="B44" s="704" t="s">
        <v>466</v>
      </c>
      <c r="C44" s="683">
        <v>877468</v>
      </c>
      <c r="D44" s="705" t="s">
        <v>115</v>
      </c>
      <c r="E44" s="560"/>
      <c r="F44" s="560" t="s">
        <v>78</v>
      </c>
      <c r="G44" s="561" t="s">
        <v>20</v>
      </c>
      <c r="H44" s="561" t="s">
        <v>78</v>
      </c>
      <c r="I44" s="563" t="s">
        <v>390</v>
      </c>
      <c r="J44" s="562" t="s">
        <v>21</v>
      </c>
      <c r="K44" s="562" t="s">
        <v>78</v>
      </c>
      <c r="L44" s="560" t="s">
        <v>78</v>
      </c>
      <c r="M44" s="560"/>
      <c r="N44" s="563"/>
      <c r="O44" s="563" t="s">
        <v>78</v>
      </c>
      <c r="P44" s="562" t="s">
        <v>20</v>
      </c>
      <c r="Q44" s="563"/>
      <c r="R44" s="563" t="s">
        <v>78</v>
      </c>
      <c r="S44" s="561" t="s">
        <v>78</v>
      </c>
      <c r="T44" s="560"/>
      <c r="U44" s="563" t="s">
        <v>390</v>
      </c>
      <c r="V44" s="562" t="s">
        <v>31</v>
      </c>
      <c r="W44" s="562" t="s">
        <v>78</v>
      </c>
      <c r="X44" s="563" t="s">
        <v>391</v>
      </c>
      <c r="Y44" s="563"/>
      <c r="Z44" s="561" t="s">
        <v>77</v>
      </c>
      <c r="AA44" s="560" t="s">
        <v>390</v>
      </c>
      <c r="AB44" s="562" t="s">
        <v>21</v>
      </c>
      <c r="AC44" s="563"/>
      <c r="AD44" s="563" t="s">
        <v>78</v>
      </c>
      <c r="AE44" s="562" t="s">
        <v>78</v>
      </c>
      <c r="AF44" s="562" t="s">
        <v>20</v>
      </c>
      <c r="AG44" s="560" t="s">
        <v>395</v>
      </c>
      <c r="AH44" s="561" t="s">
        <v>20</v>
      </c>
      <c r="AI44" s="563"/>
      <c r="AJ44" s="685">
        <f>AN44</f>
        <v>114</v>
      </c>
      <c r="AK44" s="686">
        <f t="shared" si="84"/>
        <v>258</v>
      </c>
      <c r="AL44" s="686">
        <f t="shared" si="85"/>
        <v>144</v>
      </c>
      <c r="AM44" s="687" t="s">
        <v>200</v>
      </c>
      <c r="AN44" s="688">
        <f t="shared" si="86"/>
        <v>114</v>
      </c>
      <c r="AO44" s="688">
        <f t="shared" si="87"/>
        <v>144</v>
      </c>
      <c r="AP44" s="3"/>
      <c r="AQ44" s="679"/>
      <c r="AR44" s="679"/>
      <c r="AS44" s="679"/>
      <c r="AT44" s="679"/>
      <c r="AU44" s="679"/>
      <c r="AV44" s="689">
        <f t="shared" si="60"/>
        <v>4</v>
      </c>
      <c r="AW44" s="689">
        <f t="shared" si="61"/>
        <v>2</v>
      </c>
      <c r="AX44" s="689">
        <f t="shared" si="62"/>
        <v>0</v>
      </c>
      <c r="AY44" s="689">
        <f t="shared" si="90"/>
        <v>10</v>
      </c>
      <c r="AZ44" s="689">
        <f t="shared" si="64"/>
        <v>0</v>
      </c>
      <c r="BA44" s="689">
        <f t="shared" si="65"/>
        <v>1</v>
      </c>
      <c r="BB44" s="689">
        <f t="shared" si="66"/>
        <v>1</v>
      </c>
      <c r="BC44" s="689">
        <f t="shared" si="67"/>
        <v>0</v>
      </c>
      <c r="BD44" s="689">
        <f t="shared" si="68"/>
        <v>0</v>
      </c>
      <c r="BE44" s="689">
        <f t="shared" si="69"/>
        <v>0</v>
      </c>
      <c r="BF44" s="689">
        <f t="shared" si="70"/>
        <v>1</v>
      </c>
      <c r="BG44" s="689">
        <f t="shared" si="71"/>
        <v>3</v>
      </c>
      <c r="BH44" s="689">
        <f t="shared" si="72"/>
        <v>1</v>
      </c>
      <c r="BI44" s="689">
        <f t="shared" si="73"/>
        <v>0</v>
      </c>
      <c r="BJ44" s="689">
        <f t="shared" si="74"/>
        <v>0</v>
      </c>
      <c r="BK44" s="689">
        <f t="shared" si="75"/>
        <v>0</v>
      </c>
      <c r="BL44" s="689">
        <f t="shared" si="76"/>
        <v>0</v>
      </c>
      <c r="BM44" s="689">
        <f t="shared" si="77"/>
        <v>0</v>
      </c>
      <c r="BN44" s="689">
        <f t="shared" si="78"/>
        <v>0</v>
      </c>
      <c r="BO44" s="689">
        <f t="shared" si="79"/>
        <v>0</v>
      </c>
      <c r="BP44" s="689">
        <f t="shared" si="80"/>
        <v>0</v>
      </c>
      <c r="BQ44" s="689">
        <f t="shared" si="81"/>
        <v>0</v>
      </c>
      <c r="BR44" s="689">
        <f t="shared" si="82"/>
        <v>0</v>
      </c>
      <c r="BS44" s="689">
        <f t="shared" si="88"/>
        <v>0</v>
      </c>
      <c r="BT44" s="690">
        <f t="shared" si="89"/>
        <v>258</v>
      </c>
      <c r="BU44" s="658"/>
    </row>
    <row r="45" spans="1:73" ht="15.75">
      <c r="A45" s="664" t="s">
        <v>381</v>
      </c>
      <c r="B45" s="665" t="s">
        <v>220</v>
      </c>
      <c r="C45" s="666" t="s">
        <v>66</v>
      </c>
      <c r="D45" s="722" t="s">
        <v>3</v>
      </c>
      <c r="E45" s="668">
        <v>1</v>
      </c>
      <c r="F45" s="668">
        <v>2</v>
      </c>
      <c r="G45" s="668">
        <v>3</v>
      </c>
      <c r="H45" s="668">
        <v>4</v>
      </c>
      <c r="I45" s="668">
        <v>5</v>
      </c>
      <c r="J45" s="668">
        <v>6</v>
      </c>
      <c r="K45" s="668">
        <v>7</v>
      </c>
      <c r="L45" s="668">
        <v>8</v>
      </c>
      <c r="M45" s="668">
        <v>9</v>
      </c>
      <c r="N45" s="668">
        <v>10</v>
      </c>
      <c r="O45" s="668">
        <v>11</v>
      </c>
      <c r="P45" s="668">
        <v>12</v>
      </c>
      <c r="Q45" s="668">
        <v>13</v>
      </c>
      <c r="R45" s="668">
        <v>14</v>
      </c>
      <c r="S45" s="668">
        <v>15</v>
      </c>
      <c r="T45" s="668">
        <v>16</v>
      </c>
      <c r="U45" s="668">
        <v>17</v>
      </c>
      <c r="V45" s="668">
        <v>18</v>
      </c>
      <c r="W45" s="668">
        <v>19</v>
      </c>
      <c r="X45" s="668">
        <v>20</v>
      </c>
      <c r="Y45" s="668">
        <v>21</v>
      </c>
      <c r="Z45" s="668">
        <v>22</v>
      </c>
      <c r="AA45" s="668">
        <v>23</v>
      </c>
      <c r="AB45" s="668">
        <v>24</v>
      </c>
      <c r="AC45" s="668">
        <v>25</v>
      </c>
      <c r="AD45" s="668">
        <v>26</v>
      </c>
      <c r="AE45" s="668">
        <v>27</v>
      </c>
      <c r="AF45" s="668">
        <v>28</v>
      </c>
      <c r="AG45" s="668">
        <v>29</v>
      </c>
      <c r="AH45" s="668">
        <v>30</v>
      </c>
      <c r="AI45" s="668">
        <v>31</v>
      </c>
      <c r="AJ45" s="669" t="s">
        <v>4</v>
      </c>
      <c r="AK45" s="670" t="s">
        <v>5</v>
      </c>
      <c r="AL45" s="670" t="s">
        <v>6</v>
      </c>
      <c r="AM45" s="723"/>
      <c r="AN45" s="724"/>
      <c r="AO45" s="724"/>
      <c r="AP45" s="724"/>
      <c r="AQ45" s="554"/>
      <c r="AR45" s="554"/>
      <c r="AS45" s="554"/>
      <c r="AT45" s="725"/>
      <c r="AU45" s="725"/>
      <c r="AV45" s="701"/>
      <c r="AW45" s="701"/>
      <c r="AX45" s="701"/>
      <c r="AY45" s="701"/>
      <c r="AZ45" s="701"/>
      <c r="BA45" s="701"/>
      <c r="BB45" s="701"/>
      <c r="BC45" s="701"/>
      <c r="BD45" s="701"/>
      <c r="BE45" s="701"/>
      <c r="BF45" s="701"/>
      <c r="BG45" s="701"/>
      <c r="BH45" s="701"/>
      <c r="BI45" s="701"/>
      <c r="BJ45" s="701"/>
      <c r="BK45" s="701"/>
      <c r="BL45" s="701">
        <f t="shared" si="76"/>
        <v>0</v>
      </c>
      <c r="BM45" s="701"/>
      <c r="BN45" s="701"/>
      <c r="BO45" s="701"/>
      <c r="BP45" s="701"/>
      <c r="BQ45" s="701"/>
      <c r="BR45" s="701"/>
      <c r="BS45" s="725"/>
      <c r="BT45" s="702"/>
      <c r="BU45" s="726"/>
    </row>
    <row r="46" spans="1:73" ht="15.75">
      <c r="A46" s="673"/>
      <c r="B46" s="674" t="s">
        <v>280</v>
      </c>
      <c r="C46" s="675" t="s">
        <v>204</v>
      </c>
      <c r="D46" s="668"/>
      <c r="E46" s="677" t="s">
        <v>11</v>
      </c>
      <c r="F46" s="677" t="s">
        <v>12</v>
      </c>
      <c r="G46" s="677" t="s">
        <v>13</v>
      </c>
      <c r="H46" s="677" t="s">
        <v>14</v>
      </c>
      <c r="I46" s="677" t="s">
        <v>8</v>
      </c>
      <c r="J46" s="677" t="s">
        <v>9</v>
      </c>
      <c r="K46" s="677" t="s">
        <v>10</v>
      </c>
      <c r="L46" s="677" t="s">
        <v>205</v>
      </c>
      <c r="M46" s="677" t="s">
        <v>12</v>
      </c>
      <c r="N46" s="677" t="s">
        <v>13</v>
      </c>
      <c r="O46" s="677" t="s">
        <v>14</v>
      </c>
      <c r="P46" s="677" t="s">
        <v>8</v>
      </c>
      <c r="Q46" s="677" t="s">
        <v>9</v>
      </c>
      <c r="R46" s="677" t="s">
        <v>10</v>
      </c>
      <c r="S46" s="677" t="s">
        <v>205</v>
      </c>
      <c r="T46" s="677" t="s">
        <v>12</v>
      </c>
      <c r="U46" s="677" t="s">
        <v>13</v>
      </c>
      <c r="V46" s="677" t="s">
        <v>14</v>
      </c>
      <c r="W46" s="677" t="s">
        <v>8</v>
      </c>
      <c r="X46" s="677" t="s">
        <v>9</v>
      </c>
      <c r="Y46" s="677" t="s">
        <v>10</v>
      </c>
      <c r="Z46" s="677" t="s">
        <v>205</v>
      </c>
      <c r="AA46" s="677" t="s">
        <v>12</v>
      </c>
      <c r="AB46" s="677" t="s">
        <v>13</v>
      </c>
      <c r="AC46" s="677" t="s">
        <v>14</v>
      </c>
      <c r="AD46" s="677" t="s">
        <v>8</v>
      </c>
      <c r="AE46" s="677" t="s">
        <v>9</v>
      </c>
      <c r="AF46" s="677" t="s">
        <v>10</v>
      </c>
      <c r="AG46" s="677" t="s">
        <v>205</v>
      </c>
      <c r="AH46" s="677" t="s">
        <v>12</v>
      </c>
      <c r="AI46" s="677" t="s">
        <v>13</v>
      </c>
      <c r="AJ46" s="669"/>
      <c r="AK46" s="670"/>
      <c r="AL46" s="670"/>
      <c r="AM46" s="697"/>
      <c r="AN46" s="678" t="s">
        <v>4</v>
      </c>
      <c r="AO46" s="678" t="s">
        <v>6</v>
      </c>
      <c r="AP46" s="275"/>
      <c r="AQ46" s="679" t="s">
        <v>15</v>
      </c>
      <c r="AR46" s="679" t="s">
        <v>16</v>
      </c>
      <c r="AS46" s="679" t="s">
        <v>17</v>
      </c>
      <c r="AT46" s="679" t="s">
        <v>18</v>
      </c>
      <c r="AU46" s="679" t="s">
        <v>19</v>
      </c>
      <c r="AV46" s="689">
        <f>COUNTIF(E46:AI46,"M")</f>
        <v>0</v>
      </c>
      <c r="AW46" s="689">
        <f>COUNTIF(E46:AI46,"T")</f>
        <v>0</v>
      </c>
      <c r="AX46" s="689">
        <f>COUNTIF(E46:AI46,"P")</f>
        <v>0</v>
      </c>
      <c r="AY46" s="689">
        <f>COUNTIF(E46:AI46,"SN")</f>
        <v>0</v>
      </c>
      <c r="AZ46" s="689">
        <f>COUNTIF(E46:AI46,"M/T")</f>
        <v>0</v>
      </c>
      <c r="BA46" s="689">
        <f>COUNTIF(E46:AI46,"I/I")</f>
        <v>0</v>
      </c>
      <c r="BB46" s="689">
        <f>COUNTIF(E46:AI46,"I")</f>
        <v>0</v>
      </c>
      <c r="BC46" s="689">
        <f>COUNTIF(E46:AI46,"I²")</f>
        <v>0</v>
      </c>
      <c r="BD46" s="689">
        <f>COUNTIF(E46:AI46,"M4")</f>
        <v>0</v>
      </c>
      <c r="BE46" s="689">
        <f>COUNTIF(E46:AI46,"T5")</f>
        <v>0</v>
      </c>
      <c r="BF46" s="689">
        <f>COUNTIF(E46:AI46,"M/N")</f>
        <v>0</v>
      </c>
      <c r="BG46" s="689">
        <f>COUNTIF(E46:AI46,"T/N")</f>
        <v>0</v>
      </c>
      <c r="BH46" s="689">
        <f>COUNTIF(E46:AI46,"T/I")</f>
        <v>0</v>
      </c>
      <c r="BI46" s="689">
        <f>COUNTIF(E46:AI46,"P/I")</f>
        <v>0</v>
      </c>
      <c r="BJ46" s="689">
        <f>COUNTIF(E46:AI46,"M/I")</f>
        <v>0</v>
      </c>
      <c r="BK46" s="689">
        <f>COUNTIF(E46:AI46,"M4/T")</f>
        <v>0</v>
      </c>
      <c r="BL46" s="689">
        <f t="shared" si="76"/>
        <v>0</v>
      </c>
      <c r="BM46" s="689">
        <f>COUNTIF(E46:AI46,"M5")</f>
        <v>0</v>
      </c>
      <c r="BN46" s="689">
        <f>COUNTIF(E46:AI46,"M6")</f>
        <v>0</v>
      </c>
      <c r="BO46" s="689">
        <f>COUNTIF(E46:AI46,"T2/N")</f>
        <v>0</v>
      </c>
      <c r="BP46" s="689">
        <f>COUNTIF(E46:AI46,"P2")</f>
        <v>0</v>
      </c>
      <c r="BQ46" s="689">
        <f>COUNTIF(E46:AI46,"T5/N")</f>
        <v>0</v>
      </c>
      <c r="BR46" s="689">
        <f>COUNTIF(E46:AI46,"M5/I")</f>
        <v>0</v>
      </c>
      <c r="BS46" s="680" t="s">
        <v>35</v>
      </c>
      <c r="BT46" s="680" t="s">
        <v>36</v>
      </c>
      <c r="BU46" s="672"/>
    </row>
    <row r="47" spans="1:73" ht="16.5">
      <c r="A47" s="727" t="s">
        <v>467</v>
      </c>
      <c r="B47" s="721" t="s">
        <v>468</v>
      </c>
      <c r="C47" s="728"/>
      <c r="D47" s="705" t="s">
        <v>400</v>
      </c>
      <c r="E47" s="561" t="s">
        <v>22</v>
      </c>
      <c r="F47" s="560"/>
      <c r="G47" s="560"/>
      <c r="H47" s="560" t="s">
        <v>469</v>
      </c>
      <c r="I47" s="563" t="s">
        <v>470</v>
      </c>
      <c r="J47" s="563" t="s">
        <v>77</v>
      </c>
      <c r="K47" s="563" t="s">
        <v>469</v>
      </c>
      <c r="L47" s="561" t="s">
        <v>77</v>
      </c>
      <c r="M47" s="561" t="s">
        <v>77</v>
      </c>
      <c r="N47" s="563" t="s">
        <v>471</v>
      </c>
      <c r="O47" s="563" t="s">
        <v>470</v>
      </c>
      <c r="P47" s="562" t="s">
        <v>31</v>
      </c>
      <c r="Q47" s="563" t="s">
        <v>77</v>
      </c>
      <c r="R47" s="562" t="s">
        <v>21</v>
      </c>
      <c r="S47" s="560"/>
      <c r="T47" s="560" t="s">
        <v>77</v>
      </c>
      <c r="U47" s="563" t="s">
        <v>469</v>
      </c>
      <c r="V47" s="563" t="s">
        <v>470</v>
      </c>
      <c r="W47" s="563" t="s">
        <v>77</v>
      </c>
      <c r="X47" s="562" t="s">
        <v>31</v>
      </c>
      <c r="Y47" s="563" t="s">
        <v>31</v>
      </c>
      <c r="Z47" s="561" t="s">
        <v>77</v>
      </c>
      <c r="AA47" s="561" t="s">
        <v>77</v>
      </c>
      <c r="AB47" s="563" t="s">
        <v>31</v>
      </c>
      <c r="AC47" s="562" t="s">
        <v>77</v>
      </c>
      <c r="AD47" s="563" t="s">
        <v>470</v>
      </c>
      <c r="AE47" s="563" t="s">
        <v>31</v>
      </c>
      <c r="AF47" s="563" t="s">
        <v>77</v>
      </c>
      <c r="AG47" s="560"/>
      <c r="AH47" s="561" t="s">
        <v>77</v>
      </c>
      <c r="AI47" s="562" t="s">
        <v>21</v>
      </c>
      <c r="AJ47" s="685">
        <f>AN47</f>
        <v>108</v>
      </c>
      <c r="AK47" s="686">
        <f>AJ47+AL47</f>
        <v>264</v>
      </c>
      <c r="AL47" s="686">
        <f>AO47</f>
        <v>156</v>
      </c>
      <c r="AM47" s="687" t="s">
        <v>200</v>
      </c>
      <c r="AN47" s="688">
        <f>$AN$2-BS47</f>
        <v>108</v>
      </c>
      <c r="AO47" s="688">
        <f>(BT47-AN47)</f>
        <v>156</v>
      </c>
      <c r="AP47" s="275"/>
      <c r="AQ47" s="679"/>
      <c r="AR47" s="679"/>
      <c r="AS47" s="679"/>
      <c r="AT47" s="679">
        <v>1</v>
      </c>
      <c r="AU47" s="679"/>
      <c r="AV47" s="689">
        <f>COUNTIF(E47:AI47,"M")</f>
        <v>0</v>
      </c>
      <c r="AW47" s="689">
        <f>COUNTIF(E47:AI47,"T")</f>
        <v>2</v>
      </c>
      <c r="AX47" s="689">
        <f>COUNTIF(E47:AI47,"P")</f>
        <v>1</v>
      </c>
      <c r="AY47" s="689">
        <f>COUNTIF(E47:AI47,"N")</f>
        <v>0</v>
      </c>
      <c r="AZ47" s="689">
        <f>COUNTIF(E47:AI47,"M/T")</f>
        <v>0</v>
      </c>
      <c r="BA47" s="689">
        <f>COUNTIF(E47:AI47,"I/I")</f>
        <v>0</v>
      </c>
      <c r="BB47" s="689">
        <f>COUNTIF(E47:AI47,"I")</f>
        <v>11</v>
      </c>
      <c r="BC47" s="689">
        <f>COUNTIF(E47:AI47,"I²")</f>
        <v>0</v>
      </c>
      <c r="BD47" s="689">
        <f>COUNTIF(E47:AI47,"M4")</f>
        <v>0</v>
      </c>
      <c r="BE47" s="689">
        <f>COUNTIF(E47:AI47,"T5")</f>
        <v>0</v>
      </c>
      <c r="BF47" s="689">
        <f>COUNTIF(E47:AI47,"M/N")</f>
        <v>0</v>
      </c>
      <c r="BG47" s="689">
        <f>COUNTIF(E47:AI47,"T/N")</f>
        <v>0</v>
      </c>
      <c r="BH47" s="689">
        <f>COUNTIF(E47:AI47,"T/I")</f>
        <v>9</v>
      </c>
      <c r="BI47" s="689">
        <f>COUNTIF(E47:AI47,"P/I")</f>
        <v>3</v>
      </c>
      <c r="BJ47" s="689">
        <f>COUNTIF(E47:AI47,"M/I")</f>
        <v>1</v>
      </c>
      <c r="BK47" s="689">
        <f>COUNTIF(E47:AI47,"M4/T")</f>
        <v>0</v>
      </c>
      <c r="BL47" s="689">
        <f t="shared" si="76"/>
        <v>0</v>
      </c>
      <c r="BM47" s="689">
        <f>COUNTIF(E47:AI47,"M5")</f>
        <v>0</v>
      </c>
      <c r="BN47" s="689">
        <f>COUNTIF(E47:AI47,"M6")</f>
        <v>0</v>
      </c>
      <c r="BO47" s="689">
        <f>COUNTIF(E47:AI47,"T2/N")</f>
        <v>0</v>
      </c>
      <c r="BP47" s="689">
        <f>COUNTIF(E47:AI47,"P2")</f>
        <v>0</v>
      </c>
      <c r="BQ47" s="689">
        <f>COUNTIF(E47:AI47,"T5/N")</f>
        <v>0</v>
      </c>
      <c r="BR47" s="689">
        <f>COUNTIF(E47:AI47,"M5/I")</f>
        <v>0</v>
      </c>
      <c r="BS47" s="689">
        <f>((AR47*6)+(AS47*6)+(AT47*6)+(AU47)+(AQ47*6))</f>
        <v>6</v>
      </c>
      <c r="BT47" s="690">
        <f>(AV47*$BV$6)+(AW47*$BW$6)+(AX47*$BX$6)+(AY47*$BY$6)+(AZ47*$BZ$6)+(BA47*$CA$6)+(BB47*$CB$6)+(BC47*$CC$6)+(BD47*$CD$6)+(BE47*$CE$6)+(BF47*$CF$6)+(BG47*$CG$6+(BH47*$CH$6)+(BI47*$CI$6)+(BJ47*$CJ$6)+(BK47*$CK$6)+(BL47*$CL$6)+(BM47*$CM$6)+(BN47*$CN47)+(BO47*$CO$6)+(BP47*$CP$6)+(BQ47*$CQ$6)+(BR47*$CR$6))</f>
        <v>264</v>
      </c>
      <c r="BU47" s="658"/>
    </row>
    <row r="48" spans="1:73" ht="15.75">
      <c r="A48" s="729" t="s">
        <v>472</v>
      </c>
      <c r="B48" s="730" t="s">
        <v>473</v>
      </c>
      <c r="C48" s="731">
        <v>492425</v>
      </c>
      <c r="D48" s="732" t="s">
        <v>400</v>
      </c>
      <c r="E48" s="561" t="s">
        <v>77</v>
      </c>
      <c r="F48" s="560" t="s">
        <v>77</v>
      </c>
      <c r="G48" s="560" t="s">
        <v>77</v>
      </c>
      <c r="H48" s="561" t="s">
        <v>77</v>
      </c>
      <c r="I48" s="563" t="s">
        <v>77</v>
      </c>
      <c r="J48" s="563" t="s">
        <v>77</v>
      </c>
      <c r="K48" s="562" t="s">
        <v>77</v>
      </c>
      <c r="L48" s="560"/>
      <c r="M48" s="560"/>
      <c r="N48" s="563" t="s">
        <v>77</v>
      </c>
      <c r="O48" s="563" t="s">
        <v>77</v>
      </c>
      <c r="P48" s="562" t="s">
        <v>77</v>
      </c>
      <c r="Q48" s="563" t="s">
        <v>77</v>
      </c>
      <c r="R48" s="563" t="s">
        <v>77</v>
      </c>
      <c r="S48" s="560"/>
      <c r="T48" s="560"/>
      <c r="U48" s="563" t="s">
        <v>77</v>
      </c>
      <c r="V48" s="563" t="s">
        <v>77</v>
      </c>
      <c r="W48" s="562" t="s">
        <v>77</v>
      </c>
      <c r="X48" s="563" t="s">
        <v>77</v>
      </c>
      <c r="Y48" s="563" t="s">
        <v>77</v>
      </c>
      <c r="Z48" s="561" t="s">
        <v>77</v>
      </c>
      <c r="AA48" s="560" t="s">
        <v>77</v>
      </c>
      <c r="AB48" s="563" t="s">
        <v>77</v>
      </c>
      <c r="AC48" s="563" t="s">
        <v>77</v>
      </c>
      <c r="AD48" s="563" t="s">
        <v>77</v>
      </c>
      <c r="AE48" s="562" t="s">
        <v>77</v>
      </c>
      <c r="AF48" s="563" t="s">
        <v>77</v>
      </c>
      <c r="AG48" s="560" t="s">
        <v>77</v>
      </c>
      <c r="AH48" s="561" t="s">
        <v>77</v>
      </c>
      <c r="AI48" s="563" t="s">
        <v>77</v>
      </c>
      <c r="AJ48" s="685">
        <f>AN48</f>
        <v>114</v>
      </c>
      <c r="AK48" s="686">
        <f>AJ48+AL48</f>
        <v>162</v>
      </c>
      <c r="AL48" s="686">
        <f>AO48</f>
        <v>48</v>
      </c>
      <c r="AM48" s="687" t="s">
        <v>200</v>
      </c>
      <c r="AN48" s="688">
        <f>$AN$2-BS48</f>
        <v>114</v>
      </c>
      <c r="AO48" s="688">
        <f>(BT48-AN48)</f>
        <v>48</v>
      </c>
      <c r="AP48" s="275"/>
      <c r="AQ48" s="679"/>
      <c r="AR48" s="679"/>
      <c r="AS48" s="679"/>
      <c r="AT48" s="679"/>
      <c r="AU48" s="679"/>
      <c r="AV48" s="689">
        <f>COUNTIF(E48:AI48,"M")</f>
        <v>0</v>
      </c>
      <c r="AW48" s="689">
        <f>COUNTIF(E48:AI48,"T")</f>
        <v>0</v>
      </c>
      <c r="AX48" s="689">
        <f>COUNTIF(E48:AI48,"P")</f>
        <v>0</v>
      </c>
      <c r="AY48" s="689">
        <f>COUNTIF(E48:AI48,"N")</f>
        <v>0</v>
      </c>
      <c r="AZ48" s="689">
        <f>COUNTIF(E48:AI48,"M/T")</f>
        <v>0</v>
      </c>
      <c r="BA48" s="689">
        <f>COUNTIF(E48:AI48,"I/I")</f>
        <v>0</v>
      </c>
      <c r="BB48" s="689">
        <f>COUNTIF(E48:AI48,"I")</f>
        <v>27</v>
      </c>
      <c r="BC48" s="689">
        <f>COUNTIF(E48:AI48,"I²")</f>
        <v>0</v>
      </c>
      <c r="BD48" s="689">
        <f>COUNTIF(E48:AI48,"M4")</f>
        <v>0</v>
      </c>
      <c r="BE48" s="689">
        <f>COUNTIF(E48:AI48,"T5")</f>
        <v>0</v>
      </c>
      <c r="BF48" s="689">
        <f>COUNTIF(E48:AI48,"M/N")</f>
        <v>0</v>
      </c>
      <c r="BG48" s="689">
        <f>COUNTIF(E48:AI48,"T/N")</f>
        <v>0</v>
      </c>
      <c r="BH48" s="689">
        <f>COUNTIF(E48:AI48,"T/I")</f>
        <v>0</v>
      </c>
      <c r="BI48" s="689">
        <f>COUNTIF(E48:AI48,"P/I")</f>
        <v>0</v>
      </c>
      <c r="BJ48" s="689">
        <f>COUNTIF(E48:AI48,"M/I")</f>
        <v>0</v>
      </c>
      <c r="BK48" s="689">
        <f>COUNTIF(E48:AI48,"M4/T")</f>
        <v>0</v>
      </c>
      <c r="BL48" s="689">
        <f t="shared" si="76"/>
        <v>0</v>
      </c>
      <c r="BM48" s="689">
        <f>COUNTIF(E48:AI48,"M5")</f>
        <v>0</v>
      </c>
      <c r="BN48" s="689">
        <f>COUNTIF(E48:AI48,"M6")</f>
        <v>0</v>
      </c>
      <c r="BO48" s="689">
        <f>COUNTIF(E48:AI48,"T2/N")</f>
        <v>0</v>
      </c>
      <c r="BP48" s="689">
        <f>COUNTIF(E48:AI48,"P2")</f>
        <v>0</v>
      </c>
      <c r="BQ48" s="689">
        <f>COUNTIF(E48:AI48,"T5/N")</f>
        <v>0</v>
      </c>
      <c r="BR48" s="689">
        <f>COUNTIF(E48:AI48,"M5/I")</f>
        <v>0</v>
      </c>
      <c r="BS48" s="689">
        <f>((AR48*6)+(AS48*6)+(AT48*6)+(AU48)+(AQ48*6))</f>
        <v>0</v>
      </c>
      <c r="BT48" s="690">
        <f>(AV48*$BV$6)+(AW48*$BW$6)+(AX48*$BX$6)+(AY48*$BY$6)+(AZ48*$BZ$6)+(BA48*$CA$6)+(BB48*$CB$6)+(BC48*$CC$6)+(BD48*$CD$6)+(BE48*$CE$6)+(BF48*$CF$6)+(BG48*$CG$6+(BH48*$CH$6)+(BI48*$CI$6)+(BJ48*$CJ$6)+(BK48*$CK$6)+(BL48*$CL$6)+(BM48*$CM$6)+(BN48*$CN48)+(BO48*$CO$6)+(BP48*$CP$6)+(BQ48*$CQ$6)+(BR48*$CR$6))</f>
        <v>162</v>
      </c>
    </row>
  </sheetData>
  <mergeCells count="20">
    <mergeCell ref="E30:S30"/>
    <mergeCell ref="D32:D33"/>
    <mergeCell ref="AJ32:AJ33"/>
    <mergeCell ref="AK32:AK33"/>
    <mergeCell ref="AL32:AL33"/>
    <mergeCell ref="AJ45:AJ46"/>
    <mergeCell ref="AK45:AK46"/>
    <mergeCell ref="AL45:AL46"/>
    <mergeCell ref="AL4:AL5"/>
    <mergeCell ref="D17:D18"/>
    <mergeCell ref="AJ17:AJ18"/>
    <mergeCell ref="AK17:AK18"/>
    <mergeCell ref="AL17:AL18"/>
    <mergeCell ref="G22:Z22"/>
    <mergeCell ref="A1:AI1"/>
    <mergeCell ref="A2:AI2"/>
    <mergeCell ref="A3:AI3"/>
    <mergeCell ref="D4:D5"/>
    <mergeCell ref="AJ4:AJ5"/>
    <mergeCell ref="AK4:AK5"/>
  </mergeCells>
  <pageMargins left="0.511811024" right="0.511811024" top="0.78740157499999996" bottom="0.78740157499999996" header="0.31496062000000002" footer="0.31496062000000002"/>
  <pageSetup paperSize="9" scale="44" fitToHeight="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40"/>
  <sheetViews>
    <sheetView tabSelected="1" workbookViewId="0">
      <selection activeCell="P8" sqref="P8"/>
    </sheetView>
  </sheetViews>
  <sheetFormatPr defaultRowHeight="15"/>
  <cols>
    <col min="1" max="1" width="13.5703125" customWidth="1"/>
    <col min="2" max="3" width="20.7109375" customWidth="1"/>
    <col min="4" max="4" width="17.5703125" customWidth="1"/>
    <col min="5" max="38" width="7.5703125" customWidth="1"/>
  </cols>
  <sheetData>
    <row r="1" spans="1:84" ht="16.5" customHeight="1">
      <c r="A1" s="788" t="s">
        <v>474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  <c r="AD1" s="788"/>
      <c r="AE1" s="788"/>
      <c r="AF1" s="788"/>
      <c r="AG1" s="788"/>
      <c r="AH1" s="788"/>
      <c r="AI1" s="788"/>
    </row>
    <row r="2" spans="1:84" ht="16.5" customHeight="1">
      <c r="A2" s="788"/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  <c r="AA2" s="788"/>
      <c r="AB2" s="788"/>
      <c r="AC2" s="788"/>
      <c r="AD2" s="788"/>
      <c r="AE2" s="788"/>
      <c r="AF2" s="788"/>
      <c r="AG2" s="788"/>
      <c r="AH2" s="788"/>
      <c r="AI2" s="788"/>
      <c r="AN2">
        <f>19*8</f>
        <v>152</v>
      </c>
    </row>
    <row r="3" spans="1:84" ht="16.5" customHeight="1">
      <c r="A3" s="789"/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89"/>
      <c r="O3" s="789"/>
      <c r="P3" s="789"/>
      <c r="Q3" s="789"/>
      <c r="R3" s="789"/>
      <c r="S3" s="789"/>
      <c r="T3" s="789"/>
      <c r="U3" s="789"/>
      <c r="V3" s="789"/>
      <c r="W3" s="789"/>
      <c r="X3" s="789"/>
      <c r="Y3" s="789"/>
      <c r="Z3" s="789"/>
      <c r="AA3" s="789"/>
      <c r="AB3" s="789"/>
      <c r="AC3" s="789"/>
      <c r="AD3" s="789"/>
      <c r="AE3" s="789"/>
      <c r="AF3" s="789"/>
      <c r="AG3" s="789"/>
      <c r="AH3" s="789"/>
      <c r="AI3" s="789"/>
    </row>
    <row r="4" spans="1:84" ht="27" customHeight="1">
      <c r="A4" s="735" t="s">
        <v>0</v>
      </c>
      <c r="B4" s="736" t="s">
        <v>1</v>
      </c>
      <c r="C4" s="737"/>
      <c r="D4" s="738" t="s">
        <v>3</v>
      </c>
      <c r="E4" s="739">
        <v>1</v>
      </c>
      <c r="F4" s="739">
        <v>2</v>
      </c>
      <c r="G4" s="739">
        <v>3</v>
      </c>
      <c r="H4" s="739">
        <v>4</v>
      </c>
      <c r="I4" s="739">
        <v>5</v>
      </c>
      <c r="J4" s="739">
        <v>6</v>
      </c>
      <c r="K4" s="739">
        <v>7</v>
      </c>
      <c r="L4" s="739">
        <v>8</v>
      </c>
      <c r="M4" s="739">
        <v>9</v>
      </c>
      <c r="N4" s="739">
        <v>10</v>
      </c>
      <c r="O4" s="739">
        <v>11</v>
      </c>
      <c r="P4" s="739">
        <v>12</v>
      </c>
      <c r="Q4" s="739">
        <v>13</v>
      </c>
      <c r="R4" s="739">
        <v>14</v>
      </c>
      <c r="S4" s="739">
        <v>15</v>
      </c>
      <c r="T4" s="739">
        <v>16</v>
      </c>
      <c r="U4" s="739">
        <v>17</v>
      </c>
      <c r="V4" s="739">
        <v>18</v>
      </c>
      <c r="W4" s="739">
        <v>19</v>
      </c>
      <c r="X4" s="739">
        <v>20</v>
      </c>
      <c r="Y4" s="739">
        <v>21</v>
      </c>
      <c r="Z4" s="739">
        <v>22</v>
      </c>
      <c r="AA4" s="739">
        <v>23</v>
      </c>
      <c r="AB4" s="739">
        <v>24</v>
      </c>
      <c r="AC4" s="739">
        <v>25</v>
      </c>
      <c r="AD4" s="739">
        <v>26</v>
      </c>
      <c r="AE4" s="739">
        <v>27</v>
      </c>
      <c r="AF4" s="739">
        <v>28</v>
      </c>
      <c r="AG4" s="739">
        <v>29</v>
      </c>
      <c r="AH4" s="739">
        <v>30</v>
      </c>
      <c r="AI4" s="739">
        <v>31</v>
      </c>
      <c r="AJ4" s="740" t="s">
        <v>4</v>
      </c>
      <c r="AK4" s="741" t="s">
        <v>5</v>
      </c>
      <c r="AL4" s="742" t="s">
        <v>6</v>
      </c>
    </row>
    <row r="5" spans="1:84" ht="27" customHeight="1">
      <c r="A5" s="743"/>
      <c r="B5" s="744"/>
      <c r="C5" s="745"/>
      <c r="D5" s="738"/>
      <c r="E5" s="739" t="s">
        <v>11</v>
      </c>
      <c r="F5" s="739" t="s">
        <v>12</v>
      </c>
      <c r="G5" s="739" t="s">
        <v>13</v>
      </c>
      <c r="H5" s="739" t="s">
        <v>14</v>
      </c>
      <c r="I5" s="739" t="s">
        <v>8</v>
      </c>
      <c r="J5" s="739" t="s">
        <v>9</v>
      </c>
      <c r="K5" s="739" t="s">
        <v>10</v>
      </c>
      <c r="L5" s="739" t="s">
        <v>205</v>
      </c>
      <c r="M5" s="739" t="s">
        <v>12</v>
      </c>
      <c r="N5" s="739" t="s">
        <v>13</v>
      </c>
      <c r="O5" s="739" t="s">
        <v>14</v>
      </c>
      <c r="P5" s="739" t="s">
        <v>8</v>
      </c>
      <c r="Q5" s="739" t="s">
        <v>9</v>
      </c>
      <c r="R5" s="739" t="s">
        <v>10</v>
      </c>
      <c r="S5" s="739" t="s">
        <v>205</v>
      </c>
      <c r="T5" s="739" t="s">
        <v>12</v>
      </c>
      <c r="U5" s="739" t="s">
        <v>13</v>
      </c>
      <c r="V5" s="739" t="s">
        <v>14</v>
      </c>
      <c r="W5" s="739" t="s">
        <v>8</v>
      </c>
      <c r="X5" s="739" t="s">
        <v>9</v>
      </c>
      <c r="Y5" s="739" t="s">
        <v>10</v>
      </c>
      <c r="Z5" s="739" t="s">
        <v>205</v>
      </c>
      <c r="AA5" s="739" t="s">
        <v>12</v>
      </c>
      <c r="AB5" s="739" t="s">
        <v>13</v>
      </c>
      <c r="AC5" s="739" t="s">
        <v>14</v>
      </c>
      <c r="AD5" s="739" t="s">
        <v>8</v>
      </c>
      <c r="AE5" s="739" t="s">
        <v>9</v>
      </c>
      <c r="AF5" s="739" t="s">
        <v>10</v>
      </c>
      <c r="AG5" s="739" t="s">
        <v>205</v>
      </c>
      <c r="AH5" s="739" t="s">
        <v>12</v>
      </c>
      <c r="AI5" s="739" t="s">
        <v>13</v>
      </c>
      <c r="AJ5" s="740"/>
      <c r="AK5" s="741"/>
      <c r="AL5" s="742"/>
      <c r="AN5" s="746" t="s">
        <v>4</v>
      </c>
      <c r="AO5" s="746" t="s">
        <v>6</v>
      </c>
      <c r="AQ5" s="747" t="s">
        <v>20</v>
      </c>
      <c r="AR5" s="747" t="s">
        <v>21</v>
      </c>
      <c r="AS5" s="747" t="s">
        <v>77</v>
      </c>
      <c r="AT5" s="748" t="s">
        <v>475</v>
      </c>
      <c r="AU5" s="748" t="s">
        <v>68</v>
      </c>
      <c r="AV5" s="748" t="s">
        <v>120</v>
      </c>
      <c r="AW5" s="749" t="s">
        <v>22</v>
      </c>
      <c r="AX5" s="749" t="s">
        <v>283</v>
      </c>
      <c r="AY5" s="749" t="s">
        <v>476</v>
      </c>
      <c r="AZ5" s="749" t="s">
        <v>69</v>
      </c>
      <c r="BA5" s="749" t="s">
        <v>477</v>
      </c>
      <c r="BB5" s="749" t="s">
        <v>478</v>
      </c>
      <c r="BC5" s="749" t="s">
        <v>479</v>
      </c>
      <c r="BD5" s="749" t="s">
        <v>480</v>
      </c>
      <c r="BE5" s="749" t="s">
        <v>481</v>
      </c>
      <c r="BF5" s="749" t="s">
        <v>482</v>
      </c>
      <c r="BG5" s="749" t="s">
        <v>483</v>
      </c>
      <c r="BH5" s="750" t="s">
        <v>15</v>
      </c>
      <c r="BI5" s="750" t="s">
        <v>16</v>
      </c>
      <c r="BJ5" s="750" t="s">
        <v>17</v>
      </c>
      <c r="BK5" s="750" t="s">
        <v>18</v>
      </c>
      <c r="BL5" s="750" t="s">
        <v>19</v>
      </c>
      <c r="BM5" s="751" t="s">
        <v>35</v>
      </c>
      <c r="BN5" s="751" t="s">
        <v>36</v>
      </c>
      <c r="BP5" s="748" t="s">
        <v>20</v>
      </c>
      <c r="BQ5" s="748" t="s">
        <v>21</v>
      </c>
      <c r="BR5" s="748" t="s">
        <v>77</v>
      </c>
      <c r="BS5" s="748" t="s">
        <v>475</v>
      </c>
      <c r="BT5" s="748" t="s">
        <v>68</v>
      </c>
      <c r="BU5" s="748" t="s">
        <v>120</v>
      </c>
      <c r="BV5" s="752" t="s">
        <v>22</v>
      </c>
      <c r="BW5" s="752" t="s">
        <v>283</v>
      </c>
      <c r="BX5" s="752" t="s">
        <v>476</v>
      </c>
      <c r="BY5" s="752" t="s">
        <v>69</v>
      </c>
      <c r="BZ5" s="752" t="s">
        <v>477</v>
      </c>
      <c r="CA5" s="752" t="s">
        <v>478</v>
      </c>
      <c r="CB5" s="752" t="s">
        <v>479</v>
      </c>
      <c r="CC5" s="752" t="s">
        <v>480</v>
      </c>
      <c r="CD5" s="752" t="s">
        <v>481</v>
      </c>
      <c r="CE5" s="752" t="s">
        <v>482</v>
      </c>
      <c r="CF5" s="752" t="s">
        <v>483</v>
      </c>
    </row>
    <row r="6" spans="1:84" ht="27" customHeight="1">
      <c r="A6" s="753">
        <v>135569</v>
      </c>
      <c r="B6" s="754" t="s">
        <v>484</v>
      </c>
      <c r="C6" s="755"/>
      <c r="D6" s="756" t="s">
        <v>351</v>
      </c>
      <c r="E6" s="757" t="s">
        <v>77</v>
      </c>
      <c r="F6" s="757"/>
      <c r="G6" s="758"/>
      <c r="H6" s="758" t="s">
        <v>77</v>
      </c>
      <c r="I6" s="758" t="s">
        <v>77</v>
      </c>
      <c r="J6" s="758" t="s">
        <v>77</v>
      </c>
      <c r="K6" s="758" t="s">
        <v>77</v>
      </c>
      <c r="L6" s="757"/>
      <c r="M6" s="757" t="s">
        <v>77</v>
      </c>
      <c r="N6" s="758" t="s">
        <v>477</v>
      </c>
      <c r="O6" s="758" t="s">
        <v>77</v>
      </c>
      <c r="P6" s="758" t="s">
        <v>77</v>
      </c>
      <c r="Q6" s="758" t="s">
        <v>20</v>
      </c>
      <c r="R6" s="758"/>
      <c r="S6" s="757" t="s">
        <v>77</v>
      </c>
      <c r="T6" s="757"/>
      <c r="U6" s="758" t="s">
        <v>477</v>
      </c>
      <c r="V6" s="758" t="s">
        <v>77</v>
      </c>
      <c r="W6" s="758" t="s">
        <v>77</v>
      </c>
      <c r="X6" s="758" t="s">
        <v>77</v>
      </c>
      <c r="Y6" s="758" t="s">
        <v>77</v>
      </c>
      <c r="Z6" s="757" t="s">
        <v>77</v>
      </c>
      <c r="AA6" s="757"/>
      <c r="AB6" s="758" t="s">
        <v>477</v>
      </c>
      <c r="AC6" s="758" t="s">
        <v>77</v>
      </c>
      <c r="AD6" s="758"/>
      <c r="AE6" s="758" t="s">
        <v>77</v>
      </c>
      <c r="AF6" s="758" t="s">
        <v>77</v>
      </c>
      <c r="AG6" s="757" t="s">
        <v>77</v>
      </c>
      <c r="AH6" s="757"/>
      <c r="AI6" s="758" t="s">
        <v>77</v>
      </c>
      <c r="AJ6" s="759">
        <f>AN6</f>
        <v>152</v>
      </c>
      <c r="AK6" s="760">
        <f>AJ6+AL6</f>
        <v>153</v>
      </c>
      <c r="AL6" s="760">
        <f>AO6</f>
        <v>1</v>
      </c>
      <c r="AM6" t="s">
        <v>200</v>
      </c>
      <c r="AN6" s="761">
        <f>$AN$2-BM6</f>
        <v>152</v>
      </c>
      <c r="AO6" s="761">
        <f>(BN6-AN6)</f>
        <v>1</v>
      </c>
      <c r="AQ6" s="762">
        <f>COUNTIF(E6:AI6,"M")</f>
        <v>1</v>
      </c>
      <c r="AR6" s="762">
        <f>COUNTIF(E6:AI6,"T")</f>
        <v>0</v>
      </c>
      <c r="AS6" s="762">
        <f>COUNTIF(E6:AI6,"I")</f>
        <v>19</v>
      </c>
      <c r="AT6" s="762">
        <f>COUNTIF(E6:AI6,"P1")</f>
        <v>0</v>
      </c>
      <c r="AU6" s="762">
        <f>COUNTIF(E6:AI6,"M1")</f>
        <v>0</v>
      </c>
      <c r="AV6" s="762">
        <f>COUNTIF(E6:AI6,"M2")</f>
        <v>0</v>
      </c>
      <c r="AW6" s="762">
        <f>COUNTIF(E6:AI6,"P")</f>
        <v>0</v>
      </c>
      <c r="AX6" s="762">
        <f>COUNTIF(E6:AI6,"P2")</f>
        <v>0</v>
      </c>
      <c r="AY6" s="762">
        <f>COUNTIF(E6:AI6,"P3")</f>
        <v>0</v>
      </c>
      <c r="AZ6" s="762">
        <f>COUNTIF(E6:AI6,"T1")</f>
        <v>0</v>
      </c>
      <c r="BA6" s="762">
        <f>COUNTIF(E6:AI6,"TI")</f>
        <v>3</v>
      </c>
      <c r="BB6" s="762">
        <f>COUNTIF(E6:AI6,"TI1")</f>
        <v>0</v>
      </c>
      <c r="BC6" s="762">
        <f>COUNTIF(E6:AI6,"TI2")</f>
        <v>0</v>
      </c>
      <c r="BD6" s="762">
        <f>COUNTIF(E6:AI6,"TIF")</f>
        <v>0</v>
      </c>
      <c r="BE6" s="762">
        <f>COUNTIF(E6:AI6,"I2")</f>
        <v>0</v>
      </c>
      <c r="BF6" s="762">
        <f>COUNTIF(E6:AI6,"I1")</f>
        <v>0</v>
      </c>
      <c r="BG6" s="762">
        <f>COUNTIF(E6:AI6,"P4")</f>
        <v>0</v>
      </c>
      <c r="BH6" s="762"/>
      <c r="BI6" s="762"/>
      <c r="BJ6" s="762"/>
      <c r="BK6" s="762"/>
      <c r="BL6" s="762"/>
      <c r="BM6" s="762">
        <f>((BI6*8)+(BJ6*8)+(BK6*8)+(BL6)+(BH6*8))</f>
        <v>0</v>
      </c>
      <c r="BN6" s="762">
        <f>(AQ6*$BP$6)+(AR6*$BQ$6)+(AS6*$BR$6)+(AT6*$BS$6)+(AU6*$BT$6)+(AV6*$BU$6)+(AW6*$BV$6)+(AX6*$BW$6)+(AY6*$BX$6)+(AZ6*$BY$6)+(BA6*$BZ$6)+(BB6*$CA$6)+(BC6*$CB$6)+(BD6*$CC$6)+(BE6*$CD$6)+(BF6*$CE$6)+(BG6*$CF$6)</f>
        <v>153</v>
      </c>
      <c r="BP6" s="763">
        <v>6</v>
      </c>
      <c r="BQ6" s="763">
        <v>6</v>
      </c>
      <c r="BR6" s="763">
        <v>6</v>
      </c>
      <c r="BS6" s="763">
        <v>8</v>
      </c>
      <c r="BT6" s="763">
        <v>5</v>
      </c>
      <c r="BU6" s="763">
        <v>9</v>
      </c>
      <c r="BV6" s="763">
        <v>11</v>
      </c>
      <c r="BW6" s="763">
        <v>11</v>
      </c>
      <c r="BX6" s="763">
        <v>9</v>
      </c>
      <c r="BY6" s="763">
        <v>7</v>
      </c>
      <c r="BZ6" s="763">
        <v>11</v>
      </c>
      <c r="CA6" s="763">
        <v>11</v>
      </c>
      <c r="CB6" s="763">
        <v>12</v>
      </c>
      <c r="CC6" s="763">
        <v>8</v>
      </c>
      <c r="CD6" s="763">
        <v>9</v>
      </c>
      <c r="CE6" s="763">
        <v>7</v>
      </c>
      <c r="CF6" s="763">
        <v>8</v>
      </c>
    </row>
    <row r="7" spans="1:84" ht="27" customHeight="1">
      <c r="A7" s="764">
        <v>134074</v>
      </c>
      <c r="B7" s="765" t="s">
        <v>485</v>
      </c>
      <c r="C7" s="766"/>
      <c r="D7" s="756" t="s">
        <v>351</v>
      </c>
      <c r="E7" s="757"/>
      <c r="F7" s="757"/>
      <c r="G7" s="758"/>
      <c r="H7" s="758" t="s">
        <v>22</v>
      </c>
      <c r="I7" s="758"/>
      <c r="J7" s="758" t="s">
        <v>22</v>
      </c>
      <c r="K7" s="758"/>
      <c r="L7" s="757" t="s">
        <v>22</v>
      </c>
      <c r="M7" s="757"/>
      <c r="N7" s="758" t="s">
        <v>22</v>
      </c>
      <c r="O7" s="758" t="s">
        <v>22</v>
      </c>
      <c r="P7" s="758"/>
      <c r="Q7" s="758"/>
      <c r="R7" s="758" t="s">
        <v>22</v>
      </c>
      <c r="S7" s="757" t="s">
        <v>22</v>
      </c>
      <c r="T7" s="757"/>
      <c r="U7" s="767"/>
      <c r="V7" s="767" t="s">
        <v>18</v>
      </c>
      <c r="W7" s="758" t="s">
        <v>22</v>
      </c>
      <c r="X7" s="758" t="s">
        <v>22</v>
      </c>
      <c r="Y7" s="758"/>
      <c r="Z7" s="757"/>
      <c r="AA7" s="757"/>
      <c r="AB7" s="758"/>
      <c r="AC7" s="758"/>
      <c r="AD7" s="758" t="s">
        <v>22</v>
      </c>
      <c r="AE7" s="758"/>
      <c r="AF7" s="758" t="s">
        <v>22</v>
      </c>
      <c r="AG7" s="757"/>
      <c r="AH7" s="757" t="s">
        <v>22</v>
      </c>
      <c r="AI7" s="758" t="s">
        <v>22</v>
      </c>
      <c r="AJ7" s="759">
        <f t="shared" ref="AJ7:AJ10" si="0">AN7</f>
        <v>143</v>
      </c>
      <c r="AK7" s="760">
        <f t="shared" ref="AK7:AK10" si="1">AJ7+AL7</f>
        <v>143</v>
      </c>
      <c r="AL7" s="760">
        <f t="shared" ref="AL7:AL10" si="2">AO7</f>
        <v>0</v>
      </c>
      <c r="AM7" t="s">
        <v>200</v>
      </c>
      <c r="AN7" s="761">
        <f t="shared" ref="AN7:AN10" si="3">$AN$2-BM7</f>
        <v>143</v>
      </c>
      <c r="AO7" s="761">
        <f t="shared" ref="AO7:AO10" si="4">(BN7-AN7)</f>
        <v>0</v>
      </c>
      <c r="AQ7" s="762">
        <f>COUNTIF(E7:AI7,"M")</f>
        <v>0</v>
      </c>
      <c r="AR7" s="762">
        <f>COUNTIF(E7:AI7,"T")</f>
        <v>0</v>
      </c>
      <c r="AS7" s="762">
        <f>COUNTIF(E7:AI7,"I")</f>
        <v>0</v>
      </c>
      <c r="AT7" s="762">
        <f>COUNTIF(E7:AI7,"P1")</f>
        <v>0</v>
      </c>
      <c r="AU7" s="762">
        <f>COUNTIF(E7:AI7,"M1")</f>
        <v>0</v>
      </c>
      <c r="AV7" s="762">
        <f>COUNTIF(E7:AI7,"M2")</f>
        <v>0</v>
      </c>
      <c r="AW7" s="762">
        <f>COUNTIF(E7:AI7,"P")</f>
        <v>13</v>
      </c>
      <c r="AX7" s="762">
        <f>COUNTIF(E7:AI7,"P2")</f>
        <v>0</v>
      </c>
      <c r="AY7" s="762">
        <f>COUNTIF(E7:AI7,"P3")</f>
        <v>0</v>
      </c>
      <c r="AZ7" s="762">
        <f>COUNTIF(E7:AI7,"T1")</f>
        <v>0</v>
      </c>
      <c r="BA7" s="762">
        <f>COUNTIF(E7:AI7,"TI")</f>
        <v>0</v>
      </c>
      <c r="BB7" s="762">
        <f>COUNTIF(E7:AI7,"TI1")</f>
        <v>0</v>
      </c>
      <c r="BC7" s="762">
        <f>COUNTIF(F7:AI7,"TI2")</f>
        <v>0</v>
      </c>
      <c r="BD7" s="762">
        <f>COUNTIF(E7:AI7,"TIF")</f>
        <v>0</v>
      </c>
      <c r="BE7" s="762">
        <f>COUNTIF(E7:AI7,"I2")</f>
        <v>0</v>
      </c>
      <c r="BF7" s="762">
        <f>COUNTIF(E7:AI7,"I1")</f>
        <v>0</v>
      </c>
      <c r="BG7" s="762">
        <f>COUNTIF(E7:AI7,"P4")</f>
        <v>0</v>
      </c>
      <c r="BH7" s="762"/>
      <c r="BI7" s="762"/>
      <c r="BJ7" s="762"/>
      <c r="BK7" s="762">
        <v>9</v>
      </c>
      <c r="BL7" s="762"/>
      <c r="BM7" s="762">
        <f>((BI7*8)+(BJ7*8)+(BK7)+(BL7)+(BH7*8))</f>
        <v>9</v>
      </c>
      <c r="BN7" s="762">
        <f t="shared" ref="BN7:BN10" si="5">(AQ7*$BP$6)+(AR7*$BQ$6)+(AS7*$BR$6)+(AT7*$BS$6)+(AU7*$BT$6)+(AV7*$BU$6)+(AW7*$BV$6)+(AX7*$BW$6)+(AY7*$BX$6)+(AZ7*$BY$6)+(BA7*$BZ$6)+(BB7*$CA$6)+(BC7*$CB$6)+(BD7*$CC$6)+(BE7*$CD$6)+(BF7*$CE$6)+(BG7*$CF$6)</f>
        <v>143</v>
      </c>
    </row>
    <row r="8" spans="1:84" ht="27" customHeight="1">
      <c r="A8" s="764">
        <v>134104</v>
      </c>
      <c r="B8" s="765" t="s">
        <v>486</v>
      </c>
      <c r="C8" s="766"/>
      <c r="D8" s="756" t="s">
        <v>351</v>
      </c>
      <c r="E8" s="757" t="s">
        <v>22</v>
      </c>
      <c r="F8" s="757"/>
      <c r="G8" s="758" t="s">
        <v>22</v>
      </c>
      <c r="H8" s="758"/>
      <c r="I8" s="758" t="s">
        <v>22</v>
      </c>
      <c r="J8" s="758"/>
      <c r="K8" s="758" t="s">
        <v>22</v>
      </c>
      <c r="L8" s="757"/>
      <c r="M8" s="757"/>
      <c r="N8" s="758"/>
      <c r="O8" s="758"/>
      <c r="P8" s="758" t="s">
        <v>22</v>
      </c>
      <c r="Q8" s="758" t="s">
        <v>477</v>
      </c>
      <c r="R8" s="758"/>
      <c r="S8" s="757"/>
      <c r="T8" s="757" t="s">
        <v>22</v>
      </c>
      <c r="U8" s="758" t="s">
        <v>22</v>
      </c>
      <c r="V8" s="758"/>
      <c r="W8" s="758" t="s">
        <v>22</v>
      </c>
      <c r="X8" s="758" t="s">
        <v>22</v>
      </c>
      <c r="Y8" s="758" t="s">
        <v>20</v>
      </c>
      <c r="Z8" s="757"/>
      <c r="AA8" s="757"/>
      <c r="AB8" s="758"/>
      <c r="AC8" s="758" t="s">
        <v>22</v>
      </c>
      <c r="AD8" s="758"/>
      <c r="AE8" s="758" t="s">
        <v>483</v>
      </c>
      <c r="AF8" s="758"/>
      <c r="AG8" s="757" t="s">
        <v>22</v>
      </c>
      <c r="AH8" s="757" t="s">
        <v>20</v>
      </c>
      <c r="AI8" s="758"/>
      <c r="AJ8" s="759">
        <f t="shared" si="0"/>
        <v>152</v>
      </c>
      <c r="AK8" s="760">
        <f t="shared" si="1"/>
        <v>152</v>
      </c>
      <c r="AL8" s="760">
        <f t="shared" si="2"/>
        <v>0</v>
      </c>
      <c r="AM8" t="s">
        <v>200</v>
      </c>
      <c r="AN8" s="761">
        <f t="shared" si="3"/>
        <v>152</v>
      </c>
      <c r="AO8" s="761">
        <f t="shared" si="4"/>
        <v>0</v>
      </c>
      <c r="AQ8" s="762">
        <f>COUNTIF(E8:AI8,"M")</f>
        <v>2</v>
      </c>
      <c r="AR8" s="762">
        <f>COUNTIF(E8:AI8,"T")</f>
        <v>0</v>
      </c>
      <c r="AS8" s="762">
        <f>COUNTIF(E8:AI8,"I")</f>
        <v>0</v>
      </c>
      <c r="AT8" s="762">
        <f>COUNTIF(E8:AI8,"P1")</f>
        <v>0</v>
      </c>
      <c r="AU8" s="762">
        <f>COUNTIF(E8:AI8,"M1")</f>
        <v>0</v>
      </c>
      <c r="AV8" s="762">
        <f>COUNTIF(E8:AI8,"M2")</f>
        <v>0</v>
      </c>
      <c r="AW8" s="762">
        <f>COUNTIF(E8:AI8,"P")</f>
        <v>11</v>
      </c>
      <c r="AX8" s="762">
        <f>COUNTIF(E8:AI8,"P2")</f>
        <v>0</v>
      </c>
      <c r="AY8" s="762">
        <f>COUNTIF(E8:AI8,"P3")</f>
        <v>0</v>
      </c>
      <c r="AZ8" s="762">
        <f>COUNTIF(E8:AI8,"T1")</f>
        <v>0</v>
      </c>
      <c r="BA8" s="762">
        <f>COUNTIF(E8:AI8,"TI")</f>
        <v>1</v>
      </c>
      <c r="BB8" s="762">
        <f>COUNTIF(E8:AI8,"TI1")</f>
        <v>0</v>
      </c>
      <c r="BC8" s="762">
        <f>COUNTIF(F8:AI8,"TI2")</f>
        <v>0</v>
      </c>
      <c r="BD8" s="762">
        <f>COUNTIF(E8:AI8,"TIF")</f>
        <v>0</v>
      </c>
      <c r="BE8" s="762">
        <f>COUNTIF(E8:AI8,"I2")</f>
        <v>0</v>
      </c>
      <c r="BF8" s="762">
        <f>COUNTIF(E8:AI8,"I1")</f>
        <v>0</v>
      </c>
      <c r="BG8" s="762">
        <f>COUNTIF(E8:AI8,"P4")</f>
        <v>1</v>
      </c>
      <c r="BH8" s="762"/>
      <c r="BI8" s="762"/>
      <c r="BJ8" s="762"/>
      <c r="BK8" s="762"/>
      <c r="BL8" s="762"/>
      <c r="BM8" s="762">
        <f>((BI8*8)+(BJ8*8)+(BK8*8)+(BL8)+(BH8*8))</f>
        <v>0</v>
      </c>
      <c r="BN8" s="762">
        <f t="shared" si="5"/>
        <v>152</v>
      </c>
    </row>
    <row r="9" spans="1:84" ht="27" customHeight="1">
      <c r="A9" s="764">
        <v>134422</v>
      </c>
      <c r="B9" s="765" t="s">
        <v>487</v>
      </c>
      <c r="C9" s="766"/>
      <c r="D9" s="756" t="s">
        <v>351</v>
      </c>
      <c r="E9" s="757"/>
      <c r="F9" s="757"/>
      <c r="G9" s="767" t="s">
        <v>18</v>
      </c>
      <c r="H9" s="758"/>
      <c r="I9" s="758" t="s">
        <v>483</v>
      </c>
      <c r="J9" s="758" t="s">
        <v>483</v>
      </c>
      <c r="K9" s="758" t="s">
        <v>475</v>
      </c>
      <c r="L9" s="757"/>
      <c r="M9" s="757"/>
      <c r="N9" s="758" t="s">
        <v>483</v>
      </c>
      <c r="O9" s="758" t="s">
        <v>475</v>
      </c>
      <c r="P9" s="758" t="s">
        <v>483</v>
      </c>
      <c r="Q9" s="758" t="s">
        <v>475</v>
      </c>
      <c r="R9" s="758" t="s">
        <v>475</v>
      </c>
      <c r="S9" s="757"/>
      <c r="T9" s="757"/>
      <c r="U9" s="758" t="s">
        <v>283</v>
      </c>
      <c r="V9" s="758" t="s">
        <v>483</v>
      </c>
      <c r="W9" s="767" t="s">
        <v>18</v>
      </c>
      <c r="X9" s="767" t="s">
        <v>18</v>
      </c>
      <c r="Y9" s="767" t="s">
        <v>18</v>
      </c>
      <c r="Z9" s="757"/>
      <c r="AA9" s="757"/>
      <c r="AB9" s="767" t="s">
        <v>18</v>
      </c>
      <c r="AC9" s="767" t="s">
        <v>18</v>
      </c>
      <c r="AD9" s="767" t="s">
        <v>18</v>
      </c>
      <c r="AE9" s="758" t="s">
        <v>483</v>
      </c>
      <c r="AF9" s="758" t="s">
        <v>20</v>
      </c>
      <c r="AG9" s="757"/>
      <c r="AH9" s="757"/>
      <c r="AI9" s="758" t="s">
        <v>283</v>
      </c>
      <c r="AJ9" s="759">
        <f t="shared" si="0"/>
        <v>108</v>
      </c>
      <c r="AK9" s="760">
        <f t="shared" si="1"/>
        <v>108</v>
      </c>
      <c r="AL9" s="760">
        <f t="shared" si="2"/>
        <v>0</v>
      </c>
      <c r="AM9" t="s">
        <v>200</v>
      </c>
      <c r="AN9" s="761">
        <f t="shared" si="3"/>
        <v>108</v>
      </c>
      <c r="AO9" s="761">
        <f t="shared" si="4"/>
        <v>0</v>
      </c>
      <c r="AQ9" s="762">
        <f>COUNTIF(E9:AI9,"M")</f>
        <v>1</v>
      </c>
      <c r="AR9" s="762">
        <f>COUNTIF(E9:AI9,"T")</f>
        <v>0</v>
      </c>
      <c r="AS9" s="762">
        <f>COUNTIF(E9:AI9,"I")</f>
        <v>0</v>
      </c>
      <c r="AT9" s="762">
        <f>COUNTIF(E9:AI9,"P1")</f>
        <v>4</v>
      </c>
      <c r="AU9" s="762">
        <f>COUNTIF(E9:AI9,"M1")</f>
        <v>0</v>
      </c>
      <c r="AV9" s="762">
        <f>COUNTIF(E9:AI9,"M2")</f>
        <v>0</v>
      </c>
      <c r="AW9" s="762">
        <f>COUNTIF(E9:AI9,"P")</f>
        <v>0</v>
      </c>
      <c r="AX9" s="762">
        <f>COUNTIF(E9:AI9,"P2")</f>
        <v>2</v>
      </c>
      <c r="AY9" s="762">
        <f>COUNTIF(E9:AI9,"P3")</f>
        <v>0</v>
      </c>
      <c r="AZ9" s="762">
        <f>COUNTIF(E9:AI9,"T1")</f>
        <v>0</v>
      </c>
      <c r="BA9" s="762">
        <f>COUNTIF(E9:AI9,"TI")</f>
        <v>0</v>
      </c>
      <c r="BB9" s="762">
        <f>COUNTIF(E9:AI9,"TI1")</f>
        <v>0</v>
      </c>
      <c r="BC9" s="762">
        <f>COUNTIF(F9:AI9,"TI2")</f>
        <v>0</v>
      </c>
      <c r="BD9" s="762">
        <f>COUNTIF(E9:AI9,"TIF")</f>
        <v>0</v>
      </c>
      <c r="BE9" s="762">
        <f>COUNTIF(E9:AI9,"I2")</f>
        <v>0</v>
      </c>
      <c r="BF9" s="762">
        <f>COUNTIF(E9:AI9,"I1")</f>
        <v>0</v>
      </c>
      <c r="BG9" s="762">
        <f>COUNTIF(E9:AI9,"P4")</f>
        <v>6</v>
      </c>
      <c r="BH9" s="762"/>
      <c r="BI9" s="762"/>
      <c r="BJ9" s="762"/>
      <c r="BK9" s="762">
        <v>4</v>
      </c>
      <c r="BL9" s="762"/>
      <c r="BM9" s="762">
        <f>((BI9*8)+(BJ9*8)+(BK9*11)+(BL9)+(BH9*8))</f>
        <v>44</v>
      </c>
      <c r="BN9" s="762">
        <f t="shared" si="5"/>
        <v>108</v>
      </c>
    </row>
    <row r="10" spans="1:84" ht="27" customHeight="1">
      <c r="A10" s="764">
        <v>135615</v>
      </c>
      <c r="B10" s="765" t="s">
        <v>488</v>
      </c>
      <c r="C10" s="766"/>
      <c r="D10" s="756" t="s">
        <v>351</v>
      </c>
      <c r="E10" s="757"/>
      <c r="F10" s="757"/>
      <c r="G10" s="758"/>
      <c r="H10" s="758"/>
      <c r="I10" s="758" t="s">
        <v>475</v>
      </c>
      <c r="J10" s="758" t="s">
        <v>20</v>
      </c>
      <c r="K10" s="758" t="s">
        <v>475</v>
      </c>
      <c r="L10" s="757"/>
      <c r="M10" s="757"/>
      <c r="N10" s="758" t="s">
        <v>20</v>
      </c>
      <c r="O10" s="758" t="s">
        <v>475</v>
      </c>
      <c r="P10" s="758" t="s">
        <v>475</v>
      </c>
      <c r="Q10" s="758"/>
      <c r="R10" s="758" t="s">
        <v>475</v>
      </c>
      <c r="S10" s="757"/>
      <c r="T10" s="757"/>
      <c r="U10" s="758" t="s">
        <v>20</v>
      </c>
      <c r="V10" s="758" t="s">
        <v>475</v>
      </c>
      <c r="W10" s="758" t="s">
        <v>475</v>
      </c>
      <c r="X10" s="758" t="s">
        <v>20</v>
      </c>
      <c r="Y10" s="758" t="s">
        <v>475</v>
      </c>
      <c r="Z10" s="757"/>
      <c r="AA10" s="757"/>
      <c r="AB10" s="758" t="s">
        <v>20</v>
      </c>
      <c r="AC10" s="758" t="s">
        <v>475</v>
      </c>
      <c r="AD10" s="758" t="s">
        <v>475</v>
      </c>
      <c r="AE10" s="758" t="s">
        <v>20</v>
      </c>
      <c r="AF10" s="758" t="s">
        <v>475</v>
      </c>
      <c r="AG10" s="757"/>
      <c r="AH10" s="757"/>
      <c r="AI10" s="758" t="s">
        <v>20</v>
      </c>
      <c r="AJ10" s="759">
        <f t="shared" si="0"/>
        <v>130</v>
      </c>
      <c r="AK10" s="760">
        <f t="shared" si="1"/>
        <v>130</v>
      </c>
      <c r="AL10" s="760">
        <f t="shared" si="2"/>
        <v>0</v>
      </c>
      <c r="AM10" t="s">
        <v>200</v>
      </c>
      <c r="AN10" s="761">
        <f t="shared" si="3"/>
        <v>130</v>
      </c>
      <c r="AO10" s="761">
        <f t="shared" si="4"/>
        <v>0</v>
      </c>
      <c r="AQ10" s="762">
        <f>COUNTIF(E10:AI10,"M")</f>
        <v>7</v>
      </c>
      <c r="AR10" s="762">
        <f>COUNTIF(E10:AI10,"T")</f>
        <v>0</v>
      </c>
      <c r="AS10" s="762">
        <f>COUNTIF(E10:AI10,"I")</f>
        <v>0</v>
      </c>
      <c r="AT10" s="762">
        <f>COUNTIF(E10:AI10,"P1")</f>
        <v>11</v>
      </c>
      <c r="AU10" s="762">
        <f>COUNTIF(E10:AI10,"M1")</f>
        <v>0</v>
      </c>
      <c r="AV10" s="762">
        <f>COUNTIF(E10:AI10,"M2")</f>
        <v>0</v>
      </c>
      <c r="AW10" s="762">
        <f>COUNTIF(E10:AI10,"P")</f>
        <v>0</v>
      </c>
      <c r="AX10" s="762">
        <f>COUNTIF(E10:AI10,"P2")</f>
        <v>0</v>
      </c>
      <c r="AY10" s="762">
        <f>COUNTIF(E10:AI10,"P3")</f>
        <v>0</v>
      </c>
      <c r="AZ10" s="762">
        <f>COUNTIF(E10:AI10,"T1")</f>
        <v>0</v>
      </c>
      <c r="BA10" s="762">
        <f>COUNTIF(E10:AI10,"TI")</f>
        <v>0</v>
      </c>
      <c r="BB10" s="762">
        <f>COUNTIF(E10:AI10,"TI1")</f>
        <v>0</v>
      </c>
      <c r="BC10" s="762">
        <f>COUNTIF(F10:AI10,"TI2")</f>
        <v>0</v>
      </c>
      <c r="BD10" s="762">
        <f>COUNTIF(E10:AI10,"TIF")</f>
        <v>0</v>
      </c>
      <c r="BE10" s="762">
        <f>COUNTIF(E10:AI10,"I2")</f>
        <v>0</v>
      </c>
      <c r="BF10" s="762">
        <f>COUNTIF(E10:AI10,"I1")</f>
        <v>0</v>
      </c>
      <c r="BG10" s="762">
        <f>COUNTIF(E10:AI10,"P4")</f>
        <v>0</v>
      </c>
      <c r="BH10" s="762"/>
      <c r="BI10" s="762"/>
      <c r="BJ10" s="762"/>
      <c r="BK10" s="762">
        <v>22</v>
      </c>
      <c r="BL10" s="762"/>
      <c r="BM10" s="762">
        <f>((BI10*8)+(BJ10*8)+(BK10)+(BL10)+(BH10*8))</f>
        <v>22</v>
      </c>
      <c r="BN10" s="762">
        <f t="shared" si="5"/>
        <v>130</v>
      </c>
    </row>
    <row r="11" spans="1:84">
      <c r="A11" s="768"/>
      <c r="B11" s="769"/>
      <c r="C11" s="770"/>
      <c r="D11" s="771"/>
      <c r="E11" s="771"/>
      <c r="F11" s="771"/>
      <c r="G11" s="771"/>
      <c r="H11" s="771"/>
      <c r="I11" s="771"/>
      <c r="J11" s="771"/>
      <c r="K11" s="771"/>
      <c r="L11" s="771"/>
      <c r="M11" s="771"/>
      <c r="N11" s="771"/>
      <c r="O11" s="771"/>
      <c r="P11" s="771"/>
      <c r="Q11" s="771"/>
      <c r="R11" s="771"/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1"/>
      <c r="AG11" s="771"/>
      <c r="AH11" s="771"/>
      <c r="AI11" s="771"/>
      <c r="AJ11" s="772"/>
      <c r="AK11" s="773"/>
      <c r="AL11" s="773"/>
    </row>
    <row r="12" spans="1:84">
      <c r="A12" s="627"/>
      <c r="B12" s="627"/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627"/>
      <c r="Y12" s="627"/>
      <c r="Z12" s="627"/>
      <c r="AA12" s="627"/>
      <c r="AB12" s="627"/>
      <c r="AC12" s="627"/>
      <c r="AD12" s="627"/>
      <c r="AE12" s="627"/>
      <c r="AF12" s="627"/>
      <c r="AG12" s="627"/>
      <c r="AH12" s="627"/>
      <c r="AI12" s="627"/>
      <c r="AJ12" s="627"/>
      <c r="AK12" s="627"/>
      <c r="AL12" s="627"/>
    </row>
    <row r="14" spans="1:84" ht="20.25">
      <c r="D14" s="774" t="s">
        <v>375</v>
      </c>
      <c r="E14" s="775"/>
      <c r="F14" s="775"/>
      <c r="G14" s="775"/>
      <c r="H14" s="775"/>
      <c r="I14" s="776"/>
      <c r="J14" s="776"/>
      <c r="K14" s="776"/>
      <c r="L14" s="606"/>
      <c r="M14" s="777"/>
      <c r="N14" s="778"/>
      <c r="O14" s="777"/>
      <c r="P14" s="778"/>
      <c r="Q14" s="778"/>
      <c r="R14" s="777"/>
    </row>
    <row r="15" spans="1:84" ht="20.25">
      <c r="D15" s="774" t="s">
        <v>489</v>
      </c>
      <c r="E15" s="775"/>
      <c r="F15" s="775"/>
      <c r="G15" s="775"/>
      <c r="H15" s="775"/>
      <c r="I15" s="776"/>
      <c r="J15" s="776"/>
      <c r="K15" s="776"/>
      <c r="L15" s="606"/>
      <c r="M15" s="778"/>
      <c r="N15" s="778"/>
      <c r="O15" s="778"/>
      <c r="P15" s="778"/>
      <c r="Q15" s="778"/>
      <c r="R15" s="778"/>
    </row>
    <row r="16" spans="1:84" ht="20.25">
      <c r="D16" s="774" t="s">
        <v>490</v>
      </c>
      <c r="E16" s="775"/>
      <c r="F16" s="775"/>
      <c r="G16" s="775"/>
      <c r="H16" s="775"/>
      <c r="I16" s="776"/>
      <c r="J16" s="776"/>
      <c r="K16" s="779"/>
      <c r="M16" s="778"/>
      <c r="N16" s="778"/>
      <c r="O16" s="778"/>
      <c r="P16" s="778"/>
      <c r="Q16" s="778"/>
      <c r="R16" s="777"/>
      <c r="S16" s="780"/>
      <c r="T16" s="780"/>
      <c r="U16" s="780"/>
      <c r="V16" s="780"/>
      <c r="W16" s="780"/>
      <c r="X16" s="780"/>
      <c r="Y16" s="780"/>
      <c r="Z16" s="780"/>
      <c r="AA16" s="780"/>
      <c r="AB16" s="780"/>
      <c r="AC16" s="780"/>
      <c r="AD16" s="780"/>
      <c r="AE16" s="780"/>
      <c r="AF16" s="780"/>
      <c r="AG16" s="780"/>
      <c r="AH16" s="780"/>
      <c r="AI16" s="780"/>
      <c r="AJ16" s="780"/>
      <c r="AK16" s="780"/>
      <c r="AL16" s="781"/>
      <c r="AM16" s="782"/>
      <c r="AN16" s="782"/>
    </row>
    <row r="17" spans="4:40" ht="20.25">
      <c r="D17" s="783" t="s">
        <v>491</v>
      </c>
      <c r="E17" s="775"/>
      <c r="F17" s="775"/>
      <c r="G17" s="775"/>
      <c r="H17" s="775"/>
      <c r="I17" s="776"/>
      <c r="J17" s="776"/>
      <c r="K17" s="779"/>
      <c r="M17" s="778"/>
      <c r="N17" s="778"/>
      <c r="O17" s="778"/>
      <c r="P17" s="778"/>
      <c r="Q17" s="778"/>
      <c r="R17" s="777"/>
      <c r="S17" s="780"/>
      <c r="T17" s="780"/>
      <c r="U17" s="780"/>
      <c r="V17" s="780"/>
      <c r="W17" s="780"/>
      <c r="X17" s="780"/>
      <c r="Y17" s="780"/>
      <c r="Z17" s="780"/>
      <c r="AA17" s="780"/>
      <c r="AB17" s="780"/>
      <c r="AC17" s="780"/>
      <c r="AD17" s="780"/>
      <c r="AE17" s="780"/>
      <c r="AF17" s="780"/>
      <c r="AG17" s="780"/>
      <c r="AH17" s="780"/>
      <c r="AI17" s="780"/>
      <c r="AJ17" s="780"/>
      <c r="AK17" s="780"/>
      <c r="AL17" s="781"/>
      <c r="AM17" s="782"/>
      <c r="AN17" s="782"/>
    </row>
    <row r="18" spans="4:40" ht="20.25">
      <c r="D18" s="774" t="s">
        <v>492</v>
      </c>
      <c r="E18" s="775"/>
      <c r="F18" s="775"/>
      <c r="G18" s="775"/>
      <c r="H18" s="775"/>
      <c r="I18" s="776"/>
      <c r="J18" s="776"/>
      <c r="K18" s="779"/>
      <c r="M18" s="778"/>
      <c r="N18" s="778"/>
      <c r="O18" s="778"/>
      <c r="P18" s="778"/>
      <c r="Q18" s="778"/>
      <c r="R18" s="777"/>
      <c r="S18" s="780"/>
      <c r="T18" s="780"/>
      <c r="U18" s="780"/>
      <c r="V18" s="780"/>
      <c r="W18" s="780"/>
      <c r="X18" s="780"/>
      <c r="Y18" s="780"/>
      <c r="Z18" s="780"/>
      <c r="AA18" s="780"/>
      <c r="AB18" s="780"/>
      <c r="AC18" s="780"/>
      <c r="AD18" s="780"/>
      <c r="AE18" s="780"/>
      <c r="AF18" s="780"/>
      <c r="AG18" s="780"/>
      <c r="AH18" s="780"/>
      <c r="AI18" s="780"/>
      <c r="AJ18" s="780"/>
      <c r="AK18" s="780"/>
      <c r="AL18" s="781"/>
      <c r="AM18" s="782"/>
      <c r="AN18" s="782"/>
    </row>
    <row r="19" spans="4:40" ht="20.25">
      <c r="D19" s="774" t="s">
        <v>493</v>
      </c>
      <c r="E19" s="775"/>
      <c r="F19" s="775"/>
      <c r="G19" s="775"/>
      <c r="H19" s="775"/>
      <c r="I19" s="776"/>
      <c r="J19" s="776"/>
      <c r="K19" s="779"/>
      <c r="M19" s="778"/>
      <c r="N19" s="778"/>
      <c r="O19" s="778"/>
      <c r="P19" s="778"/>
      <c r="Q19" s="778"/>
      <c r="R19" s="777"/>
      <c r="S19" s="780"/>
      <c r="T19" s="780"/>
      <c r="U19" s="780"/>
      <c r="V19" s="780"/>
      <c r="W19" s="780"/>
      <c r="X19" s="780"/>
      <c r="Y19" s="780"/>
      <c r="Z19" s="780"/>
      <c r="AA19" s="780"/>
      <c r="AB19" s="780"/>
      <c r="AC19" s="780"/>
      <c r="AD19" s="780"/>
      <c r="AE19" s="780"/>
      <c r="AF19" s="780"/>
      <c r="AG19" s="780"/>
      <c r="AH19" s="780"/>
      <c r="AI19" s="780"/>
      <c r="AJ19" s="780"/>
      <c r="AK19" s="780"/>
      <c r="AL19" s="781"/>
      <c r="AM19" s="782"/>
      <c r="AN19" s="782"/>
    </row>
    <row r="20" spans="4:40" ht="20.25">
      <c r="D20" s="774" t="s">
        <v>494</v>
      </c>
      <c r="E20" s="775"/>
      <c r="F20" s="775"/>
      <c r="G20" s="775"/>
      <c r="H20" s="775"/>
      <c r="I20" s="776"/>
      <c r="J20" s="776"/>
      <c r="K20" s="779"/>
      <c r="M20" s="778"/>
      <c r="N20" s="778"/>
      <c r="O20" s="778"/>
      <c r="P20" s="778"/>
      <c r="Q20" s="778"/>
      <c r="R20" s="777"/>
      <c r="S20" s="780"/>
      <c r="T20" s="780"/>
      <c r="U20" s="780"/>
      <c r="V20" s="780"/>
      <c r="W20" s="780"/>
      <c r="X20" s="780"/>
      <c r="Y20" s="780"/>
      <c r="Z20" s="780"/>
      <c r="AA20" s="780"/>
      <c r="AB20" s="780"/>
      <c r="AC20" s="780"/>
      <c r="AD20" s="780"/>
      <c r="AE20" s="780"/>
      <c r="AF20" s="780"/>
      <c r="AG20" s="780"/>
      <c r="AH20" s="780"/>
      <c r="AI20" s="780"/>
      <c r="AJ20" s="780"/>
      <c r="AK20" s="780"/>
      <c r="AL20" s="781"/>
      <c r="AM20" s="782"/>
      <c r="AN20" s="782"/>
    </row>
    <row r="21" spans="4:40" ht="20.25">
      <c r="D21" s="774" t="s">
        <v>495</v>
      </c>
      <c r="E21" s="774"/>
      <c r="F21" s="774"/>
      <c r="G21" s="774"/>
      <c r="H21" s="774"/>
      <c r="I21" s="779"/>
      <c r="J21" s="779"/>
      <c r="K21" s="779"/>
      <c r="M21" s="784"/>
      <c r="N21" s="784"/>
      <c r="O21" s="784"/>
      <c r="P21" s="784"/>
      <c r="Q21" s="784"/>
      <c r="R21" s="784"/>
      <c r="S21" s="785"/>
      <c r="T21" s="785"/>
      <c r="U21" s="785"/>
      <c r="V21" s="785"/>
      <c r="W21" s="785"/>
      <c r="X21" s="785"/>
      <c r="Y21" s="785"/>
      <c r="Z21" s="785"/>
      <c r="AA21" s="785"/>
      <c r="AB21" s="785"/>
      <c r="AC21" s="785"/>
      <c r="AD21" s="785"/>
      <c r="AE21" s="785"/>
      <c r="AF21" s="785"/>
      <c r="AG21" s="785"/>
      <c r="AH21" s="785"/>
      <c r="AI21" s="785"/>
      <c r="AJ21" s="785"/>
      <c r="AK21" s="785"/>
      <c r="AL21" s="786"/>
      <c r="AM21" s="787"/>
      <c r="AN21" s="787"/>
    </row>
    <row r="22" spans="4:40" ht="20.25">
      <c r="D22" s="774" t="s">
        <v>496</v>
      </c>
      <c r="E22" s="774"/>
      <c r="F22" s="774"/>
      <c r="G22" s="774"/>
      <c r="H22" s="774"/>
      <c r="I22" s="779"/>
      <c r="J22" s="779"/>
      <c r="K22" s="779"/>
      <c r="M22" s="784"/>
      <c r="N22" s="784"/>
      <c r="O22" s="784"/>
      <c r="P22" s="784"/>
      <c r="Q22" s="784"/>
      <c r="R22" s="784"/>
      <c r="S22" s="785"/>
      <c r="T22" s="785"/>
      <c r="U22" s="785"/>
      <c r="V22" s="785"/>
      <c r="W22" s="785"/>
      <c r="X22" s="785"/>
      <c r="Y22" s="785"/>
      <c r="Z22" s="785"/>
      <c r="AA22" s="785"/>
      <c r="AB22" s="785"/>
      <c r="AC22" s="785"/>
      <c r="AD22" s="785"/>
      <c r="AE22" s="785"/>
      <c r="AF22" s="785"/>
      <c r="AG22" s="785"/>
      <c r="AH22" s="785"/>
      <c r="AI22" s="785"/>
      <c r="AJ22" s="785"/>
      <c r="AK22" s="785"/>
      <c r="AL22" s="786"/>
      <c r="AM22" s="787"/>
      <c r="AN22" s="787"/>
    </row>
    <row r="23" spans="4:40" ht="20.25">
      <c r="D23" s="774" t="s">
        <v>497</v>
      </c>
      <c r="E23" s="774"/>
      <c r="F23" s="774"/>
      <c r="G23" s="774"/>
      <c r="H23" s="774"/>
      <c r="I23" s="779"/>
      <c r="J23" s="779"/>
      <c r="K23" s="779"/>
      <c r="M23" s="778"/>
      <c r="N23" s="778"/>
      <c r="O23" s="784"/>
      <c r="P23" s="778"/>
      <c r="Q23" s="778"/>
      <c r="R23" s="778"/>
      <c r="S23" s="785"/>
      <c r="T23" s="785"/>
      <c r="U23" s="785"/>
      <c r="V23" s="785"/>
      <c r="W23" s="785"/>
      <c r="X23" s="785"/>
      <c r="Y23" s="785"/>
      <c r="Z23" s="785"/>
      <c r="AA23" s="785"/>
      <c r="AB23" s="785"/>
      <c r="AC23" s="785"/>
      <c r="AD23" s="785"/>
      <c r="AE23" s="785"/>
      <c r="AF23" s="785"/>
      <c r="AG23" s="785"/>
      <c r="AH23" s="785"/>
      <c r="AI23" s="785"/>
      <c r="AJ23" s="785"/>
      <c r="AK23" s="785"/>
      <c r="AL23" s="786"/>
      <c r="AM23" s="787"/>
      <c r="AN23" s="787"/>
    </row>
    <row r="24" spans="4:40" ht="20.25">
      <c r="D24" s="774" t="s">
        <v>498</v>
      </c>
      <c r="E24" s="775"/>
      <c r="F24" s="775"/>
      <c r="G24" s="775"/>
      <c r="H24" s="775"/>
      <c r="I24" s="779"/>
      <c r="J24" s="779"/>
      <c r="K24" s="779"/>
      <c r="M24" s="778"/>
      <c r="N24" s="778"/>
      <c r="O24" s="784"/>
      <c r="P24" s="778"/>
      <c r="Q24" s="778"/>
      <c r="R24" s="778"/>
      <c r="S24" s="785"/>
      <c r="T24" s="785"/>
      <c r="U24" s="785"/>
      <c r="V24" s="785"/>
      <c r="W24" s="785"/>
      <c r="X24" s="785"/>
      <c r="Y24" s="785"/>
      <c r="Z24" s="785"/>
      <c r="AA24" s="785"/>
      <c r="AB24" s="785"/>
      <c r="AC24" s="785"/>
      <c r="AD24" s="785"/>
      <c r="AE24" s="785"/>
      <c r="AF24" s="785"/>
      <c r="AG24" s="785"/>
      <c r="AH24" s="785"/>
      <c r="AI24" s="785"/>
      <c r="AJ24" s="785"/>
      <c r="AK24" s="785"/>
      <c r="AL24" s="786"/>
      <c r="AM24" s="787"/>
      <c r="AN24" s="787"/>
    </row>
    <row r="25" spans="4:40" ht="20.25">
      <c r="D25" s="774" t="s">
        <v>499</v>
      </c>
      <c r="E25" s="775"/>
      <c r="F25" s="775"/>
      <c r="G25" s="775"/>
      <c r="H25" s="775"/>
      <c r="I25" s="776"/>
      <c r="J25" s="779"/>
      <c r="K25" s="779"/>
      <c r="L25" s="606"/>
      <c r="M25" s="778"/>
      <c r="N25" s="778"/>
      <c r="O25" s="777"/>
      <c r="P25" s="777"/>
      <c r="Q25" s="778"/>
      <c r="R25" s="777"/>
      <c r="S25" s="627"/>
      <c r="T25" s="627"/>
      <c r="U25" s="627"/>
      <c r="V25" s="627"/>
      <c r="W25" s="627"/>
      <c r="X25" s="627"/>
      <c r="Y25" s="627"/>
      <c r="Z25" s="627"/>
      <c r="AA25" s="627"/>
      <c r="AB25" s="627"/>
      <c r="AC25" s="627"/>
      <c r="AD25" s="627"/>
      <c r="AE25" s="627"/>
      <c r="AF25" s="627"/>
      <c r="AG25" s="627"/>
      <c r="AH25" s="627"/>
      <c r="AI25" s="627"/>
      <c r="AJ25" s="627"/>
      <c r="AK25" s="627"/>
      <c r="AL25" s="627"/>
      <c r="AM25" s="627"/>
      <c r="AN25" s="627"/>
    </row>
    <row r="26" spans="4:40" ht="20.25">
      <c r="D26" s="774" t="s">
        <v>500</v>
      </c>
      <c r="E26" s="775"/>
      <c r="F26" s="775"/>
      <c r="G26" s="775"/>
      <c r="H26" s="775"/>
      <c r="I26" s="776"/>
      <c r="J26" s="779"/>
      <c r="K26" s="779"/>
      <c r="L26" s="606"/>
      <c r="M26" s="778"/>
      <c r="N26" s="778"/>
      <c r="O26" s="777"/>
      <c r="P26" s="777"/>
      <c r="Q26" s="778"/>
      <c r="R26" s="777"/>
      <c r="S26" s="627"/>
      <c r="T26" s="627"/>
      <c r="U26" s="627"/>
      <c r="V26" s="627"/>
      <c r="W26" s="627"/>
      <c r="X26" s="627"/>
      <c r="Y26" s="627"/>
      <c r="Z26" s="627"/>
      <c r="AA26" s="627"/>
      <c r="AB26" s="627"/>
      <c r="AC26" s="627"/>
      <c r="AD26" s="627"/>
      <c r="AE26" s="627"/>
      <c r="AF26" s="627"/>
      <c r="AG26" s="627"/>
      <c r="AH26" s="627"/>
      <c r="AI26" s="627"/>
      <c r="AJ26" s="627"/>
      <c r="AK26" s="627"/>
      <c r="AL26" s="627"/>
      <c r="AM26" s="627"/>
      <c r="AN26" s="627"/>
    </row>
    <row r="27" spans="4:40" ht="20.25">
      <c r="D27" s="774" t="s">
        <v>501</v>
      </c>
      <c r="E27" s="775"/>
      <c r="F27" s="775"/>
      <c r="G27" s="775"/>
      <c r="H27" s="775"/>
      <c r="I27" s="776"/>
      <c r="J27" s="779"/>
      <c r="K27" s="779"/>
      <c r="L27" s="606"/>
      <c r="M27" s="778"/>
      <c r="N27" s="778"/>
      <c r="O27" s="777"/>
      <c r="P27" s="777"/>
      <c r="Q27" s="778"/>
      <c r="R27" s="777"/>
      <c r="S27" s="627"/>
      <c r="T27" s="627"/>
      <c r="U27" s="627"/>
      <c r="V27" s="627"/>
      <c r="W27" s="627"/>
      <c r="X27" s="627"/>
      <c r="Y27" s="627"/>
      <c r="Z27" s="627"/>
      <c r="AA27" s="627"/>
      <c r="AB27" s="627"/>
      <c r="AC27" s="627"/>
      <c r="AD27" s="627"/>
      <c r="AE27" s="627"/>
      <c r="AF27" s="627"/>
      <c r="AG27" s="627"/>
      <c r="AH27" s="627"/>
      <c r="AI27" s="627"/>
      <c r="AJ27" s="627"/>
      <c r="AK27" s="627"/>
      <c r="AL27" s="627"/>
      <c r="AM27" s="627"/>
      <c r="AN27" s="627"/>
    </row>
    <row r="28" spans="4:40" ht="20.25">
      <c r="D28" s="774" t="s">
        <v>502</v>
      </c>
      <c r="E28" s="774"/>
      <c r="F28" s="774"/>
      <c r="G28" s="774"/>
      <c r="H28" s="774"/>
      <c r="I28" s="779"/>
      <c r="J28" s="779"/>
      <c r="K28" s="779"/>
      <c r="L28" s="606"/>
      <c r="M28" s="778"/>
      <c r="N28" s="778"/>
      <c r="O28" s="777"/>
      <c r="P28" s="778"/>
      <c r="Q28" s="778"/>
      <c r="R28" s="778"/>
      <c r="S28" s="627"/>
      <c r="T28" s="627"/>
      <c r="U28" s="627"/>
      <c r="V28" s="627"/>
      <c r="W28" s="627"/>
      <c r="X28" s="627"/>
      <c r="Y28" s="627"/>
      <c r="Z28" s="627"/>
      <c r="AA28" s="627"/>
      <c r="AB28" s="627"/>
      <c r="AC28" s="627"/>
      <c r="AD28" s="627"/>
      <c r="AE28" s="627"/>
      <c r="AF28" s="627"/>
      <c r="AG28" s="627"/>
      <c r="AH28" s="627"/>
      <c r="AI28" s="627"/>
      <c r="AJ28" s="627"/>
      <c r="AK28" s="627"/>
      <c r="AL28" s="627"/>
      <c r="AM28" s="627"/>
      <c r="AN28" s="627"/>
    </row>
    <row r="29" spans="4:40" ht="20.25">
      <c r="D29" s="774" t="s">
        <v>503</v>
      </c>
      <c r="E29" s="775"/>
      <c r="F29" s="775"/>
      <c r="G29" s="775"/>
      <c r="H29" s="775"/>
      <c r="I29" s="776"/>
      <c r="J29" s="776"/>
      <c r="K29" s="779"/>
      <c r="L29" s="606"/>
      <c r="M29" s="778"/>
      <c r="N29" s="778"/>
      <c r="O29" s="778"/>
      <c r="P29" s="778"/>
      <c r="Q29" s="778"/>
      <c r="R29" s="778"/>
      <c r="S29" s="627"/>
      <c r="T29" s="627"/>
      <c r="U29" s="627"/>
      <c r="V29" s="627"/>
      <c r="W29" s="627"/>
      <c r="X29" s="627"/>
      <c r="Y29" s="627"/>
      <c r="Z29" s="627"/>
      <c r="AA29" s="627"/>
      <c r="AB29" s="627"/>
      <c r="AC29" s="627"/>
      <c r="AD29" s="627"/>
      <c r="AE29" s="627"/>
      <c r="AF29" s="627"/>
      <c r="AG29" s="627"/>
      <c r="AH29" s="627"/>
      <c r="AI29" s="627"/>
      <c r="AJ29" s="627"/>
      <c r="AK29" s="627"/>
      <c r="AL29" s="627"/>
      <c r="AM29" s="627"/>
      <c r="AN29" s="627"/>
    </row>
    <row r="30" spans="4:40">
      <c r="F30" s="627"/>
      <c r="G30" s="627"/>
      <c r="H30" s="627"/>
      <c r="I30" s="627"/>
      <c r="J30" s="627"/>
      <c r="K30" s="627"/>
      <c r="L30" s="627"/>
      <c r="M30" s="627"/>
      <c r="N30" s="627"/>
      <c r="O30" s="627"/>
      <c r="P30" s="627"/>
      <c r="Q30" s="627"/>
      <c r="R30" s="627"/>
      <c r="S30" s="627"/>
      <c r="T30" s="627"/>
      <c r="U30" s="627"/>
      <c r="V30" s="627"/>
      <c r="W30" s="627"/>
      <c r="X30" s="627"/>
      <c r="Y30" s="627"/>
      <c r="Z30" s="627"/>
      <c r="AA30" s="627"/>
      <c r="AB30" s="627"/>
      <c r="AC30" s="627"/>
      <c r="AD30" s="627"/>
      <c r="AE30" s="627"/>
      <c r="AF30" s="627"/>
      <c r="AG30" s="627"/>
      <c r="AH30" s="627"/>
      <c r="AI30" s="627"/>
      <c r="AJ30" s="627"/>
      <c r="AK30" s="627"/>
      <c r="AL30" s="627"/>
      <c r="AM30" s="627"/>
      <c r="AN30" s="627"/>
    </row>
    <row r="31" spans="4:40">
      <c r="F31" s="627"/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Q31" s="627"/>
      <c r="R31" s="627"/>
      <c r="S31" s="627"/>
      <c r="T31" s="627"/>
      <c r="U31" s="627"/>
      <c r="V31" s="627"/>
      <c r="W31" s="627"/>
      <c r="X31" s="627"/>
      <c r="Y31" s="627"/>
      <c r="Z31" s="627"/>
      <c r="AA31" s="627"/>
      <c r="AB31" s="627"/>
      <c r="AC31" s="627"/>
      <c r="AD31" s="627"/>
      <c r="AE31" s="627"/>
      <c r="AF31" s="627"/>
      <c r="AG31" s="627"/>
      <c r="AH31" s="627"/>
      <c r="AI31" s="627"/>
      <c r="AJ31" s="627"/>
      <c r="AK31" s="627"/>
      <c r="AL31" s="627"/>
      <c r="AM31" s="627"/>
      <c r="AN31" s="627"/>
    </row>
    <row r="32" spans="4:40">
      <c r="F32" s="627"/>
      <c r="G32" s="627"/>
      <c r="H32" s="627"/>
      <c r="I32" s="627"/>
      <c r="J32" s="627"/>
      <c r="K32" s="627"/>
      <c r="L32" s="627"/>
      <c r="M32" s="627"/>
      <c r="N32" s="627"/>
      <c r="O32" s="627"/>
      <c r="P32" s="627"/>
      <c r="Q32" s="627"/>
      <c r="R32" s="627"/>
      <c r="S32" s="627"/>
      <c r="T32" s="627"/>
      <c r="U32" s="627"/>
      <c r="V32" s="627"/>
      <c r="W32" s="627"/>
      <c r="X32" s="627"/>
      <c r="Y32" s="627"/>
      <c r="Z32" s="627"/>
      <c r="AA32" s="627"/>
      <c r="AB32" s="627"/>
      <c r="AC32" s="627"/>
      <c r="AD32" s="627"/>
      <c r="AE32" s="627"/>
      <c r="AF32" s="627"/>
      <c r="AG32" s="627"/>
      <c r="AH32" s="627"/>
      <c r="AI32" s="627"/>
      <c r="AJ32" s="627"/>
      <c r="AK32" s="627"/>
      <c r="AL32" s="627"/>
      <c r="AM32" s="627"/>
      <c r="AN32" s="627"/>
    </row>
    <row r="33" spans="6:40">
      <c r="F33" s="627"/>
      <c r="G33" s="627"/>
      <c r="H33" s="627"/>
      <c r="I33" s="627"/>
      <c r="J33" s="627"/>
      <c r="K33" s="627"/>
      <c r="L33" s="627"/>
      <c r="M33" s="627"/>
      <c r="N33" s="627"/>
      <c r="O33" s="627"/>
      <c r="P33" s="627"/>
      <c r="Q33" s="627"/>
      <c r="R33" s="627"/>
      <c r="S33" s="627"/>
      <c r="T33" s="627"/>
      <c r="U33" s="627"/>
      <c r="V33" s="627"/>
      <c r="W33" s="627"/>
      <c r="X33" s="627"/>
      <c r="Y33" s="627"/>
      <c r="Z33" s="627"/>
      <c r="AA33" s="627"/>
      <c r="AB33" s="627"/>
      <c r="AC33" s="627"/>
      <c r="AD33" s="627"/>
      <c r="AE33" s="627"/>
      <c r="AF33" s="627"/>
      <c r="AG33" s="627"/>
      <c r="AH33" s="627"/>
      <c r="AI33" s="627"/>
      <c r="AJ33" s="627"/>
      <c r="AK33" s="627"/>
      <c r="AL33" s="627"/>
      <c r="AM33" s="627"/>
      <c r="AN33" s="627"/>
    </row>
    <row r="34" spans="6:40">
      <c r="F34" s="627"/>
      <c r="G34" s="627"/>
      <c r="H34" s="627"/>
      <c r="I34" s="627"/>
      <c r="J34" s="627"/>
      <c r="K34" s="627"/>
      <c r="L34" s="627"/>
      <c r="M34" s="627"/>
      <c r="N34" s="627"/>
      <c r="O34" s="627"/>
      <c r="P34" s="627"/>
      <c r="Q34" s="627"/>
      <c r="R34" s="627"/>
      <c r="S34" s="627"/>
      <c r="T34" s="627"/>
      <c r="U34" s="627"/>
      <c r="V34" s="627"/>
      <c r="W34" s="627"/>
      <c r="X34" s="627"/>
      <c r="Y34" s="627"/>
      <c r="Z34" s="627"/>
      <c r="AA34" s="627"/>
      <c r="AB34" s="627"/>
      <c r="AC34" s="627"/>
      <c r="AD34" s="627"/>
      <c r="AE34" s="627"/>
      <c r="AF34" s="627"/>
      <c r="AG34" s="627"/>
      <c r="AH34" s="627"/>
      <c r="AI34" s="627"/>
      <c r="AJ34" s="627"/>
      <c r="AK34" s="627"/>
      <c r="AL34" s="627"/>
      <c r="AM34" s="627"/>
      <c r="AN34" s="627"/>
    </row>
    <row r="35" spans="6:40">
      <c r="F35" s="627"/>
      <c r="G35" s="627"/>
      <c r="H35" s="627"/>
      <c r="I35" s="627"/>
      <c r="J35" s="627"/>
      <c r="K35" s="627"/>
      <c r="L35" s="627"/>
      <c r="M35" s="627"/>
      <c r="N35" s="627"/>
      <c r="O35" s="627"/>
      <c r="P35" s="627"/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7"/>
      <c r="AB35" s="627"/>
      <c r="AC35" s="627"/>
      <c r="AD35" s="627"/>
      <c r="AE35" s="627"/>
      <c r="AF35" s="627"/>
      <c r="AG35" s="627"/>
      <c r="AH35" s="627"/>
      <c r="AI35" s="627"/>
      <c r="AJ35" s="627"/>
      <c r="AK35" s="627"/>
      <c r="AL35" s="627"/>
      <c r="AM35" s="627"/>
      <c r="AN35" s="627"/>
    </row>
    <row r="36" spans="6:40">
      <c r="F36" s="627"/>
      <c r="G36" s="627"/>
      <c r="H36" s="627"/>
      <c r="I36" s="627"/>
      <c r="J36" s="627"/>
      <c r="K36" s="627"/>
      <c r="L36" s="627"/>
      <c r="M36" s="627"/>
      <c r="N36" s="627"/>
      <c r="O36" s="627"/>
      <c r="P36" s="627"/>
      <c r="Q36" s="627"/>
      <c r="R36" s="627"/>
      <c r="S36" s="627"/>
      <c r="T36" s="627"/>
      <c r="U36" s="627"/>
      <c r="V36" s="627"/>
      <c r="W36" s="627"/>
      <c r="X36" s="627"/>
      <c r="Y36" s="627"/>
      <c r="Z36" s="627"/>
      <c r="AA36" s="627"/>
      <c r="AB36" s="627"/>
      <c r="AC36" s="627"/>
      <c r="AD36" s="627"/>
      <c r="AE36" s="627"/>
      <c r="AF36" s="627"/>
      <c r="AG36" s="627"/>
      <c r="AH36" s="627"/>
      <c r="AI36" s="627"/>
      <c r="AJ36" s="627"/>
      <c r="AK36" s="627"/>
      <c r="AL36" s="627"/>
      <c r="AM36" s="627"/>
      <c r="AN36" s="627"/>
    </row>
    <row r="37" spans="6:40">
      <c r="F37" s="627"/>
      <c r="G37" s="627"/>
      <c r="H37" s="627"/>
      <c r="I37" s="627"/>
      <c r="J37" s="627"/>
      <c r="K37" s="627"/>
      <c r="L37" s="627"/>
      <c r="M37" s="627"/>
      <c r="N37" s="627"/>
      <c r="O37" s="627"/>
      <c r="P37" s="627"/>
      <c r="Q37" s="627"/>
      <c r="R37" s="627"/>
      <c r="S37" s="627"/>
      <c r="T37" s="627"/>
      <c r="U37" s="627"/>
      <c r="V37" s="627"/>
      <c r="W37" s="627"/>
      <c r="X37" s="627"/>
      <c r="Y37" s="627"/>
      <c r="Z37" s="627"/>
      <c r="AA37" s="627"/>
      <c r="AB37" s="627"/>
      <c r="AC37" s="627"/>
      <c r="AD37" s="627"/>
      <c r="AE37" s="627"/>
      <c r="AF37" s="627"/>
      <c r="AG37" s="627"/>
      <c r="AH37" s="627"/>
      <c r="AI37" s="627"/>
      <c r="AJ37" s="627"/>
      <c r="AK37" s="627"/>
      <c r="AL37" s="627"/>
      <c r="AM37" s="627"/>
      <c r="AN37" s="627"/>
    </row>
    <row r="38" spans="6:40">
      <c r="F38" s="627"/>
      <c r="G38" s="627"/>
      <c r="H38" s="627"/>
      <c r="I38" s="627"/>
      <c r="J38" s="627"/>
      <c r="K38" s="627"/>
      <c r="L38" s="627"/>
      <c r="M38" s="627"/>
      <c r="N38" s="627"/>
      <c r="O38" s="627"/>
      <c r="P38" s="627"/>
      <c r="Q38" s="627"/>
      <c r="R38" s="627"/>
      <c r="S38" s="627"/>
      <c r="T38" s="627"/>
      <c r="U38" s="627"/>
      <c r="V38" s="627"/>
      <c r="W38" s="627"/>
      <c r="X38" s="627"/>
      <c r="Y38" s="627"/>
      <c r="Z38" s="627"/>
      <c r="AA38" s="627"/>
      <c r="AB38" s="627"/>
      <c r="AC38" s="627"/>
      <c r="AD38" s="627"/>
      <c r="AE38" s="627"/>
      <c r="AF38" s="627"/>
      <c r="AG38" s="627"/>
      <c r="AH38" s="627"/>
      <c r="AI38" s="627"/>
      <c r="AJ38" s="627"/>
      <c r="AK38" s="627"/>
      <c r="AL38" s="627"/>
      <c r="AM38" s="627"/>
      <c r="AN38" s="627"/>
    </row>
    <row r="39" spans="6:40">
      <c r="F39" s="627"/>
      <c r="G39" s="627"/>
      <c r="H39" s="627"/>
      <c r="I39" s="627"/>
      <c r="J39" s="627"/>
      <c r="K39" s="627"/>
      <c r="L39" s="627"/>
      <c r="M39" s="627"/>
      <c r="N39" s="627"/>
      <c r="O39" s="627"/>
      <c r="P39" s="627"/>
      <c r="Q39" s="627"/>
      <c r="R39" s="627"/>
      <c r="S39" s="627"/>
      <c r="T39" s="627"/>
      <c r="U39" s="627"/>
      <c r="V39" s="627"/>
      <c r="W39" s="627"/>
      <c r="X39" s="627"/>
      <c r="Y39" s="627"/>
      <c r="Z39" s="627"/>
      <c r="AA39" s="627"/>
      <c r="AB39" s="627"/>
      <c r="AC39" s="627"/>
      <c r="AD39" s="627"/>
      <c r="AE39" s="627"/>
      <c r="AF39" s="627"/>
      <c r="AG39" s="627"/>
      <c r="AH39" s="627"/>
      <c r="AI39" s="627"/>
      <c r="AJ39" s="627"/>
      <c r="AK39" s="627"/>
      <c r="AL39" s="627"/>
      <c r="AM39" s="627"/>
      <c r="AN39" s="627"/>
    </row>
    <row r="40" spans="6:40"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7"/>
      <c r="AL40" s="627"/>
      <c r="AM40" s="627"/>
      <c r="AN40" s="627"/>
    </row>
  </sheetData>
  <mergeCells count="8">
    <mergeCell ref="B9:C9"/>
    <mergeCell ref="B10:C10"/>
    <mergeCell ref="A1:AI3"/>
    <mergeCell ref="B4:C4"/>
    <mergeCell ref="D4:D5"/>
    <mergeCell ref="B6:C6"/>
    <mergeCell ref="B7:C7"/>
    <mergeCell ref="B8:C8"/>
  </mergeCells>
  <pageMargins left="0.511811024" right="0.511811024" top="0.78740157499999996" bottom="0.78740157499999996" header="0.31496062000000002" footer="0.31496062000000002"/>
  <pageSetup paperSize="9" scale="41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COORDENAÇÃO</vt:lpstr>
      <vt:lpstr>TGP</vt:lpstr>
      <vt:lpstr>RAIO X</vt:lpstr>
      <vt:lpstr>DEMAIS FUNÇÕES </vt:lpstr>
      <vt:lpstr>ENFERMEIROS</vt:lpstr>
      <vt:lpstr>TEC. ENF. DIA</vt:lpstr>
      <vt:lpstr>TEC. ENF. NOITE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Amante Feronha Santini -  mat 151602</dc:creator>
  <cp:lastModifiedBy>Carolina Amante Feronha Santini -  mat 151602</cp:lastModifiedBy>
  <cp:lastPrinted>2025-04-09T11:18:02Z</cp:lastPrinted>
  <dcterms:created xsi:type="dcterms:W3CDTF">2024-11-13T13:43:41Z</dcterms:created>
  <dcterms:modified xsi:type="dcterms:W3CDTF">2025-04-09T11:20:41Z</dcterms:modified>
</cp:coreProperties>
</file>