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1075" windowHeight="9915"/>
  </bookViews>
  <sheets>
    <sheet name="TGP" sheetId="1" r:id="rId1"/>
    <sheet name="DEMAIS FUNÇÕES" sheetId="2" r:id="rId2"/>
    <sheet name="RAIO X" sheetId="3" r:id="rId3"/>
    <sheet name="ENFERMEIROS" sheetId="4" r:id="rId4"/>
    <sheet name="TEC. ENF. DIA" sheetId="5" r:id="rId5"/>
    <sheet name="TEC ENF. NOITE" sheetId="6" r:id="rId6"/>
    <sheet name="ACE" sheetId="7" r:id="rId7"/>
  </sheets>
  <calcPr calcId="145621"/>
</workbook>
</file>

<file path=xl/calcChain.xml><?xml version="1.0" encoding="utf-8"?>
<calcChain xmlns="http://schemas.openxmlformats.org/spreadsheetml/2006/main">
  <c r="BL10" i="7" l="1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BM10" i="7" s="1"/>
  <c r="BL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BM9" i="7" s="1"/>
  <c r="BL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BM8" i="7" s="1"/>
  <c r="BL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BM7" i="7" s="1"/>
  <c r="AO7" i="7" s="1"/>
  <c r="AL7" i="7" s="1"/>
  <c r="BL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BM6" i="7" s="1"/>
  <c r="AM2" i="7"/>
  <c r="AN7" i="7" s="1"/>
  <c r="AJ7" i="7" s="1"/>
  <c r="AO8" i="7" l="1"/>
  <c r="AL8" i="7" s="1"/>
  <c r="AK7" i="7"/>
  <c r="AO6" i="7"/>
  <c r="AL6" i="7" s="1"/>
  <c r="AO10" i="7"/>
  <c r="AL10" i="7" s="1"/>
  <c r="AN6" i="7"/>
  <c r="AJ6" i="7" s="1"/>
  <c r="AN10" i="7"/>
  <c r="AJ10" i="7" s="1"/>
  <c r="AN9" i="7"/>
  <c r="AJ9" i="7" s="1"/>
  <c r="AN8" i="7"/>
  <c r="AJ8" i="7" s="1"/>
  <c r="AK10" i="7" l="1"/>
  <c r="AO9" i="7"/>
  <c r="AL9" i="7" s="1"/>
  <c r="AK9" i="7" s="1"/>
  <c r="AK8" i="7"/>
  <c r="AK6" i="7"/>
  <c r="BS51" i="6" l="1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BT51" i="6" s="1"/>
  <c r="BR50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BL49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BT48" i="6" s="1"/>
  <c r="BS47" i="6"/>
  <c r="BR47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BT47" i="6" s="1"/>
  <c r="BS46" i="6"/>
  <c r="BR46" i="6"/>
  <c r="BQ46" i="6"/>
  <c r="BP46" i="6"/>
  <c r="BO46" i="6"/>
  <c r="BN46" i="6"/>
  <c r="BM46" i="6"/>
  <c r="BL46" i="6"/>
  <c r="BK46" i="6"/>
  <c r="BJ46" i="6"/>
  <c r="BI46" i="6"/>
  <c r="BH46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BT46" i="6" s="1"/>
  <c r="BS45" i="6"/>
  <c r="BR45" i="6"/>
  <c r="BQ45" i="6"/>
  <c r="BP45" i="6"/>
  <c r="BO45" i="6"/>
  <c r="BN45" i="6"/>
  <c r="BM45" i="6"/>
  <c r="BL45" i="6"/>
  <c r="BK45" i="6"/>
  <c r="BJ45" i="6"/>
  <c r="BI45" i="6"/>
  <c r="BH45" i="6"/>
  <c r="BG45" i="6"/>
  <c r="BF45" i="6"/>
  <c r="BE45" i="6"/>
  <c r="BD45" i="6"/>
  <c r="BC45" i="6"/>
  <c r="BB45" i="6"/>
  <c r="BA45" i="6"/>
  <c r="AZ45" i="6"/>
  <c r="AY45" i="6"/>
  <c r="AX45" i="6"/>
  <c r="AW45" i="6"/>
  <c r="AV45" i="6"/>
  <c r="BT45" i="6" s="1"/>
  <c r="BS44" i="6"/>
  <c r="BR44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BT44" i="6" s="1"/>
  <c r="BS43" i="6"/>
  <c r="BR43" i="6"/>
  <c r="BQ43" i="6"/>
  <c r="BP43" i="6"/>
  <c r="BO43" i="6"/>
  <c r="BN43" i="6"/>
  <c r="BM43" i="6"/>
  <c r="BL43" i="6"/>
  <c r="BK43" i="6"/>
  <c r="BJ43" i="6"/>
  <c r="BI43" i="6"/>
  <c r="BH43" i="6"/>
  <c r="BG43" i="6"/>
  <c r="BF43" i="6"/>
  <c r="BE43" i="6"/>
  <c r="BD43" i="6"/>
  <c r="BC43" i="6"/>
  <c r="BB43" i="6"/>
  <c r="BA43" i="6"/>
  <c r="AZ43" i="6"/>
  <c r="AY43" i="6"/>
  <c r="AX43" i="6"/>
  <c r="AW43" i="6"/>
  <c r="AV43" i="6"/>
  <c r="BT43" i="6" s="1"/>
  <c r="BS42" i="6"/>
  <c r="BR42" i="6"/>
  <c r="BQ42" i="6"/>
  <c r="BP42" i="6"/>
  <c r="BO42" i="6"/>
  <c r="BN42" i="6"/>
  <c r="BM42" i="6"/>
  <c r="BL42" i="6"/>
  <c r="BK42" i="6"/>
  <c r="BJ42" i="6"/>
  <c r="BI42" i="6"/>
  <c r="BH42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BT42" i="6" s="1"/>
  <c r="BS41" i="6"/>
  <c r="BR41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BT41" i="6" s="1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BT40" i="6" s="1"/>
  <c r="BS39" i="6"/>
  <c r="BR39" i="6"/>
  <c r="BQ39" i="6"/>
  <c r="BP39" i="6"/>
  <c r="BO39" i="6"/>
  <c r="BN39" i="6"/>
  <c r="BM39" i="6"/>
  <c r="BL39" i="6"/>
  <c r="BK39" i="6"/>
  <c r="BJ39" i="6"/>
  <c r="BI39" i="6"/>
  <c r="BH39" i="6"/>
  <c r="BG39" i="6"/>
  <c r="BF39" i="6"/>
  <c r="BE39" i="6"/>
  <c r="BD39" i="6"/>
  <c r="BC39" i="6"/>
  <c r="BB39" i="6"/>
  <c r="BA39" i="6"/>
  <c r="AZ39" i="6"/>
  <c r="AY39" i="6"/>
  <c r="AX39" i="6"/>
  <c r="AW39" i="6"/>
  <c r="AV39" i="6"/>
  <c r="BT39" i="6" s="1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BT38" i="6" s="1"/>
  <c r="BS37" i="6"/>
  <c r="BR37" i="6"/>
  <c r="BQ37" i="6"/>
  <c r="BP37" i="6"/>
  <c r="BO37" i="6"/>
  <c r="BN37" i="6"/>
  <c r="BM37" i="6"/>
  <c r="BL37" i="6"/>
  <c r="BK37" i="6"/>
  <c r="BJ37" i="6"/>
  <c r="BI37" i="6"/>
  <c r="BH37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BT37" i="6" s="1"/>
  <c r="BS36" i="6"/>
  <c r="BR36" i="6"/>
  <c r="BQ36" i="6"/>
  <c r="BP36" i="6"/>
  <c r="BO36" i="6"/>
  <c r="BN36" i="6"/>
  <c r="BM36" i="6"/>
  <c r="BL36" i="6"/>
  <c r="BK36" i="6"/>
  <c r="BJ36" i="6"/>
  <c r="BI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BT36" i="6" s="1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BS33" i="6"/>
  <c r="BR33" i="6"/>
  <c r="BQ33" i="6"/>
  <c r="BP33" i="6"/>
  <c r="BO33" i="6"/>
  <c r="BN33" i="6"/>
  <c r="BM33" i="6"/>
  <c r="BL33" i="6"/>
  <c r="BK33" i="6"/>
  <c r="BJ33" i="6"/>
  <c r="BI33" i="6"/>
  <c r="BH33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BT33" i="6" s="1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BT32" i="6" s="1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BT31" i="6" s="1"/>
  <c r="BS30" i="6"/>
  <c r="BR30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BT30" i="6" s="1"/>
  <c r="BS29" i="6"/>
  <c r="BR29" i="6"/>
  <c r="BQ29" i="6"/>
  <c r="BP29" i="6"/>
  <c r="BO29" i="6"/>
  <c r="BN29" i="6"/>
  <c r="BM29" i="6"/>
  <c r="BL29" i="6"/>
  <c r="BK29" i="6"/>
  <c r="BJ29" i="6"/>
  <c r="BI29" i="6"/>
  <c r="BH29" i="6"/>
  <c r="BG29" i="6"/>
  <c r="BF29" i="6"/>
  <c r="BE29" i="6"/>
  <c r="BD29" i="6"/>
  <c r="BC29" i="6"/>
  <c r="BB29" i="6"/>
  <c r="BA29" i="6"/>
  <c r="AZ29" i="6"/>
  <c r="AY29" i="6"/>
  <c r="AX29" i="6"/>
  <c r="AW29" i="6"/>
  <c r="AV29" i="6"/>
  <c r="BT29" i="6" s="1"/>
  <c r="BS28" i="6"/>
  <c r="BR28" i="6"/>
  <c r="BQ28" i="6"/>
  <c r="BP28" i="6"/>
  <c r="BO28" i="6"/>
  <c r="BN28" i="6"/>
  <c r="BM28" i="6"/>
  <c r="BL28" i="6"/>
  <c r="BK28" i="6"/>
  <c r="BJ28" i="6"/>
  <c r="BI28" i="6"/>
  <c r="BH28" i="6"/>
  <c r="BG28" i="6"/>
  <c r="BF28" i="6"/>
  <c r="BE28" i="6"/>
  <c r="BD28" i="6"/>
  <c r="BC28" i="6"/>
  <c r="BB28" i="6"/>
  <c r="BA28" i="6"/>
  <c r="AZ28" i="6"/>
  <c r="AY28" i="6"/>
  <c r="AX28" i="6"/>
  <c r="AW28" i="6"/>
  <c r="AV28" i="6"/>
  <c r="BT28" i="6" s="1"/>
  <c r="BS27" i="6"/>
  <c r="BR27" i="6"/>
  <c r="BQ27" i="6"/>
  <c r="BP27" i="6"/>
  <c r="BO27" i="6"/>
  <c r="BN27" i="6"/>
  <c r="BM27" i="6"/>
  <c r="BL27" i="6"/>
  <c r="BK27" i="6"/>
  <c r="BJ27" i="6"/>
  <c r="BI27" i="6"/>
  <c r="BH27" i="6"/>
  <c r="BG27" i="6"/>
  <c r="BF27" i="6"/>
  <c r="BE27" i="6"/>
  <c r="BD27" i="6"/>
  <c r="BC27" i="6"/>
  <c r="BB27" i="6"/>
  <c r="BA27" i="6"/>
  <c r="AZ27" i="6"/>
  <c r="AY27" i="6"/>
  <c r="AX27" i="6"/>
  <c r="AW27" i="6"/>
  <c r="AV27" i="6"/>
  <c r="BT27" i="6" s="1"/>
  <c r="BS26" i="6"/>
  <c r="BR26" i="6"/>
  <c r="BQ26" i="6"/>
  <c r="BP26" i="6"/>
  <c r="BO26" i="6"/>
  <c r="BN26" i="6"/>
  <c r="BM26" i="6"/>
  <c r="BL26" i="6"/>
  <c r="BK26" i="6"/>
  <c r="BJ26" i="6"/>
  <c r="BI26" i="6"/>
  <c r="BH26" i="6"/>
  <c r="BG26" i="6"/>
  <c r="BF26" i="6"/>
  <c r="BE26" i="6"/>
  <c r="BD26" i="6"/>
  <c r="BC26" i="6"/>
  <c r="BB26" i="6"/>
  <c r="BA26" i="6"/>
  <c r="AZ26" i="6"/>
  <c r="AY26" i="6"/>
  <c r="AX26" i="6"/>
  <c r="AW26" i="6"/>
  <c r="AV26" i="6"/>
  <c r="BT26" i="6" s="1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BT25" i="6" s="1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BT24" i="6" s="1"/>
  <c r="BS23" i="6"/>
  <c r="BR23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BT23" i="6" s="1"/>
  <c r="BS22" i="6"/>
  <c r="BR22" i="6"/>
  <c r="BQ22" i="6"/>
  <c r="BP22" i="6"/>
  <c r="BO22" i="6"/>
  <c r="BN22" i="6"/>
  <c r="BM22" i="6"/>
  <c r="BL22" i="6"/>
  <c r="BK22" i="6"/>
  <c r="BJ22" i="6"/>
  <c r="BI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BT22" i="6" s="1"/>
  <c r="BS21" i="6"/>
  <c r="BR21" i="6"/>
  <c r="BQ21" i="6"/>
  <c r="BP21" i="6"/>
  <c r="BO21" i="6"/>
  <c r="BN21" i="6"/>
  <c r="BM21" i="6"/>
  <c r="BL21" i="6"/>
  <c r="BK21" i="6"/>
  <c r="BJ21" i="6"/>
  <c r="BI21" i="6"/>
  <c r="BH21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BT21" i="6" s="1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BT20" i="6" s="1"/>
  <c r="BR19" i="6"/>
  <c r="BQ19" i="6"/>
  <c r="BP19" i="6"/>
  <c r="BO19" i="6"/>
  <c r="BN19" i="6"/>
  <c r="BM19" i="6"/>
  <c r="BL19" i="6"/>
  <c r="BK19" i="6"/>
  <c r="BJ19" i="6"/>
  <c r="BI19" i="6"/>
  <c r="BH19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BS17" i="6"/>
  <c r="BR17" i="6"/>
  <c r="BQ17" i="6"/>
  <c r="BP17" i="6"/>
  <c r="BO17" i="6"/>
  <c r="BN17" i="6"/>
  <c r="BM17" i="6"/>
  <c r="BL17" i="6"/>
  <c r="BK17" i="6"/>
  <c r="BJ17" i="6"/>
  <c r="BI17" i="6"/>
  <c r="BH17" i="6"/>
  <c r="BG17" i="6"/>
  <c r="BF17" i="6"/>
  <c r="BE17" i="6"/>
  <c r="BD17" i="6"/>
  <c r="BC17" i="6"/>
  <c r="BB17" i="6"/>
  <c r="BA17" i="6"/>
  <c r="AZ17" i="6"/>
  <c r="AY17" i="6"/>
  <c r="AX17" i="6"/>
  <c r="AW17" i="6"/>
  <c r="AV17" i="6"/>
  <c r="BT17" i="6" s="1"/>
  <c r="BS16" i="6"/>
  <c r="BR16" i="6"/>
  <c r="BQ16" i="6"/>
  <c r="BP16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BT16" i="6" s="1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BT15" i="6" s="1"/>
  <c r="BS14" i="6"/>
  <c r="BR14" i="6"/>
  <c r="BQ14" i="6"/>
  <c r="BP14" i="6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BT14" i="6" s="1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BT13" i="6" s="1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BT12" i="6" s="1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BT11" i="6" s="1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BT10" i="6" s="1"/>
  <c r="BS9" i="6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BT9" i="6" s="1"/>
  <c r="BS8" i="6"/>
  <c r="BR8" i="6"/>
  <c r="BQ8" i="6"/>
  <c r="BP8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BT8" i="6" s="1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BT7" i="6" s="1"/>
  <c r="BS6" i="6"/>
  <c r="BR6" i="6"/>
  <c r="BQ6" i="6"/>
  <c r="BP6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BT6" i="6" s="1"/>
  <c r="AN2" i="6"/>
  <c r="AN48" i="6" s="1"/>
  <c r="AJ48" i="6" s="1"/>
  <c r="AO48" i="6" l="1"/>
  <c r="AL48" i="6" s="1"/>
  <c r="AK48" i="6"/>
  <c r="AO26" i="6"/>
  <c r="AL26" i="6" s="1"/>
  <c r="AN20" i="6"/>
  <c r="AJ20" i="6" s="1"/>
  <c r="AN22" i="6"/>
  <c r="AJ22" i="6" s="1"/>
  <c r="AN24" i="6"/>
  <c r="AJ24" i="6" s="1"/>
  <c r="AN26" i="6"/>
  <c r="AJ26" i="6" s="1"/>
  <c r="AN28" i="6"/>
  <c r="AJ28" i="6" s="1"/>
  <c r="AN30" i="6"/>
  <c r="AJ30" i="6" s="1"/>
  <c r="AN32" i="6"/>
  <c r="AJ32" i="6" s="1"/>
  <c r="AN10" i="6"/>
  <c r="AJ10" i="6" s="1"/>
  <c r="AN12" i="6"/>
  <c r="AJ12" i="6" s="1"/>
  <c r="AN14" i="6"/>
  <c r="AJ14" i="6" s="1"/>
  <c r="AN16" i="6"/>
  <c r="AJ16" i="6" s="1"/>
  <c r="AN37" i="6"/>
  <c r="AJ37" i="6" s="1"/>
  <c r="AN39" i="6"/>
  <c r="AJ39" i="6" s="1"/>
  <c r="AN41" i="6"/>
  <c r="AJ41" i="6" s="1"/>
  <c r="AN43" i="6"/>
  <c r="AJ43" i="6" s="1"/>
  <c r="AN45" i="6"/>
  <c r="AJ45" i="6" s="1"/>
  <c r="AN47" i="6"/>
  <c r="AJ47" i="6" s="1"/>
  <c r="AN51" i="6"/>
  <c r="AJ51" i="6" s="1"/>
  <c r="AN6" i="6"/>
  <c r="AJ6" i="6" s="1"/>
  <c r="AN8" i="6"/>
  <c r="AJ8" i="6" s="1"/>
  <c r="AN21" i="6"/>
  <c r="AJ21" i="6" s="1"/>
  <c r="AN23" i="6"/>
  <c r="AJ23" i="6" s="1"/>
  <c r="AN25" i="6"/>
  <c r="AJ25" i="6" s="1"/>
  <c r="AN27" i="6"/>
  <c r="AJ27" i="6" s="1"/>
  <c r="AN29" i="6"/>
  <c r="AJ29" i="6" s="1"/>
  <c r="AN31" i="6"/>
  <c r="AJ31" i="6" s="1"/>
  <c r="AN33" i="6"/>
  <c r="AJ33" i="6" s="1"/>
  <c r="AN7" i="6"/>
  <c r="AJ7" i="6" s="1"/>
  <c r="AN9" i="6"/>
  <c r="AJ9" i="6" s="1"/>
  <c r="AN11" i="6"/>
  <c r="AJ11" i="6" s="1"/>
  <c r="AN13" i="6"/>
  <c r="AJ13" i="6" s="1"/>
  <c r="AN15" i="6"/>
  <c r="AJ15" i="6" s="1"/>
  <c r="AN17" i="6"/>
  <c r="AJ17" i="6" s="1"/>
  <c r="AN36" i="6"/>
  <c r="AJ36" i="6" s="1"/>
  <c r="AN38" i="6"/>
  <c r="AJ38" i="6" s="1"/>
  <c r="AN40" i="6"/>
  <c r="AJ40" i="6" s="1"/>
  <c r="AN42" i="6"/>
  <c r="AJ42" i="6" s="1"/>
  <c r="AN44" i="6"/>
  <c r="AJ44" i="6" s="1"/>
  <c r="AN46" i="6"/>
  <c r="AJ46" i="6" s="1"/>
  <c r="AK6" i="6" l="1"/>
  <c r="AK24" i="6"/>
  <c r="AO13" i="6"/>
  <c r="AL13" i="6" s="1"/>
  <c r="AO6" i="6"/>
  <c r="AL6" i="6" s="1"/>
  <c r="AO12" i="6"/>
  <c r="AL12" i="6" s="1"/>
  <c r="AO31" i="6"/>
  <c r="AL31" i="6" s="1"/>
  <c r="AK31" i="6" s="1"/>
  <c r="AO22" i="6"/>
  <c r="AL22" i="6" s="1"/>
  <c r="AK22" i="6" s="1"/>
  <c r="AO47" i="6"/>
  <c r="AL47" i="6" s="1"/>
  <c r="AO43" i="6"/>
  <c r="AL43" i="6" s="1"/>
  <c r="AK43" i="6" s="1"/>
  <c r="AO39" i="6"/>
  <c r="AL39" i="6" s="1"/>
  <c r="AK39" i="6" s="1"/>
  <c r="AK13" i="6"/>
  <c r="AK41" i="6"/>
  <c r="AO11" i="6"/>
  <c r="AL11" i="6" s="1"/>
  <c r="AO32" i="6"/>
  <c r="AL32" i="6" s="1"/>
  <c r="AK32" i="6" s="1"/>
  <c r="AO25" i="6"/>
  <c r="AL25" i="6" s="1"/>
  <c r="AK25" i="6" s="1"/>
  <c r="AO17" i="6"/>
  <c r="AL17" i="6" s="1"/>
  <c r="AO9" i="6"/>
  <c r="AL9" i="6" s="1"/>
  <c r="AK9" i="6" s="1"/>
  <c r="AO29" i="6"/>
  <c r="AL29" i="6" s="1"/>
  <c r="AK29" i="6" s="1"/>
  <c r="AO20" i="6"/>
  <c r="AL20" i="6" s="1"/>
  <c r="AO46" i="6"/>
  <c r="AL46" i="6" s="1"/>
  <c r="AK46" i="6" s="1"/>
  <c r="AO42" i="6"/>
  <c r="AL42" i="6" s="1"/>
  <c r="AK42" i="6" s="1"/>
  <c r="AO38" i="6"/>
  <c r="AL38" i="6" s="1"/>
  <c r="AK38" i="6" s="1"/>
  <c r="AK11" i="6"/>
  <c r="AK17" i="6"/>
  <c r="AK47" i="6"/>
  <c r="AK12" i="6"/>
  <c r="AK20" i="6"/>
  <c r="AO10" i="6"/>
  <c r="AL10" i="6" s="1"/>
  <c r="AO30" i="6"/>
  <c r="AL30" i="6" s="1"/>
  <c r="AK30" i="6" s="1"/>
  <c r="AO23" i="6"/>
  <c r="AL23" i="6" s="1"/>
  <c r="AK23" i="6" s="1"/>
  <c r="AO16" i="6"/>
  <c r="AL16" i="6" s="1"/>
  <c r="AK16" i="6" s="1"/>
  <c r="AO7" i="6"/>
  <c r="AL7" i="6" s="1"/>
  <c r="AK7" i="6" s="1"/>
  <c r="AO27" i="6"/>
  <c r="AL27" i="6" s="1"/>
  <c r="AO51" i="6"/>
  <c r="AL51" i="6" s="1"/>
  <c r="AK51" i="6" s="1"/>
  <c r="AO45" i="6"/>
  <c r="AL45" i="6" s="1"/>
  <c r="AK45" i="6" s="1"/>
  <c r="AO41" i="6"/>
  <c r="AL41" i="6" s="1"/>
  <c r="AO37" i="6"/>
  <c r="AL37" i="6" s="1"/>
  <c r="AK36" i="6"/>
  <c r="AK40" i="6"/>
  <c r="AK27" i="6"/>
  <c r="AK8" i="6"/>
  <c r="AK37" i="6"/>
  <c r="AK10" i="6"/>
  <c r="AK26" i="6"/>
  <c r="AO15" i="6"/>
  <c r="AL15" i="6" s="1"/>
  <c r="AK15" i="6" s="1"/>
  <c r="AO8" i="6"/>
  <c r="AL8" i="6" s="1"/>
  <c r="AO28" i="6"/>
  <c r="AL28" i="6" s="1"/>
  <c r="AK28" i="6" s="1"/>
  <c r="AO21" i="6"/>
  <c r="AL21" i="6" s="1"/>
  <c r="AK21" i="6" s="1"/>
  <c r="AO14" i="6"/>
  <c r="AL14" i="6" s="1"/>
  <c r="AK14" i="6" s="1"/>
  <c r="AO33" i="6"/>
  <c r="AL33" i="6" s="1"/>
  <c r="AK33" i="6" s="1"/>
  <c r="AO24" i="6"/>
  <c r="AL24" i="6" s="1"/>
  <c r="AO44" i="6"/>
  <c r="AL44" i="6" s="1"/>
  <c r="AK44" i="6" s="1"/>
  <c r="AO40" i="6"/>
  <c r="AL40" i="6" s="1"/>
  <c r="AO36" i="6"/>
  <c r="AL36" i="6" s="1"/>
  <c r="BS55" i="5" l="1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BT55" i="5" s="1"/>
  <c r="BS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BT54" i="5" s="1"/>
  <c r="BS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BT53" i="5" s="1"/>
  <c r="BS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BT52" i="5" s="1"/>
  <c r="BS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BT51" i="5" s="1"/>
  <c r="BS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BT50" i="5" s="1"/>
  <c r="BS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BT49" i="5" s="1"/>
  <c r="BS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BT48" i="5" s="1"/>
  <c r="BS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BT47" i="5" s="1"/>
  <c r="BS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BT46" i="5" s="1"/>
  <c r="BS45" i="5"/>
  <c r="BM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BT45" i="5" s="1"/>
  <c r="BS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BT44" i="5" s="1"/>
  <c r="BS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BT43" i="5" s="1"/>
  <c r="BS42" i="5"/>
  <c r="BM42" i="5"/>
  <c r="BL42" i="5"/>
  <c r="BK42" i="5"/>
  <c r="BJ42" i="5"/>
  <c r="BI42" i="5"/>
  <c r="BH42" i="5"/>
  <c r="BG42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BT42" i="5" s="1"/>
  <c r="BS41" i="5"/>
  <c r="BM41" i="5"/>
  <c r="BL41" i="5"/>
  <c r="BK41" i="5"/>
  <c r="BJ41" i="5"/>
  <c r="BI41" i="5"/>
  <c r="BH41" i="5"/>
  <c r="BG41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BT41" i="5" s="1"/>
  <c r="BS40" i="5"/>
  <c r="BM40" i="5"/>
  <c r="BL40" i="5"/>
  <c r="BK40" i="5"/>
  <c r="BJ40" i="5"/>
  <c r="BI40" i="5"/>
  <c r="BH40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BT40" i="5" s="1"/>
  <c r="BS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BT39" i="5" s="1"/>
  <c r="BS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BT38" i="5" s="1"/>
  <c r="BS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BT35" i="5" s="1"/>
  <c r="BS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BT34" i="5" s="1"/>
  <c r="BS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BT33" i="5" s="1"/>
  <c r="BS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BT32" i="5" s="1"/>
  <c r="BS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BT31" i="5" s="1"/>
  <c r="BS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BT30" i="5" s="1"/>
  <c r="BS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BT29" i="5" s="1"/>
  <c r="BS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BT28" i="5" s="1"/>
  <c r="BS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BT27" i="5" s="1"/>
  <c r="BS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BT26" i="5" s="1"/>
  <c r="BS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BT25" i="5" s="1"/>
  <c r="BS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BT24" i="5" s="1"/>
  <c r="BS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BT23" i="5" s="1"/>
  <c r="BS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BT22" i="5" s="1"/>
  <c r="BS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BT21" i="5" s="1"/>
  <c r="BS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BT18" i="5" s="1"/>
  <c r="BS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BT17" i="5" s="1"/>
  <c r="BS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BT16" i="5" s="1"/>
  <c r="BS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BT15" i="5" s="1"/>
  <c r="BS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BT14" i="5" s="1"/>
  <c r="BS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BT13" i="5" s="1"/>
  <c r="BS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BT12" i="5" s="1"/>
  <c r="BS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BT11" i="5" s="1"/>
  <c r="AO11" i="5" s="1"/>
  <c r="AL11" i="5" s="1"/>
  <c r="AN11" i="5"/>
  <c r="AJ11" i="5" s="1"/>
  <c r="BS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BT10" i="5" s="1"/>
  <c r="BS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BT9" i="5" s="1"/>
  <c r="AO9" i="5" s="1"/>
  <c r="AL9" i="5" s="1"/>
  <c r="AN9" i="5"/>
  <c r="AJ9" i="5" s="1"/>
  <c r="BS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BT8" i="5" s="1"/>
  <c r="BS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BT7" i="5" s="1"/>
  <c r="AO7" i="5" s="1"/>
  <c r="AL7" i="5" s="1"/>
  <c r="AN7" i="5"/>
  <c r="AJ7" i="5" s="1"/>
  <c r="AK7" i="5" s="1"/>
  <c r="BS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BT6" i="5" s="1"/>
  <c r="AN2" i="5"/>
  <c r="AN54" i="5" s="1"/>
  <c r="AJ54" i="5" s="1"/>
  <c r="AO54" i="5" l="1"/>
  <c r="AL54" i="5" s="1"/>
  <c r="AK9" i="5"/>
  <c r="AK54" i="5"/>
  <c r="AK11" i="5"/>
  <c r="AN13" i="5"/>
  <c r="AJ13" i="5" s="1"/>
  <c r="AN15" i="5"/>
  <c r="AJ15" i="5" s="1"/>
  <c r="AN17" i="5"/>
  <c r="AJ17" i="5" s="1"/>
  <c r="AN21" i="5"/>
  <c r="AJ21" i="5" s="1"/>
  <c r="AN23" i="5"/>
  <c r="AJ23" i="5" s="1"/>
  <c r="AN25" i="5"/>
  <c r="AJ25" i="5" s="1"/>
  <c r="AN27" i="5"/>
  <c r="AJ27" i="5" s="1"/>
  <c r="AN29" i="5"/>
  <c r="AJ29" i="5" s="1"/>
  <c r="AN31" i="5"/>
  <c r="AJ31" i="5" s="1"/>
  <c r="AN33" i="5"/>
  <c r="AJ33" i="5" s="1"/>
  <c r="AN35" i="5"/>
  <c r="AJ35" i="5" s="1"/>
  <c r="AN39" i="5"/>
  <c r="AJ39" i="5" s="1"/>
  <c r="AN41" i="5"/>
  <c r="AJ41" i="5" s="1"/>
  <c r="AN43" i="5"/>
  <c r="AJ43" i="5" s="1"/>
  <c r="AN45" i="5"/>
  <c r="AJ45" i="5" s="1"/>
  <c r="AN47" i="5"/>
  <c r="AJ47" i="5" s="1"/>
  <c r="AN49" i="5"/>
  <c r="AJ49" i="5" s="1"/>
  <c r="AN51" i="5"/>
  <c r="AJ51" i="5" s="1"/>
  <c r="AN53" i="5"/>
  <c r="AJ53" i="5" s="1"/>
  <c r="AN55" i="5"/>
  <c r="AJ55" i="5" s="1"/>
  <c r="AN6" i="5"/>
  <c r="AJ6" i="5" s="1"/>
  <c r="AN8" i="5"/>
  <c r="AJ8" i="5" s="1"/>
  <c r="AN10" i="5"/>
  <c r="AJ10" i="5" s="1"/>
  <c r="AN12" i="5"/>
  <c r="AJ12" i="5" s="1"/>
  <c r="AN14" i="5"/>
  <c r="AJ14" i="5" s="1"/>
  <c r="AN16" i="5"/>
  <c r="AJ16" i="5" s="1"/>
  <c r="AN18" i="5"/>
  <c r="AJ18" i="5" s="1"/>
  <c r="AN22" i="5"/>
  <c r="AJ22" i="5" s="1"/>
  <c r="AN24" i="5"/>
  <c r="AJ24" i="5" s="1"/>
  <c r="AN26" i="5"/>
  <c r="AJ26" i="5" s="1"/>
  <c r="AN28" i="5"/>
  <c r="AJ28" i="5" s="1"/>
  <c r="AN30" i="5"/>
  <c r="AJ30" i="5" s="1"/>
  <c r="AN32" i="5"/>
  <c r="AJ32" i="5" s="1"/>
  <c r="AN34" i="5"/>
  <c r="AJ34" i="5" s="1"/>
  <c r="AN38" i="5"/>
  <c r="AJ38" i="5" s="1"/>
  <c r="AN40" i="5"/>
  <c r="AJ40" i="5" s="1"/>
  <c r="AN42" i="5"/>
  <c r="AJ42" i="5" s="1"/>
  <c r="AN44" i="5"/>
  <c r="AJ44" i="5" s="1"/>
  <c r="AN46" i="5"/>
  <c r="AJ46" i="5" s="1"/>
  <c r="AN48" i="5"/>
  <c r="AJ48" i="5" s="1"/>
  <c r="AN50" i="5"/>
  <c r="AJ50" i="5" s="1"/>
  <c r="AN52" i="5"/>
  <c r="AJ52" i="5" s="1"/>
  <c r="AO44" i="5" l="1"/>
  <c r="AL44" i="5" s="1"/>
  <c r="AO31" i="5"/>
  <c r="AL31" i="5" s="1"/>
  <c r="AK31" i="5" s="1"/>
  <c r="AO18" i="5"/>
  <c r="AL18" i="5" s="1"/>
  <c r="AO39" i="5"/>
  <c r="AL39" i="5" s="1"/>
  <c r="AO26" i="5"/>
  <c r="AL26" i="5" s="1"/>
  <c r="AK26" i="5" s="1"/>
  <c r="AO13" i="5"/>
  <c r="AL13" i="5" s="1"/>
  <c r="AK13" i="5" s="1"/>
  <c r="AO52" i="5"/>
  <c r="AL52" i="5" s="1"/>
  <c r="AK52" i="5" s="1"/>
  <c r="AO48" i="5"/>
  <c r="AL48" i="5" s="1"/>
  <c r="AO43" i="5"/>
  <c r="AL43" i="5" s="1"/>
  <c r="AK43" i="5" s="1"/>
  <c r="AO27" i="5"/>
  <c r="AL27" i="5" s="1"/>
  <c r="AK27" i="5" s="1"/>
  <c r="AO41" i="5"/>
  <c r="AL41" i="5" s="1"/>
  <c r="AK41" i="5" s="1"/>
  <c r="AO28" i="5"/>
  <c r="AL28" i="5" s="1"/>
  <c r="AO15" i="5"/>
  <c r="AL15" i="5" s="1"/>
  <c r="AK15" i="5" s="1"/>
  <c r="AO8" i="5"/>
  <c r="AL8" i="5" s="1"/>
  <c r="AK8" i="5" s="1"/>
  <c r="AO34" i="5"/>
  <c r="AL34" i="5" s="1"/>
  <c r="AK34" i="5" s="1"/>
  <c r="AO23" i="5"/>
  <c r="AL23" i="5" s="1"/>
  <c r="AK23" i="5" s="1"/>
  <c r="AO55" i="5"/>
  <c r="AL55" i="5" s="1"/>
  <c r="AO51" i="5"/>
  <c r="AL51" i="5" s="1"/>
  <c r="AK51" i="5" s="1"/>
  <c r="AO47" i="5"/>
  <c r="AL47" i="5" s="1"/>
  <c r="AK47" i="5" s="1"/>
  <c r="AO40" i="5"/>
  <c r="AL40" i="5" s="1"/>
  <c r="AK40" i="5" s="1"/>
  <c r="AO24" i="5"/>
  <c r="AL24" i="5" s="1"/>
  <c r="AK55" i="5"/>
  <c r="AK39" i="5"/>
  <c r="AK29" i="5"/>
  <c r="AK21" i="5"/>
  <c r="AO38" i="5"/>
  <c r="AL38" i="5" s="1"/>
  <c r="AO25" i="5"/>
  <c r="AL25" i="5" s="1"/>
  <c r="AK25" i="5" s="1"/>
  <c r="AO12" i="5"/>
  <c r="AL12" i="5" s="1"/>
  <c r="AK12" i="5" s="1"/>
  <c r="AO6" i="5"/>
  <c r="AL6" i="5" s="1"/>
  <c r="AK6" i="5" s="1"/>
  <c r="AO32" i="5"/>
  <c r="AL32" i="5" s="1"/>
  <c r="AK32" i="5" s="1"/>
  <c r="AO21" i="5"/>
  <c r="AL21" i="5" s="1"/>
  <c r="AO50" i="5"/>
  <c r="AL50" i="5" s="1"/>
  <c r="AK50" i="5" s="1"/>
  <c r="AO46" i="5"/>
  <c r="AL46" i="5" s="1"/>
  <c r="AO35" i="5"/>
  <c r="AL35" i="5" s="1"/>
  <c r="AO17" i="5"/>
  <c r="AL17" i="5" s="1"/>
  <c r="AK44" i="5"/>
  <c r="AK24" i="5"/>
  <c r="AK48" i="5"/>
  <c r="AK46" i="5"/>
  <c r="AK38" i="5"/>
  <c r="AK28" i="5"/>
  <c r="AK18" i="5"/>
  <c r="AK10" i="5"/>
  <c r="AK35" i="5"/>
  <c r="AK17" i="5"/>
  <c r="AO10" i="5"/>
  <c r="AL10" i="5" s="1"/>
  <c r="AO33" i="5"/>
  <c r="AL33" i="5" s="1"/>
  <c r="AK33" i="5" s="1"/>
  <c r="AO22" i="5"/>
  <c r="AL22" i="5" s="1"/>
  <c r="AK22" i="5" s="1"/>
  <c r="AO42" i="5"/>
  <c r="AL42" i="5" s="1"/>
  <c r="AK42" i="5" s="1"/>
  <c r="AO29" i="5"/>
  <c r="AL29" i="5" s="1"/>
  <c r="AO16" i="5"/>
  <c r="AL16" i="5" s="1"/>
  <c r="AK16" i="5" s="1"/>
  <c r="AO53" i="5"/>
  <c r="AL53" i="5" s="1"/>
  <c r="AK53" i="5" s="1"/>
  <c r="AO49" i="5"/>
  <c r="AL49" i="5" s="1"/>
  <c r="AK49" i="5" s="1"/>
  <c r="AO45" i="5"/>
  <c r="AL45" i="5" s="1"/>
  <c r="AK45" i="5" s="1"/>
  <c r="AO30" i="5"/>
  <c r="AL30" i="5" s="1"/>
  <c r="AK30" i="5" s="1"/>
  <c r="AO14" i="5"/>
  <c r="AL14" i="5" s="1"/>
  <c r="AK14" i="5" s="1"/>
  <c r="BT38" i="4" l="1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BU38" i="4" s="1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BU37" i="4" s="1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BU34" i="4" s="1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BU31" i="4" s="1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BU30" i="4" s="1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BU27" i="4" s="1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BU26" i="4" s="1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BU23" i="4" s="1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BU22" i="4" s="1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BU21" i="4" s="1"/>
  <c r="AV21" i="4"/>
  <c r="BQ20" i="4"/>
  <c r="BE20" i="4"/>
  <c r="BQ19" i="4"/>
  <c r="BE19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BU18" i="4" s="1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BU17" i="4" s="1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BU14" i="4" s="1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BU13" i="4" s="1"/>
  <c r="AV13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BU10" i="4" s="1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BU9" i="4" s="1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BU6" i="4" s="1"/>
  <c r="AN2" i="4"/>
  <c r="AN31" i="4" s="1"/>
  <c r="AJ31" i="4" s="1"/>
  <c r="AO31" i="4" l="1"/>
  <c r="AL31" i="4" s="1"/>
  <c r="AO18" i="4"/>
  <c r="AL18" i="4" s="1"/>
  <c r="AK31" i="4"/>
  <c r="AO27" i="4"/>
  <c r="AL27" i="4" s="1"/>
  <c r="AO21" i="4"/>
  <c r="AL21" i="4" s="1"/>
  <c r="AN14" i="4"/>
  <c r="AJ14" i="4" s="1"/>
  <c r="AN22" i="4"/>
  <c r="AJ22" i="4" s="1"/>
  <c r="AN30" i="4"/>
  <c r="AJ30" i="4" s="1"/>
  <c r="AN38" i="4"/>
  <c r="AJ38" i="4" s="1"/>
  <c r="AN6" i="4"/>
  <c r="AJ6" i="4" s="1"/>
  <c r="AN13" i="4"/>
  <c r="AJ13" i="4" s="1"/>
  <c r="AN21" i="4"/>
  <c r="AJ21" i="4" s="1"/>
  <c r="AN27" i="4"/>
  <c r="AJ27" i="4" s="1"/>
  <c r="AN37" i="4"/>
  <c r="AJ37" i="4" s="1"/>
  <c r="AN10" i="4"/>
  <c r="AJ10" i="4" s="1"/>
  <c r="AN18" i="4"/>
  <c r="AJ18" i="4" s="1"/>
  <c r="AN26" i="4"/>
  <c r="AJ26" i="4" s="1"/>
  <c r="AN34" i="4"/>
  <c r="AJ34" i="4" s="1"/>
  <c r="AN9" i="4"/>
  <c r="AJ9" i="4" s="1"/>
  <c r="AN17" i="4"/>
  <c r="AJ17" i="4" s="1"/>
  <c r="AN23" i="4"/>
  <c r="AJ23" i="4" s="1"/>
  <c r="AK22" i="4" l="1"/>
  <c r="AO22" i="4"/>
  <c r="AL22" i="4" s="1"/>
  <c r="AO37" i="4"/>
  <c r="AL37" i="4" s="1"/>
  <c r="AK37" i="4" s="1"/>
  <c r="AO26" i="4"/>
  <c r="AL26" i="4" s="1"/>
  <c r="AO17" i="4"/>
  <c r="AL17" i="4" s="1"/>
  <c r="AK17" i="4" s="1"/>
  <c r="AO9" i="4"/>
  <c r="AL9" i="4" s="1"/>
  <c r="AK9" i="4" s="1"/>
  <c r="AK6" i="4"/>
  <c r="AK26" i="4"/>
  <c r="AK27" i="4"/>
  <c r="AO38" i="4"/>
  <c r="AL38" i="4" s="1"/>
  <c r="AK38" i="4" s="1"/>
  <c r="AO14" i="4"/>
  <c r="AL14" i="4" s="1"/>
  <c r="AK14" i="4" s="1"/>
  <c r="AO6" i="4"/>
  <c r="AL6" i="4" s="1"/>
  <c r="AK18" i="4"/>
  <c r="AK21" i="4"/>
  <c r="AK30" i="4"/>
  <c r="AO30" i="4"/>
  <c r="AL30" i="4" s="1"/>
  <c r="AO13" i="4"/>
  <c r="AL13" i="4" s="1"/>
  <c r="AK13" i="4" s="1"/>
  <c r="AO34" i="4"/>
  <c r="AL34" i="4" s="1"/>
  <c r="AK34" i="4" s="1"/>
  <c r="AO23" i="4"/>
  <c r="AL23" i="4" s="1"/>
  <c r="AK23" i="4" s="1"/>
  <c r="AO10" i="4"/>
  <c r="AL10" i="4" s="1"/>
  <c r="AK10" i="4" s="1"/>
  <c r="BM19" i="3" l="1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BM6" i="2"/>
  <c r="AM6" i="2" s="1"/>
  <c r="AI6" i="2" s="1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BQ19" i="3" l="1"/>
  <c r="AL19" i="3" s="1"/>
  <c r="AJ19" i="3"/>
  <c r="AK19" i="3" s="1"/>
  <c r="BN19" i="3"/>
  <c r="BN6" i="2"/>
  <c r="AN6" i="2" s="1"/>
  <c r="AK6" i="2" s="1"/>
  <c r="AJ6" i="2" s="1"/>
  <c r="AJ29" i="1" l="1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BN17" i="2" s="1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BN16" i="2" s="1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BN13" i="2" s="1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BN10" i="2" s="1"/>
  <c r="AN10" i="2" s="1"/>
  <c r="AK10" i="2" s="1"/>
  <c r="AV10" i="2"/>
  <c r="AU10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BN7" i="2" s="1"/>
  <c r="AO2" i="2"/>
  <c r="AM10" i="2" s="1"/>
  <c r="AI10" i="2" s="1"/>
  <c r="AL29" i="1" l="1"/>
  <c r="AK29" i="1"/>
  <c r="AJ10" i="2"/>
  <c r="AN17" i="2"/>
  <c r="AK17" i="2" s="1"/>
  <c r="AM13" i="2"/>
  <c r="AI13" i="2" s="1"/>
  <c r="AM16" i="2"/>
  <c r="AI16" i="2" s="1"/>
  <c r="AM7" i="2"/>
  <c r="AI7" i="2" s="1"/>
  <c r="AM17" i="2"/>
  <c r="AI17" i="2" s="1"/>
  <c r="AN16" i="2" l="1"/>
  <c r="AK16" i="2" s="1"/>
  <c r="AJ16" i="2"/>
  <c r="AJ17" i="2"/>
  <c r="AN13" i="2"/>
  <c r="AK13" i="2" s="1"/>
  <c r="AJ13" i="2" s="1"/>
  <c r="AN7" i="2"/>
  <c r="AK7" i="2" s="1"/>
  <c r="AJ7" i="2" s="1"/>
  <c r="BM16" i="3" l="1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BN16" i="3" s="1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BN13" i="3" s="1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BN12" i="3" s="1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BN11" i="3" s="1"/>
  <c r="AO11" i="3"/>
  <c r="BM11" i="3" s="1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BN8" i="3" s="1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BN7" i="3" s="1"/>
  <c r="AS7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BN6" i="3" s="1"/>
  <c r="AO6" i="3"/>
  <c r="BQ2" i="3"/>
  <c r="BP13" i="3" s="1"/>
  <c r="AJ13" i="3" s="1"/>
  <c r="BQ8" i="3" l="1"/>
  <c r="AL8" i="3" s="1"/>
  <c r="BQ13" i="3"/>
  <c r="AL13" i="3" s="1"/>
  <c r="AK13" i="3" s="1"/>
  <c r="BQ16" i="3"/>
  <c r="AL16" i="3" s="1"/>
  <c r="BP12" i="3"/>
  <c r="AJ12" i="3" s="1"/>
  <c r="BP8" i="3"/>
  <c r="AJ8" i="3" s="1"/>
  <c r="BP11" i="3"/>
  <c r="AJ11" i="3" s="1"/>
  <c r="BP7" i="3"/>
  <c r="AJ7" i="3" s="1"/>
  <c r="BP16" i="3"/>
  <c r="AJ16" i="3" s="1"/>
  <c r="BP6" i="3"/>
  <c r="AJ6" i="3" s="1"/>
  <c r="AJ10" i="1"/>
  <c r="BQ11" i="3" l="1"/>
  <c r="AL11" i="3" s="1"/>
  <c r="AK6" i="3"/>
  <c r="AK8" i="3"/>
  <c r="BQ6" i="3"/>
  <c r="AL6" i="3" s="1"/>
  <c r="BQ7" i="3"/>
  <c r="AL7" i="3" s="1"/>
  <c r="AK7" i="3" s="1"/>
  <c r="AK11" i="3"/>
  <c r="AK16" i="3"/>
  <c r="BQ12" i="3"/>
  <c r="AL12" i="3" s="1"/>
  <c r="AK12" i="3" s="1"/>
  <c r="AL10" i="1" l="1"/>
  <c r="AK10" i="1" s="1"/>
  <c r="AJ26" i="1"/>
  <c r="AJ25" i="1"/>
  <c r="AJ24" i="1"/>
  <c r="AJ23" i="1"/>
  <c r="AJ22" i="1"/>
  <c r="AJ21" i="1"/>
  <c r="AJ18" i="1"/>
  <c r="AJ17" i="1"/>
  <c r="AJ14" i="1"/>
  <c r="AJ11" i="1"/>
  <c r="AJ9" i="1"/>
  <c r="AJ6" i="1" l="1"/>
  <c r="AL24" i="1"/>
  <c r="AK24" i="1" s="1"/>
  <c r="AL26" i="1"/>
  <c r="AK26" i="1" s="1"/>
  <c r="AL17" i="1"/>
  <c r="AK17" i="1" s="1"/>
  <c r="AL25" i="1"/>
  <c r="AK25" i="1" s="1"/>
  <c r="AL18" i="1"/>
  <c r="AK18" i="1" s="1"/>
  <c r="AL21" i="1"/>
  <c r="AK21" i="1" s="1"/>
  <c r="AL23" i="1"/>
  <c r="AK23" i="1" s="1"/>
  <c r="AL6" i="1" l="1"/>
  <c r="AK6" i="1" s="1"/>
  <c r="AL11" i="1"/>
  <c r="AK11" i="1" s="1"/>
  <c r="AL9" i="1"/>
  <c r="AK9" i="1" s="1"/>
  <c r="AL22" i="1"/>
  <c r="AK22" i="1" s="1"/>
  <c r="AL14" i="1"/>
  <c r="AK14" i="1" s="1"/>
</calcChain>
</file>

<file path=xl/sharedStrings.xml><?xml version="1.0" encoding="utf-8"?>
<sst xmlns="http://schemas.openxmlformats.org/spreadsheetml/2006/main" count="3993" uniqueCount="499">
  <si>
    <r>
      <t xml:space="preserve">
ESCALA DE TRABALHO - UPA Sabará  
ADMINISTRATIVOS – MARÇO </t>
    </r>
    <r>
      <rPr>
        <b/>
        <sz val="10"/>
        <rFont val="Arial"/>
        <family val="2"/>
        <charset val="1"/>
      </rPr>
      <t xml:space="preserve"> – 2024 
CARGA HORÁRIA – 20 DIAS ÚTEIS - 120  HS
Técnicos de Gestão Pública </t>
    </r>
  </si>
  <si>
    <t>Matricula</t>
  </si>
  <si>
    <t>NOME</t>
  </si>
  <si>
    <t>LOCAL</t>
  </si>
  <si>
    <t>TURNO</t>
  </si>
  <si>
    <t>CH</t>
  </si>
  <si>
    <t>CT</t>
  </si>
  <si>
    <t>HE</t>
  </si>
  <si>
    <t>Coordenação</t>
  </si>
  <si>
    <t>S</t>
  </si>
  <si>
    <t>D</t>
  </si>
  <si>
    <t>T</t>
  </si>
  <si>
    <t>Q</t>
  </si>
  <si>
    <t>F</t>
  </si>
  <si>
    <t>FE</t>
  </si>
  <si>
    <t>LP</t>
  </si>
  <si>
    <t>AT</t>
  </si>
  <si>
    <t>C</t>
  </si>
  <si>
    <t>M</t>
  </si>
  <si>
    <t>P</t>
  </si>
  <si>
    <t>SN</t>
  </si>
  <si>
    <t>M/T</t>
  </si>
  <si>
    <t>I/I</t>
  </si>
  <si>
    <t>I¹</t>
  </si>
  <si>
    <t>I²</t>
  </si>
  <si>
    <t>M4</t>
  </si>
  <si>
    <t>T5</t>
  </si>
  <si>
    <t>M/SN</t>
  </si>
  <si>
    <t>T/SN</t>
  </si>
  <si>
    <t>T/I</t>
  </si>
  <si>
    <t>P/I</t>
  </si>
  <si>
    <t>M/I</t>
  </si>
  <si>
    <t>M4/T</t>
  </si>
  <si>
    <t>DCH</t>
  </si>
  <si>
    <t>THT</t>
  </si>
  <si>
    <t>Apoio Administrativo</t>
  </si>
  <si>
    <t>Faturamento</t>
  </si>
  <si>
    <t>07-13H</t>
  </si>
  <si>
    <t>12062-0</t>
  </si>
  <si>
    <t>TEREZINHA NUNES</t>
  </si>
  <si>
    <t>Serviços gerais</t>
  </si>
  <si>
    <t>12-18H</t>
  </si>
  <si>
    <t>RECEPÇÃO</t>
  </si>
  <si>
    <t>113549</t>
  </si>
  <si>
    <t>LIA PAIVA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</si>
  <si>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</si>
  <si>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</si>
  <si>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</si>
  <si>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</si>
  <si>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</si>
  <si>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</si>
  <si>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</si>
  <si>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>10970-3</t>
  </si>
  <si>
    <t>GLAUBER GEHARD</t>
  </si>
  <si>
    <t>19h-7h</t>
  </si>
  <si>
    <t>12805-8</t>
  </si>
  <si>
    <t>RUI DE MELO</t>
  </si>
  <si>
    <t>43083-8</t>
  </si>
  <si>
    <t>RAFAELA FERREIRA</t>
  </si>
  <si>
    <t>14005-8</t>
  </si>
  <si>
    <t>DANIEL RIBEIRO</t>
  </si>
  <si>
    <t>atestado</t>
  </si>
  <si>
    <t>13963-7</t>
  </si>
  <si>
    <t>SILVANA BRANDÃO</t>
  </si>
  <si>
    <t>15467-9</t>
  </si>
  <si>
    <t>DANIELE ROBERTI</t>
  </si>
  <si>
    <t>EXTERNO</t>
  </si>
  <si>
    <t>Legenda</t>
  </si>
  <si>
    <t>Avisos:</t>
  </si>
  <si>
    <t>07:00 às 13:00</t>
  </si>
  <si>
    <t>01:00 às 07:00</t>
  </si>
  <si>
    <t>13:00 às 19:00</t>
  </si>
  <si>
    <t>19:00 às 07:07</t>
  </si>
  <si>
    <t>12:00 às 18:00</t>
  </si>
  <si>
    <t>19:00 às 07:00</t>
  </si>
  <si>
    <t>07:00 às 19:00</t>
  </si>
  <si>
    <t>19:00 à 01:00</t>
  </si>
  <si>
    <t>_________________________</t>
  </si>
  <si>
    <t>CAROLINA A.F.SANTINI</t>
  </si>
  <si>
    <t>Matrícula 15160-2</t>
  </si>
  <si>
    <t>Coord. Administrativa</t>
  </si>
  <si>
    <t>Reg. Prof.</t>
  </si>
  <si>
    <t>SEX</t>
  </si>
  <si>
    <t>SÁB</t>
  </si>
  <si>
    <t>DOM</t>
  </si>
  <si>
    <t>SEG</t>
  </si>
  <si>
    <t>TER</t>
  </si>
  <si>
    <t>QUA</t>
  </si>
  <si>
    <t>QUI</t>
  </si>
  <si>
    <t>M2</t>
  </si>
  <si>
    <t>M1</t>
  </si>
  <si>
    <t>M3</t>
  </si>
  <si>
    <t>13765-0</t>
  </si>
  <si>
    <t>POLIANA DE PAULA AMANCIO</t>
  </si>
  <si>
    <t>Rouparia</t>
  </si>
  <si>
    <t>11910-5</t>
  </si>
  <si>
    <t>JOAO VITOR DA SILVA</t>
  </si>
  <si>
    <t>Tec. Rx</t>
  </si>
  <si>
    <t>12834-1</t>
  </si>
  <si>
    <t>Jeferson Lopes</t>
  </si>
  <si>
    <t xml:space="preserve">0719 </t>
  </si>
  <si>
    <t>7h-12h</t>
  </si>
  <si>
    <t>D1</t>
  </si>
  <si>
    <t>13586-0</t>
  </si>
  <si>
    <t>Dilcelia Arantes</t>
  </si>
  <si>
    <t>02224</t>
  </si>
  <si>
    <t>T2</t>
  </si>
  <si>
    <t>M1/T2</t>
  </si>
  <si>
    <t>D2</t>
  </si>
  <si>
    <t>15263-3</t>
  </si>
  <si>
    <t>Áquilas Ferreira</t>
  </si>
  <si>
    <t>14h-19h</t>
  </si>
  <si>
    <t>M1/T3</t>
  </si>
  <si>
    <t>T3</t>
  </si>
  <si>
    <t>13590-9</t>
  </si>
  <si>
    <t>Adilson de Almeida</t>
  </si>
  <si>
    <t>19-7h</t>
  </si>
  <si>
    <t xml:space="preserve">Anderson Meireles </t>
  </si>
  <si>
    <t>13585-2</t>
  </si>
  <si>
    <t>Gustavo Albuquerque</t>
  </si>
  <si>
    <t>00858</t>
  </si>
  <si>
    <t>13230-6</t>
  </si>
  <si>
    <t>00150</t>
  </si>
  <si>
    <t>COB</t>
  </si>
  <si>
    <t>LEGENDA:</t>
  </si>
  <si>
    <t>07H - 12H</t>
  </si>
  <si>
    <t>D3</t>
  </si>
  <si>
    <t>07H-15H</t>
  </si>
  <si>
    <t>07H-13H</t>
  </si>
  <si>
    <t>07H-19H</t>
  </si>
  <si>
    <t>13H-19H</t>
  </si>
  <si>
    <t>N</t>
  </si>
  <si>
    <t>19H - 07H</t>
  </si>
  <si>
    <t>M/N</t>
  </si>
  <si>
    <t>ESCALA REALIZADA – MARÇO 2024
CARGA HORÁRIA – 20 DIAS ÚTEIS 96 HS
ESCALA DE PLANTÃO Técnico de Radiologia</t>
  </si>
  <si>
    <t>M/T3</t>
  </si>
  <si>
    <t>D1/N</t>
  </si>
  <si>
    <t>T3/N</t>
  </si>
  <si>
    <t>T2/N</t>
  </si>
  <si>
    <t>T2/T3</t>
  </si>
  <si>
    <t>T3/T4</t>
  </si>
  <si>
    <t>D1/T2</t>
  </si>
  <si>
    <t>D2/N</t>
  </si>
  <si>
    <t>T4</t>
  </si>
  <si>
    <t>ARTIGO</t>
  </si>
  <si>
    <t xml:space="preserve">M1 </t>
  </si>
  <si>
    <t>10h-15h</t>
  </si>
  <si>
    <r>
      <rPr>
        <b/>
        <u/>
        <sz val="10"/>
        <rFont val="Arial"/>
        <family val="2"/>
      </rPr>
      <t>D1</t>
    </r>
    <r>
      <rPr>
        <sz val="10"/>
        <rFont val="Arial"/>
        <family val="2"/>
      </rPr>
      <t>/T2</t>
    </r>
  </si>
  <si>
    <t>01269</t>
  </si>
  <si>
    <r>
      <t>M1/</t>
    </r>
    <r>
      <rPr>
        <b/>
        <u/>
        <sz val="10"/>
        <rFont val="Arial"/>
        <family val="2"/>
      </rPr>
      <t>T3</t>
    </r>
  </si>
  <si>
    <t>03291</t>
  </si>
  <si>
    <r>
      <t>D1/</t>
    </r>
    <r>
      <rPr>
        <b/>
        <u/>
        <sz val="10"/>
        <rFont val="Arial"/>
        <family val="2"/>
      </rPr>
      <t>N</t>
    </r>
  </si>
  <si>
    <t>15049-5</t>
  </si>
  <si>
    <t>03201</t>
  </si>
  <si>
    <t>Julio Cesar</t>
  </si>
  <si>
    <t>15H-19H</t>
  </si>
  <si>
    <t xml:space="preserve"> </t>
  </si>
  <si>
    <t>09:30 - 14:30</t>
  </si>
  <si>
    <t>11H -15H</t>
  </si>
  <si>
    <t>14:00-19:00</t>
  </si>
  <si>
    <r>
      <rPr>
        <b/>
        <u/>
        <sz val="8"/>
        <rFont val="Calibri"/>
        <family val="2"/>
      </rPr>
      <t>M</t>
    </r>
    <r>
      <rPr>
        <sz val="8"/>
        <rFont val="Calibri"/>
        <family val="2"/>
        <charset val="1"/>
      </rPr>
      <t>/SN</t>
    </r>
  </si>
  <si>
    <r>
      <t xml:space="preserve">ESCALA DE TRABALHO – REALIZADA UPA Sabará – MARÇO -  2024
</t>
    </r>
    <r>
      <rPr>
        <b/>
        <sz val="14"/>
        <rFont val="Arial"/>
        <family val="2"/>
        <charset val="1"/>
      </rPr>
      <t>CARGA HORÁRIA - 21 DIAS ÚTEIS 126 HS
ESCALA DE PLANTÃO – DEMAIS FUNÇÕES</t>
    </r>
  </si>
  <si>
    <t>Farmáceutico</t>
  </si>
  <si>
    <t>I</t>
  </si>
  <si>
    <t>I2</t>
  </si>
  <si>
    <t>I2/I</t>
  </si>
  <si>
    <t>I2N</t>
  </si>
  <si>
    <t>P1</t>
  </si>
  <si>
    <t>M2/T</t>
  </si>
  <si>
    <t>43274-1</t>
  </si>
  <si>
    <t>TIAGO AIRES FERREIRA</t>
  </si>
  <si>
    <t>14:00 ÀS 20:00</t>
  </si>
  <si>
    <t>Assitente Social</t>
  </si>
  <si>
    <t>13:00 ÀS 19:00</t>
  </si>
  <si>
    <t>13:30 ÀS 19:30</t>
  </si>
  <si>
    <t>12509-1</t>
  </si>
  <si>
    <t>EVELYNE PEREIRA MERLINI</t>
  </si>
  <si>
    <t>127442-1</t>
  </si>
  <si>
    <t>NILSON NERIS DE SOUZA</t>
  </si>
  <si>
    <t>07:30 às 13:30</t>
  </si>
  <si>
    <t>14:30 às 20:30</t>
  </si>
  <si>
    <t>06:00 às 12:00</t>
  </si>
  <si>
    <t>MTa</t>
  </si>
  <si>
    <t>01:00 ÀS 07:00</t>
  </si>
  <si>
    <t>08:00 AS 14:00</t>
  </si>
  <si>
    <t>07:00 AS 13:00</t>
  </si>
  <si>
    <t>ADIANT FÉRIAS</t>
  </si>
  <si>
    <t>EDSON SILVÉRIO DA SILVA</t>
  </si>
  <si>
    <t>T/N</t>
  </si>
  <si>
    <t>DULCINEIA ANDRADE</t>
  </si>
  <si>
    <t>CAROLINA A. F. SANTINI</t>
  </si>
  <si>
    <t>15160-2</t>
  </si>
  <si>
    <t>FLEXIVEL</t>
  </si>
  <si>
    <t>42623-7</t>
  </si>
  <si>
    <t>VIVIANI CRISTINA BOLOGNINI</t>
  </si>
  <si>
    <t>FIM DE CONTRATO</t>
  </si>
  <si>
    <t>13231-4</t>
  </si>
  <si>
    <t>Rogerio Correia Santos</t>
  </si>
  <si>
    <r>
      <rPr>
        <b/>
        <sz val="18"/>
        <color rgb="FFFF0000"/>
        <rFont val="Arial"/>
        <family val="2"/>
      </rPr>
      <t xml:space="preserve">ESCALA REALIZADA DA UPA SABARÁ - MARÇO - 2024
</t>
    </r>
    <r>
      <rPr>
        <b/>
        <sz val="18"/>
        <rFont val="Arial"/>
        <family val="2"/>
      </rPr>
      <t>CARGA HORÁRIA -  20 DIAS ÚTEIS 120 HS</t>
    </r>
    <r>
      <rPr>
        <sz val="18"/>
        <rFont val="Arial"/>
        <family val="2"/>
        <charset val="1"/>
      </rPr>
      <t xml:space="preserve">
</t>
    </r>
    <r>
      <rPr>
        <b/>
        <sz val="18"/>
        <rFont val="Arial"/>
        <family val="2"/>
      </rPr>
      <t>ESCALA DE PLANTÃO - ENFERMEIROS</t>
    </r>
  </si>
  <si>
    <t xml:space="preserve">Reg. Prof. </t>
  </si>
  <si>
    <t>Enfermeiro</t>
  </si>
  <si>
    <t>COREN</t>
  </si>
  <si>
    <r>
      <t>I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  <charset val="1"/>
      </rPr>
      <t>/SN</t>
    </r>
  </si>
  <si>
    <t>M5</t>
  </si>
  <si>
    <t>M6</t>
  </si>
  <si>
    <t>P2</t>
  </si>
  <si>
    <t>T6</t>
  </si>
  <si>
    <t>N/M</t>
  </si>
  <si>
    <t>12960-7</t>
  </si>
  <si>
    <t>KÁTIA FERMINO DA SILVA</t>
  </si>
  <si>
    <t>42792-6</t>
  </si>
  <si>
    <t>NEIVA MEIRA T. CARMO</t>
  </si>
  <si>
    <t>07-19H</t>
  </si>
  <si>
    <t>42781-0</t>
  </si>
  <si>
    <t>CARLA PRISCILA SANTANA VIANA</t>
  </si>
  <si>
    <t>15339-7</t>
  </si>
  <si>
    <t>ANA PAULA F PAGLEARINE</t>
  </si>
  <si>
    <t>p</t>
  </si>
  <si>
    <t>13815-0</t>
  </si>
  <si>
    <t>LUCIANA PINHEIRO</t>
  </si>
  <si>
    <t>13605-0</t>
  </si>
  <si>
    <t>NILCELIA FELICIANO</t>
  </si>
  <si>
    <t>ATESTADO</t>
  </si>
  <si>
    <t>42800-0</t>
  </si>
  <si>
    <t>SILVANA LANDIN CRUZ</t>
  </si>
  <si>
    <t>13944-0</t>
  </si>
  <si>
    <t>MANOEL CARLOS ARANTES</t>
  </si>
  <si>
    <t>42650-4</t>
  </si>
  <si>
    <t>CLAUDINEI DE MELO SANTOS</t>
  </si>
  <si>
    <t>43289-0</t>
  </si>
  <si>
    <t>CESAR AUGUSTO DE OLIVEIRA</t>
  </si>
  <si>
    <t>13612-3</t>
  </si>
  <si>
    <t>VIVIAN SAYURI N. EBURNIO</t>
  </si>
  <si>
    <t>13615-8</t>
  </si>
  <si>
    <t>42782-9</t>
  </si>
  <si>
    <t>EUGENIO MARTINS JUNIOR</t>
  </si>
  <si>
    <t>42647-4</t>
  </si>
  <si>
    <t>MARCOS ANTONIO FERREIRA</t>
  </si>
  <si>
    <t>DANILO ALEIXO</t>
  </si>
  <si>
    <t>COBERTURA</t>
  </si>
  <si>
    <t>Enfermeiros Fluxistas</t>
  </si>
  <si>
    <t>13614-0</t>
  </si>
  <si>
    <t>TANIA V. P. R. T. SANTOS</t>
  </si>
  <si>
    <t>10-22H</t>
  </si>
  <si>
    <t>42908-2</t>
  </si>
  <si>
    <t>FABIO ALEXANDRO DA COSTA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</si>
  <si>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</si>
  <si>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</si>
  <si>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</si>
  <si>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</si>
  <si>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</si>
  <si>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</si>
  <si>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</si>
  <si>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</si>
  <si>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P2 - MANHA E NOITE - 10 - 22H</t>
  </si>
  <si>
    <r>
      <t>N</t>
    </r>
    <r>
      <rPr>
        <u/>
        <vertAlign val="superscript"/>
        <sz val="10"/>
        <rFont val="Arial"/>
        <family val="2"/>
      </rPr>
      <t xml:space="preserve">1 </t>
    </r>
    <r>
      <rPr>
        <u/>
        <sz val="10"/>
        <rFont val="Arial"/>
        <family val="2"/>
      </rPr>
      <t>= NOITE - 19 - 21H</t>
    </r>
  </si>
  <si>
    <t>M5 - MANHA - 7 -14:00H</t>
  </si>
  <si>
    <t>M5/N - MANHA/NOITE - 7 - 12H E 19 - 22H</t>
  </si>
  <si>
    <t>M5/I - MANHA E NOITE - 7 - 01H</t>
  </si>
  <si>
    <t>T5 - TARDE - 16:00 - 22:00H</t>
  </si>
  <si>
    <t>T5/N - TARDE  NOITE - 16:00 - 07:00H</t>
  </si>
  <si>
    <t>M6 - MANHA E TARDE - 10:00 - 16:00H</t>
  </si>
  <si>
    <t>M4 MANHA 7:00 - 12:30H</t>
  </si>
  <si>
    <t>T6 TARDE - 13:30 - 19:00H</t>
  </si>
  <si>
    <t xml:space="preserve">15:00 - 19:00 </t>
  </si>
  <si>
    <t>ESCALA REALIZADA DA UPA SABARÁ - MARÇO -  2024</t>
  </si>
  <si>
    <t>CARGA HORÁRIA - 20 DIAS ÚTEIS - 120 HS</t>
  </si>
  <si>
    <t>ESCALA DE PLANTÃO TÉCNICOS DE ENFERMAGEM DIURNO</t>
  </si>
  <si>
    <t>TÉCNICO ENFERMAGEM</t>
  </si>
  <si>
    <t>I2/M</t>
  </si>
  <si>
    <t>T5/N</t>
  </si>
  <si>
    <t>M5/I</t>
  </si>
  <si>
    <t>M/AT</t>
  </si>
  <si>
    <t>13689-1</t>
  </si>
  <si>
    <t>ADRIANA BORBA ALVES</t>
  </si>
  <si>
    <t>7h00 às 19h00</t>
  </si>
  <si>
    <t>13649-2</t>
  </si>
  <si>
    <t>AP MARCIA SPINASSI</t>
  </si>
  <si>
    <t>235203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</si>
  <si>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</si>
  <si>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</si>
  <si>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</si>
  <si>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</si>
  <si>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</si>
  <si>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</si>
  <si>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</si>
  <si>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</si>
  <si>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</si>
  <si>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</si>
  <si>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</si>
  <si>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FÉRIAS</t>
  </si>
  <si>
    <t>13026-5</t>
  </si>
  <si>
    <t>SUELY B DE O RODRIGUES</t>
  </si>
  <si>
    <t>AF</t>
  </si>
  <si>
    <t>13945-9</t>
  </si>
  <si>
    <t>VALQUÍRIA G.J.GOMES</t>
  </si>
  <si>
    <t>710919</t>
  </si>
  <si>
    <t>13740-5</t>
  </si>
  <si>
    <t>VERA LUCIA GLOOR</t>
  </si>
  <si>
    <t>492782</t>
  </si>
  <si>
    <t>MARIANA AUGUSTO VICENTE</t>
  </si>
  <si>
    <t>ANGELICA A. DE LIMA CELESTINO</t>
  </si>
  <si>
    <t>43299-7</t>
  </si>
  <si>
    <t>MAYARA PAIXÃO FERREIRA</t>
  </si>
  <si>
    <t>13705-7</t>
  </si>
  <si>
    <t>ANA CAROLINA DA C. RAMOS</t>
  </si>
  <si>
    <t>665004</t>
  </si>
  <si>
    <t>10131-1</t>
  </si>
  <si>
    <t>AMARILDA DA SILVA BACCARIN</t>
  </si>
  <si>
    <t>731 511</t>
  </si>
  <si>
    <t>15120-3</t>
  </si>
  <si>
    <t>BIANCO ZAMPARO</t>
  </si>
  <si>
    <t>710920</t>
  </si>
  <si>
    <t>15115-7</t>
  </si>
  <si>
    <t>CLAUDIA DAIANE R. DA NEVE</t>
  </si>
  <si>
    <t>932606</t>
  </si>
  <si>
    <t>15329-0</t>
  </si>
  <si>
    <t>J WALDECI FREITAS</t>
  </si>
  <si>
    <t>JULIANE ALVES PEREIRA</t>
  </si>
  <si>
    <t>MARIA ROSA DA SILVA</t>
  </si>
  <si>
    <t>11435-9</t>
  </si>
  <si>
    <t>ROSELAINE YANES PALMIERI</t>
  </si>
  <si>
    <r>
      <t>P/</t>
    </r>
    <r>
      <rPr>
        <b/>
        <u/>
        <sz val="11"/>
        <rFont val="Arial"/>
        <family val="2"/>
      </rPr>
      <t>I</t>
    </r>
  </si>
  <si>
    <r>
      <t>T/</t>
    </r>
    <r>
      <rPr>
        <b/>
        <u/>
        <sz val="11"/>
        <rFont val="Arial"/>
        <family val="2"/>
      </rPr>
      <t>I</t>
    </r>
  </si>
  <si>
    <r>
      <t>M/</t>
    </r>
    <r>
      <rPr>
        <b/>
        <u/>
        <sz val="11"/>
        <rFont val="Arial"/>
        <family val="2"/>
      </rPr>
      <t>T</t>
    </r>
  </si>
  <si>
    <t>15085-1</t>
  </si>
  <si>
    <t>VERA LÚCIA SANTOS</t>
  </si>
  <si>
    <t>1034610</t>
  </si>
  <si>
    <t>12565-2</t>
  </si>
  <si>
    <t xml:space="preserve"> SUZAMAR TREVISAN RODRIGUES</t>
  </si>
  <si>
    <t>CARGA HORARIA REALIZADA NA UBS IRERE</t>
  </si>
  <si>
    <r>
      <rPr>
        <b/>
        <u/>
        <sz val="11"/>
        <rFont val="Arial"/>
        <family val="2"/>
      </rPr>
      <t>M</t>
    </r>
    <r>
      <rPr>
        <sz val="11"/>
        <rFont val="Arial"/>
        <family val="2"/>
      </rPr>
      <t>/T</t>
    </r>
  </si>
  <si>
    <t>43318-7</t>
  </si>
  <si>
    <t>LEILA APARECIDA DA SILVA</t>
  </si>
  <si>
    <t>SANDRA NOEMIA SALES</t>
  </si>
  <si>
    <t>MARIA MADALENA BRAVO SILVA</t>
  </si>
  <si>
    <t>EDNA RODRIGUES BARBOSA DANIEL</t>
  </si>
  <si>
    <t>12471-0</t>
  </si>
  <si>
    <t>WALDENIR GOMES BRITO</t>
  </si>
  <si>
    <t>43194-0</t>
  </si>
  <si>
    <t>SIRLENE FERMINO DA SILVA</t>
  </si>
  <si>
    <t>13747-2</t>
  </si>
  <si>
    <t>AP FÁTIMA DE JESUS</t>
  </si>
  <si>
    <t>7h00 às 13h00</t>
  </si>
  <si>
    <t>13729-4</t>
  </si>
  <si>
    <t>BENTO (ANDRE LUIS)</t>
  </si>
  <si>
    <t>541438</t>
  </si>
  <si>
    <t>13h00 às 19h00</t>
  </si>
  <si>
    <t>81507-1</t>
  </si>
  <si>
    <t>BRUNO DE ARAGÃO R0DRIGUES</t>
  </si>
  <si>
    <t>12422-2</t>
  </si>
  <si>
    <t>CIDA M.AP SILVA</t>
  </si>
  <si>
    <t>14279-4</t>
  </si>
  <si>
    <t>CRISTIANE DE CASSIA P.PADILHA</t>
  </si>
  <si>
    <t>12946-1</t>
  </si>
  <si>
    <t>KARINA CARVALHO</t>
  </si>
  <si>
    <t>13865-7</t>
  </si>
  <si>
    <t>FATIMA CORDEIRO TORRES</t>
  </si>
  <si>
    <t>13859-2</t>
  </si>
  <si>
    <t>MARIA FERNANDA GALVÃO</t>
  </si>
  <si>
    <t>15105-0</t>
  </si>
  <si>
    <t>ANGELA CELESTE TELES BELTRAN</t>
  </si>
  <si>
    <t>14091-0</t>
  </si>
  <si>
    <t>REGINA L M. RABELO</t>
  </si>
  <si>
    <t>731494</t>
  </si>
  <si>
    <t>4297-16</t>
  </si>
  <si>
    <t>VANDERLEIA APARECIDA PICANCO LEMES</t>
  </si>
  <si>
    <t>42961-9</t>
  </si>
  <si>
    <t>PATRICIA DONIZETE LOPES SZCSPANSKI</t>
  </si>
  <si>
    <t>43131-1</t>
  </si>
  <si>
    <t>SUELLEN ARIANA ORTEGA</t>
  </si>
  <si>
    <t>FT</t>
  </si>
  <si>
    <r>
      <rPr>
        <b/>
        <u/>
        <sz val="11"/>
        <rFont val="Arial"/>
        <family val="2"/>
      </rPr>
      <t>M</t>
    </r>
    <r>
      <rPr>
        <sz val="11"/>
        <rFont val="Arial"/>
        <family val="2"/>
      </rPr>
      <t>/N</t>
    </r>
  </si>
  <si>
    <t>43124-9</t>
  </si>
  <si>
    <t>JANINE LOPES TOLOI</t>
  </si>
  <si>
    <t>ELISANGELA DE SOUZA FERREIRA</t>
  </si>
  <si>
    <t>42730-6</t>
  </si>
  <si>
    <t>VILMA DE BRITO</t>
  </si>
  <si>
    <t>12147-9</t>
  </si>
  <si>
    <t>D2 - DAS 07 AS 19HS - COM 1 HORA DE INTERVALO REGISTRADO NO PONTO</t>
  </si>
  <si>
    <t>M - DAS 07 AS 13HS</t>
  </si>
  <si>
    <t>T - DAS 13 AS 19HS</t>
  </si>
  <si>
    <t>D1 - DAS 12 AS 19HS</t>
  </si>
  <si>
    <t>I3 - DAS 18 AS 01H</t>
  </si>
  <si>
    <t>D3 -DAS 13 AS 1H-  COM 1 HORA DE INTERVALO REGISTRADO NO PONTO</t>
  </si>
  <si>
    <t>ESCALA DE PLANTÃO TÉCNICOS DE ENFERMAGEM NOTURNO</t>
  </si>
  <si>
    <t>MATRÍCULA</t>
  </si>
  <si>
    <t>I2/N</t>
  </si>
  <si>
    <t>13222-5</t>
  </si>
  <si>
    <t>ANGELITA VENANCIO TRUCOLO</t>
  </si>
  <si>
    <t>IZABEL LUIZA SOARES</t>
  </si>
  <si>
    <t>11829-0</t>
  </si>
  <si>
    <t>JOSEFA IVANEIDE DA SILVA</t>
  </si>
  <si>
    <t>19H - 01H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</si>
  <si>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</si>
  <si>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</si>
  <si>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</si>
  <si>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</si>
  <si>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</si>
  <si>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</si>
  <si>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13725-1</t>
  </si>
  <si>
    <t>ROSANGELA AP. REIS CASAGRANDE</t>
  </si>
  <si>
    <t>13680-8</t>
  </si>
  <si>
    <t>MARIA REGINA RODRIGUES SILVA</t>
  </si>
  <si>
    <t>43017-0</t>
  </si>
  <si>
    <t>FÁTIMA FERNANDES DOS SANTOS</t>
  </si>
  <si>
    <t>42831-0</t>
  </si>
  <si>
    <t xml:space="preserve">HUGA SERRA </t>
  </si>
  <si>
    <t>43095-1</t>
  </si>
  <si>
    <t>SIZENANDA A. DA SILVEIRA ABREU</t>
  </si>
  <si>
    <t>42883-3</t>
  </si>
  <si>
    <t>ROSILENE HIPÓLITO</t>
  </si>
  <si>
    <r>
      <rPr>
        <b/>
        <u/>
        <sz val="12"/>
        <rFont val="Calibri"/>
        <family val="2"/>
      </rPr>
      <t>M</t>
    </r>
    <r>
      <rPr>
        <sz val="12"/>
        <rFont val="Calibri"/>
        <family val="2"/>
        <charset val="1"/>
      </rPr>
      <t>/N</t>
    </r>
  </si>
  <si>
    <t>13180-6</t>
  </si>
  <si>
    <t>DENISE BOAVENTURA</t>
  </si>
  <si>
    <t>12389-7</t>
  </si>
  <si>
    <t>ELIANIA DA SILVA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</si>
  <si>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</si>
  <si>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</si>
  <si>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</si>
  <si>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</si>
  <si>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</si>
  <si>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</si>
  <si>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</si>
  <si>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</si>
  <si>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</si>
  <si>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</si>
  <si>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</si>
  <si>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</si>
  <si>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</si>
  <si>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</si>
  <si>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</si>
  <si>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r>
      <rPr>
        <b/>
        <u/>
        <sz val="12"/>
        <rFont val="Calibri"/>
        <family val="2"/>
      </rPr>
      <t>T</t>
    </r>
    <r>
      <rPr>
        <sz val="12"/>
        <rFont val="Calibri"/>
        <family val="2"/>
        <charset val="1"/>
      </rPr>
      <t>/N</t>
    </r>
  </si>
  <si>
    <t>43294-6</t>
  </si>
  <si>
    <t>ANDRESSA DA ROCHA BARBOSA</t>
  </si>
  <si>
    <t>42674-1</t>
  </si>
  <si>
    <t>EUDETE APARECIDA PICOLOTO</t>
  </si>
  <si>
    <t>14262-0</t>
  </si>
  <si>
    <t>VANESSA LUIZ HONORATO FRANDINI</t>
  </si>
  <si>
    <t>11128-7</t>
  </si>
  <si>
    <t>VANDERLUCIA CALDEIRA DA SILVA</t>
  </si>
  <si>
    <t>43314-4</t>
  </si>
  <si>
    <t>THAIS VIDAL DOS SANTOS SOUZA</t>
  </si>
  <si>
    <t>43028-5</t>
  </si>
  <si>
    <t>CRISTIANE  APARECIDA BALBINO</t>
  </si>
  <si>
    <t>10722-0</t>
  </si>
  <si>
    <t>EDNA REGINA DA SILVA</t>
  </si>
  <si>
    <t>14169-0</t>
  </si>
  <si>
    <t>JOSÉ M. BARBOSA JR</t>
  </si>
  <si>
    <t>901599</t>
  </si>
  <si>
    <t>12851-1</t>
  </si>
  <si>
    <t>ISMAR DA CRUZ REIS JUNIOR</t>
  </si>
  <si>
    <t>43011-0</t>
  </si>
  <si>
    <t>MÁRCIA REGINA DE OLIVEIRA</t>
  </si>
  <si>
    <t>13712-0</t>
  </si>
  <si>
    <t>LISANIA PINTO</t>
  </si>
  <si>
    <t>741333</t>
  </si>
  <si>
    <t>MARIA JOSE DE LIMA MACHADO</t>
  </si>
  <si>
    <t>NERCI APDA DE CASTRO DESTACIO</t>
  </si>
  <si>
    <t>13694-8</t>
  </si>
  <si>
    <t>SIMONE PEREIRA DA SILVA</t>
  </si>
  <si>
    <t>42938-4</t>
  </si>
  <si>
    <t>DIANA BRANDÃO</t>
  </si>
  <si>
    <t>43231-8</t>
  </si>
  <si>
    <t>DANIELE PEREIRA DO CARMO</t>
  </si>
  <si>
    <t>42940-6</t>
  </si>
  <si>
    <t>PATRICIA APARECIDA DA SILVA</t>
  </si>
  <si>
    <t>CARGA HORÁRIA - 23 DIAS ÚTEIS - 138 HS</t>
  </si>
  <si>
    <t>43315-2</t>
  </si>
  <si>
    <t>EDILAINE CRISTINA SARTORI</t>
  </si>
  <si>
    <t>SIRLENE CARRETI</t>
  </si>
  <si>
    <t>TI</t>
  </si>
  <si>
    <t>T- DAS 13 ÀS 19HS</t>
  </si>
  <si>
    <t>I - DAS 19 À 01H</t>
  </si>
  <si>
    <t>TI - DAS 13 A 01H COM 1H INTERVALO REGISTRADA NO PONTO</t>
  </si>
  <si>
    <t>ESCALA REALIZADA DA UPA SABARÁ - MARÇO - 2024
CARGA HORÁRIA -  20 DIAS ÚTEIS 160 HS
ESCALA DE PLANTÃO - ACE</t>
  </si>
  <si>
    <t>ME</t>
  </si>
  <si>
    <t>ME1</t>
  </si>
  <si>
    <t>ME2</t>
  </si>
  <si>
    <t>ME3</t>
  </si>
  <si>
    <t>ME4</t>
  </si>
  <si>
    <t>ME5</t>
  </si>
  <si>
    <t>TE</t>
  </si>
  <si>
    <t>TI1</t>
  </si>
  <si>
    <t>TI2</t>
  </si>
  <si>
    <t>TI3</t>
  </si>
  <si>
    <t>TI4</t>
  </si>
  <si>
    <t>ME6</t>
  </si>
  <si>
    <t>EDNA APARECIDA DA SILVA</t>
  </si>
  <si>
    <t>FRANCESCA A WILLY AMARAL</t>
  </si>
  <si>
    <t>EDIMARA DOS SANTOS PEREIRA</t>
  </si>
  <si>
    <t xml:space="preserve">MARCIA TOMOKO HORITA  </t>
  </si>
  <si>
    <t>ME - DAS 07 AS 16HS COM 1 H INTERVALO REGISTRADA NO PONTO</t>
  </si>
  <si>
    <t>ME1 - DAS 10 AS 20HS</t>
  </si>
  <si>
    <t>ME2 - DAS 09 AS 19HS COM 1 H INTERVALO REGISTRADA NO PONTO</t>
  </si>
  <si>
    <t>ME3 - DAS 07 AS 19H COM 1 H INTERVALO REGISTADA NO PONTO</t>
  </si>
  <si>
    <t>ME4 - DAS 07 AS 22HS COM 1 HORA DE INTERVALO REGISTRADO NO PONTO</t>
  </si>
  <si>
    <t>ME5 - DAS 10 ÀS 19HS COM 1 H INTERVALO REGISTRADA NO PONTO</t>
  </si>
  <si>
    <t>ME6 - DAS 07 AS 23HS COM 1 H INTERVALO REGISTRADA NO PONTO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</si>
</sst>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39"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7"/>
      <color rgb="FF000000"/>
      <name val="Arial Narrow"/>
      <family val="2"/>
      <charset val="1"/>
    </font>
    <font>
      <b/>
      <sz val="6.5"/>
      <name val="Arial"/>
      <family val="2"/>
      <charset val="1"/>
    </font>
    <font>
      <b/>
      <sz val="9"/>
      <name val="Arial"/>
      <family val="2"/>
      <charset val="1"/>
    </font>
    <font>
      <b/>
      <sz val="9"/>
      <name val="Arial Narrow"/>
      <family val="2"/>
      <charset val="1"/>
    </font>
    <font>
      <b/>
      <sz val="8"/>
      <name val="Arial"/>
      <family val="2"/>
      <charset val="1"/>
    </font>
    <font>
      <sz val="10"/>
      <name val="Verdana"/>
      <family val="2"/>
      <charset val="1"/>
    </font>
    <font>
      <sz val="11"/>
      <name val="Calibri"/>
      <family val="2"/>
      <charset val="1"/>
    </font>
    <font>
      <sz val="7"/>
      <color rgb="FF000000"/>
      <name val="Arial Narrow"/>
      <family val="2"/>
      <charset val="1"/>
    </font>
    <font>
      <sz val="8"/>
      <name val="Calibri"/>
      <family val="2"/>
      <charset val="1"/>
    </font>
    <font>
      <sz val="9"/>
      <name val="Arial"/>
      <family val="2"/>
      <charset val="1"/>
    </font>
    <font>
      <sz val="9"/>
      <name val="Arial Narrow"/>
      <family val="2"/>
      <charset val="1"/>
    </font>
    <font>
      <sz val="8"/>
      <name val="Arial"/>
      <family val="2"/>
      <charset val="1"/>
    </font>
    <font>
      <b/>
      <sz val="6"/>
      <color rgb="FF000000"/>
      <name val="Calibri"/>
      <family val="2"/>
      <charset val="1"/>
    </font>
    <font>
      <sz val="9"/>
      <color rgb="FF000000"/>
      <name val="Arial Narrow"/>
      <family val="2"/>
      <charset val="1"/>
    </font>
    <font>
      <b/>
      <u/>
      <sz val="8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5"/>
      <color rgb="FF000000"/>
      <name val="Arial Narrow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lbertus MT"/>
      <family val="2"/>
    </font>
    <font>
      <sz val="9"/>
      <color rgb="FF000000"/>
      <name val="Calibri"/>
      <family val="2"/>
    </font>
    <font>
      <sz val="7"/>
      <color rgb="FF000000"/>
      <name val="Calibri"/>
      <family val="2"/>
    </font>
    <font>
      <sz val="7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5"/>
      <color rgb="FFFF0000"/>
      <name val="Arial"/>
      <family val="2"/>
      <charset val="1"/>
    </font>
    <font>
      <b/>
      <sz val="15"/>
      <name val="Arial"/>
      <family val="2"/>
      <charset val="1"/>
    </font>
    <font>
      <b/>
      <sz val="10"/>
      <name val="Calibri"/>
      <family val="2"/>
      <charset val="1"/>
    </font>
    <font>
      <b/>
      <sz val="10"/>
      <name val="Arial Narrow"/>
      <family val="2"/>
      <charset val="1"/>
    </font>
    <font>
      <sz val="10"/>
      <name val="Arial Narrow"/>
      <family val="2"/>
      <charset val="1"/>
    </font>
    <font>
      <b/>
      <u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sz val="7"/>
      <name val="Arial"/>
      <family val="2"/>
      <charset val="1"/>
    </font>
    <font>
      <sz val="5"/>
      <color rgb="FF000000"/>
      <name val="Albertus MT"/>
      <family val="2"/>
      <charset val="1"/>
    </font>
    <font>
      <b/>
      <sz val="8"/>
      <name val="Calibri"/>
      <family val="2"/>
    </font>
    <font>
      <sz val="12"/>
      <color rgb="FF000000"/>
      <name val="Arial"/>
      <family val="2"/>
      <charset val="1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1"/>
    </font>
    <font>
      <sz val="10"/>
      <name val="Calibri"/>
      <family val="2"/>
      <charset val="1"/>
    </font>
    <font>
      <b/>
      <u/>
      <sz val="7.5"/>
      <name val="Arial"/>
      <family val="2"/>
      <charset val="1"/>
    </font>
    <font>
      <sz val="9"/>
      <name val="AriL"/>
      <charset val="1"/>
    </font>
    <font>
      <sz val="11"/>
      <name val="Arial"/>
      <family val="2"/>
      <charset val="1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000000"/>
      <name val="Arial"/>
      <family val="2"/>
      <charset val="1"/>
    </font>
    <font>
      <sz val="8"/>
      <name val="Calibri"/>
      <family val="2"/>
    </font>
    <font>
      <b/>
      <sz val="14"/>
      <color indexed="10"/>
      <name val="Arial"/>
      <family val="2"/>
      <charset val="1"/>
    </font>
    <font>
      <b/>
      <sz val="14"/>
      <name val="Arial"/>
      <family val="2"/>
      <charset val="1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b/>
      <u/>
      <sz val="8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  <charset val="1"/>
    </font>
    <font>
      <sz val="18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vertAlign val="superscript"/>
      <sz val="8"/>
      <name val="Arial"/>
      <family val="2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1"/>
    </font>
    <font>
      <b/>
      <sz val="10"/>
      <color rgb="FFFF0000"/>
      <name val="Arial"/>
      <family val="2"/>
    </font>
    <font>
      <b/>
      <sz val="16"/>
      <name val="Arial"/>
      <family val="2"/>
      <charset val="1"/>
    </font>
    <font>
      <b/>
      <sz val="10"/>
      <color theme="1"/>
      <name val="Arial"/>
      <family val="2"/>
    </font>
    <font>
      <b/>
      <sz val="18"/>
      <name val="Arial"/>
      <family val="2"/>
      <charset val="1"/>
    </font>
    <font>
      <u/>
      <sz val="10"/>
      <name val="Arial"/>
      <family val="2"/>
      <charset val="1"/>
    </font>
    <font>
      <u/>
      <vertAlign val="superscript"/>
      <sz val="10"/>
      <name val="Arial"/>
      <family val="2"/>
    </font>
    <font>
      <u/>
      <sz val="10"/>
      <name val="Arial"/>
      <family val="2"/>
    </font>
    <font>
      <u/>
      <sz val="11"/>
      <color rgb="FF000000"/>
      <name val="Calibri"/>
      <family val="2"/>
      <charset val="1"/>
    </font>
    <font>
      <b/>
      <sz val="13"/>
      <name val="Arial"/>
      <family val="2"/>
      <charset val="1"/>
    </font>
    <font>
      <sz val="13"/>
      <name val="Arial"/>
      <family val="2"/>
      <charset val="1"/>
    </font>
    <font>
      <sz val="13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1"/>
      <color theme="1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FF0000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charset val="1"/>
    </font>
    <font>
      <b/>
      <sz val="11"/>
      <color theme="1"/>
      <name val="Arial"/>
      <family val="2"/>
    </font>
    <font>
      <sz val="14"/>
      <name val="Arial"/>
      <family val="2"/>
      <charset val="1"/>
    </font>
    <font>
      <sz val="12"/>
      <color theme="1"/>
      <name val="Arial"/>
      <family val="2"/>
    </font>
    <font>
      <sz val="13"/>
      <color rgb="FF000000"/>
      <name val="Calibri"/>
      <family val="2"/>
      <charset val="1"/>
    </font>
    <font>
      <b/>
      <sz val="12"/>
      <color theme="1"/>
      <name val="Arial"/>
      <family val="2"/>
    </font>
    <font>
      <b/>
      <sz val="13"/>
      <name val="Arial"/>
      <family val="2"/>
    </font>
    <font>
      <sz val="7.5"/>
      <color rgb="FFFF0000"/>
      <name val="Arial"/>
      <family val="2"/>
      <charset val="1"/>
    </font>
    <font>
      <sz val="7.5"/>
      <name val="Arial"/>
      <family val="2"/>
      <charset val="1"/>
    </font>
    <font>
      <sz val="6.5"/>
      <color rgb="FFFF0000"/>
      <name val="Arial"/>
      <family val="2"/>
      <charset val="1"/>
    </font>
    <font>
      <sz val="6.5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8"/>
      <name val="Arial Narrow"/>
      <family val="2"/>
      <charset val="1"/>
    </font>
    <font>
      <sz val="8"/>
      <color rgb="FFFF0000"/>
      <name val="Arial"/>
      <family val="2"/>
      <charset val="1"/>
    </font>
    <font>
      <b/>
      <sz val="6"/>
      <name val="Calibri"/>
      <family val="2"/>
      <charset val="1"/>
    </font>
    <font>
      <sz val="12"/>
      <name val="Calibri"/>
      <family val="2"/>
      <charset val="1"/>
    </font>
    <font>
      <sz val="12"/>
      <color theme="1"/>
      <name val="Arial Narrow"/>
      <family val="2"/>
    </font>
    <font>
      <sz val="11"/>
      <name val="Arial Narrow"/>
      <family val="2"/>
    </font>
    <font>
      <b/>
      <sz val="12"/>
      <name val="Calibri"/>
      <family val="2"/>
      <charset val="1"/>
    </font>
    <font>
      <b/>
      <sz val="12"/>
      <name val="Arial Narrow"/>
      <family val="2"/>
      <charset val="1"/>
    </font>
    <font>
      <sz val="12"/>
      <color rgb="FFFF0000"/>
      <name val="Arial"/>
      <family val="2"/>
      <charset val="1"/>
    </font>
    <font>
      <u/>
      <sz val="12"/>
      <name val="Calibri"/>
      <family val="2"/>
    </font>
    <font>
      <b/>
      <sz val="11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sz val="12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1"/>
      <color rgb="FF000000"/>
      <name val="Calibri"/>
      <family val="2"/>
      <charset val="1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  <charset val="1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"/>
    </font>
    <font>
      <sz val="10"/>
      <name val="Arial  "/>
    </font>
    <font>
      <sz val="10"/>
      <color theme="1"/>
      <name val="Arial  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12"/>
      <color theme="1"/>
      <name val="Arial"/>
      <family val="2"/>
      <charset val="1"/>
    </font>
    <font>
      <sz val="12"/>
      <color theme="1"/>
      <name val="Arial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rgb="FFFAC090"/>
        <bgColor rgb="FFFCD5B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993300"/>
      </patternFill>
    </fill>
    <fill>
      <patternFill patternType="solid">
        <fgColor rgb="FFFF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B2B2B2"/>
      </patternFill>
    </fill>
    <fill>
      <patternFill patternType="solid">
        <fgColor rgb="FFFFDBB6"/>
        <bgColor rgb="FFFCD5B5"/>
      </patternFill>
    </fill>
    <fill>
      <patternFill patternType="solid">
        <fgColor rgb="FFFCD5B5"/>
        <bgColor rgb="FFFFDBB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A45E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rgb="FFF8A45E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AC090"/>
        <bgColor rgb="FFD9D9D9"/>
      </patternFill>
    </fill>
    <fill>
      <patternFill patternType="solid">
        <fgColor rgb="FFBFBFBF"/>
        <bgColor rgb="FFA6A6A6"/>
      </patternFill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CCCCFF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11" fillId="0" borderId="0"/>
    <xf numFmtId="0" fontId="74" fillId="0" borderId="0"/>
    <xf numFmtId="0" fontId="124" fillId="0" borderId="0"/>
    <xf numFmtId="0" fontId="124" fillId="0" borderId="0"/>
  </cellStyleXfs>
  <cellXfs count="665"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7" fontId="12" fillId="0" borderId="3" xfId="1" applyNumberFormat="1" applyFont="1" applyBorder="1" applyAlignment="1">
      <alignment horizontal="center" vertical="center"/>
    </xf>
    <xf numFmtId="0" fontId="13" fillId="0" borderId="3" xfId="1" applyFont="1" applyBorder="1" applyAlignment="1">
      <alignment vertical="center"/>
    </xf>
    <xf numFmtId="0" fontId="13" fillId="3" borderId="3" xfId="1" applyFont="1" applyFill="1" applyBorder="1" applyAlignment="1">
      <alignment vertical="center"/>
    </xf>
    <xf numFmtId="0" fontId="14" fillId="5" borderId="3" xfId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shrinkToFit="1"/>
    </xf>
    <xf numFmtId="0" fontId="15" fillId="5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3" borderId="7" xfId="1" applyFont="1" applyFill="1" applyBorder="1" applyAlignment="1">
      <alignment vertical="center"/>
    </xf>
    <xf numFmtId="0" fontId="19" fillId="3" borderId="3" xfId="1" applyFont="1" applyFill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5" fillId="0" borderId="5" xfId="0" applyFont="1" applyBorder="1"/>
    <xf numFmtId="0" fontId="25" fillId="0" borderId="11" xfId="0" applyFont="1" applyBorder="1"/>
    <xf numFmtId="0" fontId="25" fillId="0" borderId="0" xfId="0" applyFont="1" applyBorder="1"/>
    <xf numFmtId="0" fontId="26" fillId="0" borderId="10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/>
    <xf numFmtId="0" fontId="23" fillId="0" borderId="13" xfId="0" applyFont="1" applyBorder="1"/>
    <xf numFmtId="0" fontId="26" fillId="0" borderId="1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7" fillId="0" borderId="0" xfId="0" applyFont="1" applyBorder="1"/>
    <xf numFmtId="0" fontId="27" fillId="0" borderId="12" xfId="0" applyFont="1" applyBorder="1" applyAlignment="1">
      <alignment horizontal="center"/>
    </xf>
    <xf numFmtId="0" fontId="27" fillId="0" borderId="13" xfId="0" applyFont="1" applyBorder="1"/>
    <xf numFmtId="0" fontId="0" fillId="0" borderId="0" xfId="0" applyFont="1" applyBorder="1"/>
    <xf numFmtId="0" fontId="27" fillId="0" borderId="15" xfId="0" applyFont="1" applyBorder="1" applyAlignment="1">
      <alignment horizontal="center"/>
    </xf>
    <xf numFmtId="0" fontId="27" fillId="0" borderId="6" xfId="0" applyFont="1" applyBorder="1"/>
    <xf numFmtId="0" fontId="27" fillId="0" borderId="16" xfId="0" applyFont="1" applyBorder="1"/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/>
    <xf numFmtId="0" fontId="28" fillId="0" borderId="13" xfId="0" applyFont="1" applyBorder="1"/>
    <xf numFmtId="0" fontId="29" fillId="0" borderId="12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30" fillId="0" borderId="0" xfId="0" applyFont="1" applyBorder="1"/>
    <xf numFmtId="0" fontId="30" fillId="0" borderId="12" xfId="0" applyFont="1" applyBorder="1" applyAlignment="1">
      <alignment horizontal="center"/>
    </xf>
    <xf numFmtId="0" fontId="30" fillId="0" borderId="13" xfId="0" applyFont="1" applyBorder="1"/>
    <xf numFmtId="0" fontId="29" fillId="0" borderId="1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5" xfId="0" applyFont="1" applyBorder="1" applyAlignment="1">
      <alignment horizontal="center"/>
    </xf>
    <xf numFmtId="0" fontId="30" fillId="0" borderId="6" xfId="0" applyFont="1" applyBorder="1"/>
    <xf numFmtId="0" fontId="30" fillId="0" borderId="16" xfId="0" applyFont="1" applyBorder="1"/>
    <xf numFmtId="0" fontId="29" fillId="0" borderId="15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49" fontId="33" fillId="0" borderId="3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7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7" fillId="8" borderId="2" xfId="0" applyFont="1" applyFill="1" applyBorder="1" applyAlignment="1">
      <alignment vertical="center"/>
    </xf>
    <xf numFmtId="0" fontId="38" fillId="8" borderId="3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 vertical="center"/>
    </xf>
    <xf numFmtId="0" fontId="38" fillId="8" borderId="19" xfId="0" applyFont="1" applyFill="1" applyBorder="1" applyAlignment="1">
      <alignment horizontal="center" vertical="center" shrinkToFit="1"/>
    </xf>
    <xf numFmtId="0" fontId="38" fillId="8" borderId="22" xfId="0" applyFont="1" applyFill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2" fillId="8" borderId="17" xfId="0" applyFont="1" applyFill="1" applyBorder="1" applyAlignment="1">
      <alignment horizontal="center" vertical="center"/>
    </xf>
    <xf numFmtId="0" fontId="38" fillId="8" borderId="17" xfId="0" applyFont="1" applyFill="1" applyBorder="1" applyAlignment="1">
      <alignment horizontal="center" vertical="center" shrinkToFit="1"/>
    </xf>
    <xf numFmtId="0" fontId="38" fillId="8" borderId="24" xfId="0" applyFont="1" applyFill="1" applyBorder="1" applyAlignment="1">
      <alignment horizontal="center" vertical="center" shrinkToFit="1"/>
    </xf>
    <xf numFmtId="0" fontId="42" fillId="0" borderId="3" xfId="0" applyFont="1" applyBorder="1" applyAlignment="1" applyProtection="1">
      <alignment horizontal="center" vertical="center" readingOrder="1"/>
      <protection locked="0"/>
    </xf>
    <xf numFmtId="0" fontId="42" fillId="7" borderId="3" xfId="0" applyFont="1" applyFill="1" applyBorder="1" applyAlignment="1" applyProtection="1">
      <alignment horizontal="center" vertical="center" readingOrder="1"/>
    </xf>
    <xf numFmtId="0" fontId="42" fillId="9" borderId="3" xfId="0" applyFont="1" applyFill="1" applyBorder="1" applyAlignment="1" applyProtection="1">
      <alignment horizontal="center" vertical="center" readingOrder="1"/>
      <protection locked="0"/>
    </xf>
    <xf numFmtId="0" fontId="33" fillId="5" borderId="2" xfId="0" applyFont="1" applyFill="1" applyBorder="1" applyAlignment="1">
      <alignment horizontal="left" vertical="center"/>
    </xf>
    <xf numFmtId="0" fontId="33" fillId="5" borderId="3" xfId="0" applyFont="1" applyFill="1" applyBorder="1" applyAlignment="1">
      <alignment horizontal="left" vertical="center"/>
    </xf>
    <xf numFmtId="49" fontId="33" fillId="5" borderId="3" xfId="0" applyNumberFormat="1" applyFont="1" applyFill="1" applyBorder="1" applyAlignment="1">
      <alignment horizontal="center" vertical="center"/>
    </xf>
    <xf numFmtId="0" fontId="33" fillId="5" borderId="3" xfId="0" applyFont="1" applyFill="1" applyBorder="1" applyAlignment="1">
      <alignment horizontal="center" vertical="center"/>
    </xf>
    <xf numFmtId="0" fontId="34" fillId="10" borderId="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2" fontId="39" fillId="8" borderId="3" xfId="0" applyNumberFormat="1" applyFont="1" applyFill="1" applyBorder="1" applyAlignment="1">
      <alignment horizontal="center" vertical="center" shrinkToFit="1"/>
    </xf>
    <xf numFmtId="2" fontId="39" fillId="8" borderId="4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42" fillId="9" borderId="3" xfId="0" applyFont="1" applyFill="1" applyBorder="1" applyAlignment="1" applyProtection="1">
      <alignment horizontal="center" vertical="center" readingOrder="1"/>
    </xf>
    <xf numFmtId="0" fontId="44" fillId="9" borderId="3" xfId="0" applyFont="1" applyFill="1" applyBorder="1" applyAlignment="1" applyProtection="1">
      <alignment horizontal="right" vertical="center" readingOrder="1"/>
    </xf>
    <xf numFmtId="0" fontId="42" fillId="0" borderId="3" xfId="0" applyFont="1" applyBorder="1" applyAlignment="1" applyProtection="1">
      <alignment vertical="center" readingOrder="1"/>
    </xf>
    <xf numFmtId="2" fontId="42" fillId="0" borderId="3" xfId="0" applyNumberFormat="1" applyFont="1" applyBorder="1" applyAlignment="1" applyProtection="1">
      <alignment vertical="center" readingOrder="1"/>
    </xf>
    <xf numFmtId="0" fontId="49" fillId="10" borderId="3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horizontal="left" vertical="center"/>
    </xf>
    <xf numFmtId="0" fontId="50" fillId="8" borderId="3" xfId="0" applyFont="1" applyFill="1" applyBorder="1" applyAlignment="1">
      <alignment horizontal="center"/>
    </xf>
    <xf numFmtId="0" fontId="41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2" fillId="0" borderId="0" xfId="0" applyFont="1" applyFill="1" applyBorder="1" applyAlignment="1" applyProtection="1">
      <alignment horizontal="center" vertical="center" readingOrder="1"/>
    </xf>
    <xf numFmtId="0" fontId="44" fillId="0" borderId="0" xfId="0" applyFont="1" applyFill="1" applyBorder="1" applyAlignment="1" applyProtection="1">
      <alignment horizontal="right" vertical="center" readingOrder="1"/>
    </xf>
    <xf numFmtId="0" fontId="48" fillId="0" borderId="0" xfId="0" applyFont="1" applyBorder="1" applyAlignment="1">
      <alignment vertical="center"/>
    </xf>
    <xf numFmtId="0" fontId="34" fillId="11" borderId="3" xfId="0" applyFont="1" applyFill="1" applyBorder="1" applyAlignment="1">
      <alignment horizontal="center" vertical="center"/>
    </xf>
    <xf numFmtId="0" fontId="49" fillId="11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/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45" fillId="5" borderId="0" xfId="0" applyFont="1" applyFill="1" applyBorder="1" applyAlignment="1"/>
    <xf numFmtId="0" fontId="54" fillId="0" borderId="0" xfId="0" applyFont="1" applyBorder="1" applyAlignment="1">
      <alignment vertical="center"/>
    </xf>
    <xf numFmtId="0" fontId="52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/>
    </xf>
    <xf numFmtId="0" fontId="52" fillId="5" borderId="0" xfId="0" applyFont="1" applyFill="1" applyBorder="1" applyAlignment="1">
      <alignment horizontal="center" vertical="center"/>
    </xf>
    <xf numFmtId="0" fontId="46" fillId="5" borderId="0" xfId="0" applyFont="1" applyFill="1" applyBorder="1"/>
    <xf numFmtId="0" fontId="45" fillId="5" borderId="0" xfId="0" applyFont="1" applyFill="1" applyBorder="1"/>
    <xf numFmtId="2" fontId="55" fillId="5" borderId="0" xfId="0" applyNumberFormat="1" applyFont="1" applyFill="1" applyBorder="1"/>
    <xf numFmtId="0" fontId="52" fillId="5" borderId="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2" fillId="0" borderId="0" xfId="0" applyFont="1" applyFill="1" applyBorder="1" applyAlignment="1" applyProtection="1">
      <alignment horizontal="center" vertical="center" readingOrder="1"/>
      <protection locked="0"/>
    </xf>
    <xf numFmtId="0" fontId="42" fillId="0" borderId="0" xfId="0" applyFont="1" applyFill="1" applyBorder="1" applyAlignment="1" applyProtection="1">
      <alignment vertical="center" readingOrder="1"/>
    </xf>
    <xf numFmtId="2" fontId="42" fillId="0" borderId="0" xfId="0" applyNumberFormat="1" applyFont="1" applyFill="1" applyBorder="1" applyAlignment="1" applyProtection="1">
      <alignment vertical="center" readingOrder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9" fillId="0" borderId="3" xfId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63" fillId="12" borderId="26" xfId="2" applyFont="1" applyFill="1" applyBorder="1" applyAlignment="1">
      <alignment horizontal="center" vertical="center"/>
    </xf>
    <xf numFmtId="0" fontId="63" fillId="12" borderId="27" xfId="2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12" borderId="27" xfId="0" applyFont="1" applyFill="1" applyBorder="1" applyAlignment="1">
      <alignment horizontal="center" vertical="center"/>
    </xf>
    <xf numFmtId="0" fontId="63" fillId="0" borderId="27" xfId="0" applyFont="1" applyBorder="1" applyAlignment="1" applyProtection="1">
      <alignment horizontal="center" vertical="center" readingOrder="1"/>
      <protection locked="0"/>
    </xf>
    <xf numFmtId="0" fontId="64" fillId="0" borderId="0" xfId="0" applyFont="1" applyAlignment="1">
      <alignment horizontal="center"/>
    </xf>
    <xf numFmtId="0" fontId="63" fillId="13" borderId="27" xfId="0" applyFont="1" applyFill="1" applyBorder="1" applyAlignment="1" applyProtection="1">
      <alignment horizontal="center" vertical="center" readingOrder="1"/>
    </xf>
    <xf numFmtId="0" fontId="63" fillId="13" borderId="29" xfId="0" applyFont="1" applyFill="1" applyBorder="1" applyAlignment="1" applyProtection="1">
      <alignment horizontal="center" vertical="center" readingOrder="1"/>
    </xf>
    <xf numFmtId="0" fontId="63" fillId="13" borderId="29" xfId="0" applyFont="1" applyFill="1" applyBorder="1" applyAlignment="1" applyProtection="1">
      <alignment horizontal="center" vertical="center" readingOrder="1"/>
      <protection locked="0"/>
    </xf>
    <xf numFmtId="0" fontId="63" fillId="13" borderId="28" xfId="0" applyFont="1" applyFill="1" applyBorder="1" applyAlignment="1" applyProtection="1">
      <alignment horizontal="center" vertical="center" readingOrder="1"/>
    </xf>
    <xf numFmtId="0" fontId="62" fillId="10" borderId="30" xfId="0" applyFont="1" applyFill="1" applyBorder="1" applyAlignment="1">
      <alignment horizontal="center" vertical="center"/>
    </xf>
    <xf numFmtId="0" fontId="64" fillId="0" borderId="26" xfId="2" applyFont="1" applyFill="1" applyBorder="1" applyAlignment="1">
      <alignment horizontal="center" vertical="center"/>
    </xf>
    <xf numFmtId="0" fontId="64" fillId="0" borderId="27" xfId="2" applyFont="1" applyFill="1" applyBorder="1" applyAlignment="1">
      <alignment horizontal="left" vertical="center"/>
    </xf>
    <xf numFmtId="0" fontId="64" fillId="0" borderId="27" xfId="2" applyFont="1" applyFill="1" applyBorder="1" applyAlignment="1">
      <alignment horizontal="center" vertical="center"/>
    </xf>
    <xf numFmtId="0" fontId="64" fillId="0" borderId="27" xfId="1" applyFont="1" applyFill="1" applyBorder="1" applyAlignment="1">
      <alignment horizontal="center" vertical="center"/>
    </xf>
    <xf numFmtId="0" fontId="64" fillId="10" borderId="27" xfId="1" applyFont="1" applyFill="1" applyBorder="1" applyAlignment="1">
      <alignment horizontal="center" vertical="center"/>
    </xf>
    <xf numFmtId="0" fontId="64" fillId="14" borderId="27" xfId="2" applyNumberFormat="1" applyFont="1" applyFill="1" applyBorder="1" applyAlignment="1">
      <alignment horizontal="center" vertical="center"/>
    </xf>
    <xf numFmtId="0" fontId="63" fillId="0" borderId="27" xfId="0" applyNumberFormat="1" applyFont="1" applyBorder="1" applyAlignment="1" applyProtection="1">
      <alignment horizontal="center" vertical="center" readingOrder="1"/>
    </xf>
    <xf numFmtId="0" fontId="63" fillId="13" borderId="28" xfId="0" applyNumberFormat="1" applyFont="1" applyFill="1" applyBorder="1" applyAlignment="1" applyProtection="1">
      <alignment horizontal="center" vertical="center" readingOrder="1"/>
    </xf>
    <xf numFmtId="0" fontId="64" fillId="13" borderId="27" xfId="0" applyNumberFormat="1" applyFont="1" applyFill="1" applyBorder="1" applyAlignment="1" applyProtection="1">
      <alignment horizontal="center" vertical="center" readingOrder="1"/>
    </xf>
    <xf numFmtId="0" fontId="63" fillId="0" borderId="28" xfId="0" applyFont="1" applyBorder="1" applyAlignment="1" applyProtection="1">
      <alignment horizontal="center" vertical="center" readingOrder="1"/>
      <protection locked="0"/>
    </xf>
    <xf numFmtId="0" fontId="62" fillId="0" borderId="3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 applyProtection="1">
      <alignment horizontal="center" vertical="center" readingOrder="1"/>
    </xf>
    <xf numFmtId="0" fontId="64" fillId="0" borderId="0" xfId="0" applyNumberFormat="1" applyFont="1" applyFill="1" applyBorder="1" applyAlignment="1" applyProtection="1">
      <alignment horizontal="center" vertical="center" readingOrder="1"/>
    </xf>
    <xf numFmtId="0" fontId="62" fillId="0" borderId="0" xfId="0" applyFont="1" applyFill="1" applyBorder="1" applyAlignment="1">
      <alignment horizontal="center"/>
    </xf>
    <xf numFmtId="0" fontId="64" fillId="0" borderId="28" xfId="2" applyFont="1" applyFill="1" applyBorder="1" applyAlignment="1">
      <alignment horizontal="center" vertical="center"/>
    </xf>
    <xf numFmtId="0" fontId="64" fillId="14" borderId="32" xfId="2" applyNumberFormat="1" applyFont="1" applyFill="1" applyBorder="1" applyAlignment="1">
      <alignment horizontal="center" vertical="center"/>
    </xf>
    <xf numFmtId="1" fontId="64" fillId="14" borderId="28" xfId="2" applyNumberFormat="1" applyFont="1" applyFill="1" applyBorder="1" applyAlignment="1">
      <alignment horizontal="center" vertical="center" shrinkToFit="1"/>
    </xf>
    <xf numFmtId="1" fontId="64" fillId="14" borderId="27" xfId="2" applyNumberFormat="1" applyFont="1" applyFill="1" applyBorder="1" applyAlignment="1">
      <alignment horizontal="center" vertical="center" shrinkToFit="1"/>
    </xf>
    <xf numFmtId="0" fontId="63" fillId="0" borderId="0" xfId="0" applyNumberFormat="1" applyFont="1" applyFill="1" applyBorder="1" applyAlignment="1" applyProtection="1">
      <alignment horizontal="center" vertical="center" readingOrder="1"/>
    </xf>
    <xf numFmtId="0" fontId="65" fillId="10" borderId="27" xfId="1" applyFont="1" applyFill="1" applyBorder="1" applyAlignment="1">
      <alignment horizontal="center" vertical="center"/>
    </xf>
    <xf numFmtId="0" fontId="65" fillId="0" borderId="27" xfId="1" applyFont="1" applyFill="1" applyBorder="1" applyAlignment="1">
      <alignment horizontal="center" vertical="center"/>
    </xf>
    <xf numFmtId="0" fontId="64" fillId="0" borderId="0" xfId="2" applyFont="1" applyFill="1" applyBorder="1" applyAlignment="1">
      <alignment horizontal="center" vertical="center"/>
    </xf>
    <xf numFmtId="0" fontId="64" fillId="0" borderId="0" xfId="2" applyFont="1" applyFill="1" applyBorder="1" applyAlignment="1">
      <alignment horizontal="left" vertical="center"/>
    </xf>
    <xf numFmtId="0" fontId="64" fillId="0" borderId="0" xfId="1" applyFont="1" applyFill="1" applyBorder="1" applyAlignment="1">
      <alignment horizontal="center" vertical="center"/>
    </xf>
    <xf numFmtId="0" fontId="65" fillId="0" borderId="0" xfId="1" applyFont="1" applyFill="1" applyBorder="1" applyAlignment="1">
      <alignment horizontal="center" vertical="center"/>
    </xf>
    <xf numFmtId="0" fontId="64" fillId="0" borderId="0" xfId="2" applyNumberFormat="1" applyFont="1" applyFill="1" applyBorder="1" applyAlignment="1">
      <alignment horizontal="center" vertical="center"/>
    </xf>
    <xf numFmtId="1" fontId="64" fillId="0" borderId="0" xfId="2" applyNumberFormat="1" applyFont="1" applyFill="1" applyBorder="1" applyAlignment="1">
      <alignment horizontal="center" vertical="center" shrinkToFit="1"/>
    </xf>
    <xf numFmtId="0" fontId="63" fillId="0" borderId="0" xfId="0" applyNumberFormat="1" applyFont="1" applyBorder="1" applyAlignment="1" applyProtection="1">
      <alignment horizontal="center" vertical="center" readingOrder="1"/>
    </xf>
    <xf numFmtId="0" fontId="63" fillId="0" borderId="0" xfId="0" applyFont="1" applyBorder="1" applyAlignment="1" applyProtection="1">
      <alignment horizontal="center" vertical="center" readingOrder="1"/>
      <protection locked="0"/>
    </xf>
    <xf numFmtId="0" fontId="63" fillId="13" borderId="0" xfId="0" applyFont="1" applyFill="1" applyBorder="1" applyAlignment="1" applyProtection="1">
      <alignment horizontal="center" vertical="center" readingOrder="1"/>
    </xf>
    <xf numFmtId="0" fontId="63" fillId="13" borderId="0" xfId="0" applyNumberFormat="1" applyFont="1" applyFill="1" applyBorder="1" applyAlignment="1" applyProtection="1">
      <alignment horizontal="center" vertical="center" readingOrder="1"/>
    </xf>
    <xf numFmtId="0" fontId="64" fillId="13" borderId="0" xfId="0" applyNumberFormat="1" applyFont="1" applyFill="1" applyBorder="1" applyAlignment="1" applyProtection="1">
      <alignment horizontal="center" vertical="center" readingOrder="1"/>
    </xf>
    <xf numFmtId="0" fontId="64" fillId="0" borderId="26" xfId="2" applyFont="1" applyBorder="1" applyAlignment="1">
      <alignment horizontal="center" vertical="center"/>
    </xf>
    <xf numFmtId="0" fontId="65" fillId="0" borderId="27" xfId="2" applyFont="1" applyBorder="1" applyAlignment="1">
      <alignment horizontal="center" vertical="center"/>
    </xf>
    <xf numFmtId="0" fontId="64" fillId="0" borderId="0" xfId="2" applyFont="1" applyAlignment="1">
      <alignment horizontal="center" vertical="center"/>
    </xf>
    <xf numFmtId="0" fontId="62" fillId="0" borderId="0" xfId="2" applyFont="1" applyAlignment="1">
      <alignment horizontal="center" vertical="center"/>
    </xf>
    <xf numFmtId="0" fontId="62" fillId="0" borderId="33" xfId="2" applyFont="1" applyBorder="1" applyAlignment="1">
      <alignment horizontal="center" vertical="center"/>
    </xf>
    <xf numFmtId="0" fontId="64" fillId="15" borderId="26" xfId="0" applyFont="1" applyFill="1" applyBorder="1" applyAlignment="1">
      <alignment horizontal="center" vertical="center"/>
    </xf>
    <xf numFmtId="0" fontId="64" fillId="15" borderId="27" xfId="0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66" fillId="0" borderId="0" xfId="1" applyFont="1" applyFill="1" applyBorder="1" applyAlignment="1">
      <alignment horizontal="center" vertical="center"/>
    </xf>
    <xf numFmtId="0" fontId="64" fillId="15" borderId="34" xfId="0" applyFont="1" applyFill="1" applyBorder="1" applyAlignment="1">
      <alignment horizontal="center" vertical="center"/>
    </xf>
    <xf numFmtId="0" fontId="64" fillId="0" borderId="0" xfId="2" applyFont="1" applyFill="1" applyAlignment="1">
      <alignment horizontal="center" vertical="center"/>
    </xf>
    <xf numFmtId="0" fontId="64" fillId="15" borderId="35" xfId="0" applyFont="1" applyFill="1" applyBorder="1" applyAlignment="1">
      <alignment horizontal="center" vertical="center"/>
    </xf>
    <xf numFmtId="0" fontId="64" fillId="15" borderId="29" xfId="0" applyFont="1" applyFill="1" applyBorder="1" applyAlignment="1">
      <alignment horizontal="center" vertical="center"/>
    </xf>
    <xf numFmtId="0" fontId="64" fillId="15" borderId="27" xfId="2" applyFont="1" applyFill="1" applyBorder="1" applyAlignment="1">
      <alignment horizontal="center" vertical="center"/>
    </xf>
    <xf numFmtId="0" fontId="64" fillId="15" borderId="36" xfId="2" applyFont="1" applyFill="1" applyBorder="1" applyAlignment="1">
      <alignment horizontal="center" vertical="center"/>
    </xf>
    <xf numFmtId="0" fontId="64" fillId="15" borderId="37" xfId="2" applyFont="1" applyFill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20" fontId="62" fillId="0" borderId="0" xfId="0" applyNumberFormat="1" applyFont="1" applyAlignment="1">
      <alignment horizontal="center" vertical="center"/>
    </xf>
    <xf numFmtId="164" fontId="62" fillId="0" borderId="0" xfId="0" applyNumberFormat="1" applyFont="1" applyAlignment="1">
      <alignment horizontal="center" vertical="center"/>
    </xf>
    <xf numFmtId="0" fontId="47" fillId="3" borderId="3" xfId="1" applyFont="1" applyFill="1" applyBorder="1" applyAlignment="1">
      <alignment horizontal="center" vertical="center"/>
    </xf>
    <xf numFmtId="0" fontId="19" fillId="3" borderId="30" xfId="1" applyFont="1" applyFill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13" fillId="3" borderId="30" xfId="1" applyFont="1" applyFill="1" applyBorder="1" applyAlignment="1">
      <alignment horizontal="center" vertical="center"/>
    </xf>
    <xf numFmtId="0" fontId="14" fillId="5" borderId="30" xfId="1" applyFont="1" applyFill="1" applyBorder="1" applyAlignment="1">
      <alignment horizontal="center" vertical="center"/>
    </xf>
    <xf numFmtId="0" fontId="13" fillId="3" borderId="30" xfId="1" applyFont="1" applyFill="1" applyBorder="1" applyAlignment="1">
      <alignment vertical="center"/>
    </xf>
    <xf numFmtId="0" fontId="63" fillId="0" borderId="27" xfId="1" applyFont="1" applyFill="1" applyBorder="1" applyAlignment="1">
      <alignment horizontal="center" vertical="center"/>
    </xf>
    <xf numFmtId="0" fontId="42" fillId="0" borderId="0" xfId="0" applyFont="1" applyBorder="1" applyAlignment="1" applyProtection="1">
      <alignment vertical="center" readingOrder="1"/>
    </xf>
    <xf numFmtId="2" fontId="42" fillId="0" borderId="0" xfId="0" applyNumberFormat="1" applyFont="1" applyBorder="1" applyAlignment="1" applyProtection="1">
      <alignment vertical="center" readingOrder="1"/>
    </xf>
    <xf numFmtId="0" fontId="2" fillId="0" borderId="11" xfId="0" applyFont="1" applyBorder="1" applyAlignment="1">
      <alignment wrapText="1"/>
    </xf>
    <xf numFmtId="0" fontId="33" fillId="0" borderId="0" xfId="0" applyFont="1"/>
    <xf numFmtId="0" fontId="2" fillId="0" borderId="13" xfId="0" applyFont="1" applyBorder="1" applyAlignment="1">
      <alignment wrapText="1"/>
    </xf>
    <xf numFmtId="0" fontId="33" fillId="0" borderId="0" xfId="0" applyFont="1" applyAlignment="1">
      <alignment vertical="center"/>
    </xf>
    <xf numFmtId="0" fontId="50" fillId="17" borderId="30" xfId="2" applyFont="1" applyFill="1" applyBorder="1" applyAlignment="1">
      <alignment horizontal="left" vertical="center"/>
    </xf>
    <xf numFmtId="0" fontId="50" fillId="17" borderId="30" xfId="2" applyFont="1" applyFill="1" applyBorder="1" applyAlignment="1">
      <alignment horizontal="center" vertical="center"/>
    </xf>
    <xf numFmtId="0" fontId="50" fillId="17" borderId="3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 readingOrder="1"/>
      <protection locked="0"/>
    </xf>
    <xf numFmtId="0" fontId="61" fillId="0" borderId="30" xfId="0" applyFont="1" applyBorder="1" applyAlignment="1" applyProtection="1">
      <alignment horizontal="center" vertical="center" readingOrder="1"/>
      <protection locked="0"/>
    </xf>
    <xf numFmtId="0" fontId="9" fillId="18" borderId="30" xfId="0" applyFont="1" applyFill="1" applyBorder="1" applyAlignment="1" applyProtection="1">
      <alignment horizontal="center" vertical="center" readingOrder="1"/>
    </xf>
    <xf numFmtId="0" fontId="9" fillId="18" borderId="30" xfId="0" applyFont="1" applyFill="1" applyBorder="1" applyAlignment="1" applyProtection="1">
      <alignment horizontal="center" vertical="center" readingOrder="1"/>
      <protection locked="0"/>
    </xf>
    <xf numFmtId="0" fontId="33" fillId="0" borderId="30" xfId="2" applyFont="1" applyBorder="1" applyAlignment="1">
      <alignment horizontal="center" vertical="center"/>
    </xf>
    <xf numFmtId="0" fontId="33" fillId="0" borderId="30" xfId="2" applyFont="1" applyBorder="1" applyAlignment="1">
      <alignment horizontal="left" vertical="center"/>
    </xf>
    <xf numFmtId="1" fontId="33" fillId="0" borderId="30" xfId="4" applyNumberFormat="1" applyFont="1" applyBorder="1" applyAlignment="1">
      <alignment horizontal="center" vertical="center" shrinkToFit="1"/>
    </xf>
    <xf numFmtId="0" fontId="33" fillId="17" borderId="30" xfId="2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75" fillId="10" borderId="30" xfId="0" applyFont="1" applyFill="1" applyBorder="1" applyAlignment="1">
      <alignment horizontal="center" vertical="center"/>
    </xf>
    <xf numFmtId="0" fontId="33" fillId="19" borderId="30" xfId="2" applyFont="1" applyFill="1" applyBorder="1" applyAlignment="1">
      <alignment horizontal="center" vertical="center" shrinkToFit="1"/>
    </xf>
    <xf numFmtId="0" fontId="76" fillId="0" borderId="0" xfId="0" applyFont="1" applyAlignment="1">
      <alignment horizontal="center" vertical="center"/>
    </xf>
    <xf numFmtId="0" fontId="61" fillId="0" borderId="30" xfId="0" applyFont="1" applyBorder="1" applyAlignment="1" applyProtection="1">
      <alignment vertical="center" readingOrder="1"/>
    </xf>
    <xf numFmtId="0" fontId="77" fillId="0" borderId="30" xfId="0" applyFont="1" applyBorder="1" applyAlignment="1" applyProtection="1">
      <alignment horizontal="center" vertical="center" readingOrder="1"/>
      <protection locked="0"/>
    </xf>
    <xf numFmtId="0" fontId="16" fillId="18" borderId="30" xfId="0" applyFont="1" applyFill="1" applyBorder="1" applyAlignment="1" applyProtection="1">
      <alignment horizontal="right" vertical="center" readingOrder="1"/>
    </xf>
    <xf numFmtId="0" fontId="33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readingOrder="1"/>
    </xf>
    <xf numFmtId="0" fontId="16" fillId="0" borderId="0" xfId="0" applyFont="1" applyFill="1" applyBorder="1" applyAlignment="1" applyProtection="1">
      <alignment horizontal="right" vertical="center" readingOrder="1"/>
    </xf>
    <xf numFmtId="1" fontId="33" fillId="0" borderId="15" xfId="4" applyNumberFormat="1" applyFont="1" applyBorder="1" applyAlignment="1">
      <alignment horizontal="center" vertical="center" shrinkToFit="1"/>
    </xf>
    <xf numFmtId="0" fontId="78" fillId="0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7" fillId="0" borderId="30" xfId="0" applyFont="1" applyBorder="1" applyAlignment="1" applyProtection="1">
      <alignment vertical="center" readingOrder="1"/>
    </xf>
    <xf numFmtId="0" fontId="79" fillId="0" borderId="30" xfId="0" applyFont="1" applyBorder="1" applyAlignment="1" applyProtection="1">
      <alignment vertical="center" readingOrder="1"/>
    </xf>
    <xf numFmtId="0" fontId="33" fillId="0" borderId="9" xfId="0" applyFont="1" applyBorder="1" applyAlignment="1">
      <alignment horizontal="center" vertical="center" readingOrder="1"/>
    </xf>
    <xf numFmtId="0" fontId="57" fillId="10" borderId="30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78" fillId="10" borderId="30" xfId="0" applyFont="1" applyFill="1" applyBorder="1" applyAlignment="1">
      <alignment horizontal="center" vertical="center"/>
    </xf>
    <xf numFmtId="0" fontId="33" fillId="0" borderId="30" xfId="4" applyFont="1" applyBorder="1" applyAlignment="1">
      <alignment horizontal="left" vertical="center" wrapText="1"/>
    </xf>
    <xf numFmtId="0" fontId="33" fillId="0" borderId="30" xfId="0" applyFont="1" applyBorder="1" applyAlignment="1">
      <alignment horizontal="center" vertical="center" readingOrder="1"/>
    </xf>
    <xf numFmtId="0" fontId="78" fillId="16" borderId="8" xfId="0" applyFont="1" applyFill="1" applyBorder="1" applyAlignment="1">
      <alignment vertical="center"/>
    </xf>
    <xf numFmtId="0" fontId="78" fillId="16" borderId="7" xfId="0" applyFont="1" applyFill="1" applyBorder="1" applyAlignment="1">
      <alignment vertical="center"/>
    </xf>
    <xf numFmtId="0" fontId="78" fillId="16" borderId="9" xfId="0" applyFont="1" applyFill="1" applyBorder="1" applyAlignment="1">
      <alignment vertical="center"/>
    </xf>
    <xf numFmtId="0" fontId="56" fillId="0" borderId="30" xfId="0" applyFont="1" applyFill="1" applyBorder="1" applyAlignment="1">
      <alignment horizontal="center" vertical="center"/>
    </xf>
    <xf numFmtId="0" fontId="56" fillId="10" borderId="30" xfId="0" applyFont="1" applyFill="1" applyBorder="1" applyAlignment="1">
      <alignment horizontal="center" vertical="center"/>
    </xf>
    <xf numFmtId="0" fontId="50" fillId="16" borderId="8" xfId="0" applyFont="1" applyFill="1" applyBorder="1" applyAlignment="1">
      <alignment vertical="center"/>
    </xf>
    <xf numFmtId="0" fontId="50" fillId="16" borderId="7" xfId="0" applyFont="1" applyFill="1" applyBorder="1" applyAlignment="1">
      <alignment vertical="center"/>
    </xf>
    <xf numFmtId="0" fontId="50" fillId="16" borderId="9" xfId="0" applyFont="1" applyFill="1" applyBorder="1" applyAlignment="1">
      <alignment vertical="center"/>
    </xf>
    <xf numFmtId="0" fontId="14" fillId="17" borderId="30" xfId="2" applyFont="1" applyFill="1" applyBorder="1" applyAlignment="1">
      <alignment horizontal="center" vertical="center"/>
    </xf>
    <xf numFmtId="0" fontId="16" fillId="17" borderId="30" xfId="2" applyFont="1" applyFill="1" applyBorder="1" applyAlignment="1">
      <alignment horizontal="center" vertical="center"/>
    </xf>
    <xf numFmtId="0" fontId="33" fillId="0" borderId="0" xfId="0" applyFont="1" applyBorder="1"/>
    <xf numFmtId="0" fontId="32" fillId="0" borderId="0" xfId="0" applyFont="1"/>
    <xf numFmtId="1" fontId="80" fillId="0" borderId="0" xfId="4" applyNumberFormat="1" applyFont="1" applyBorder="1" applyAlignment="1">
      <alignment horizontal="center" vertical="center" shrinkToFit="1"/>
    </xf>
    <xf numFmtId="0" fontId="80" fillId="0" borderId="0" xfId="2" applyFont="1" applyBorder="1" applyAlignment="1">
      <alignment horizontal="left" vertical="center"/>
    </xf>
    <xf numFmtId="0" fontId="80" fillId="0" borderId="0" xfId="0" applyFont="1"/>
    <xf numFmtId="0" fontId="80" fillId="0" borderId="0" xfId="0" applyFont="1" applyAlignment="1">
      <alignment horizontal="center"/>
    </xf>
    <xf numFmtId="0" fontId="76" fillId="0" borderId="0" xfId="0" applyFont="1"/>
    <xf numFmtId="0" fontId="9" fillId="0" borderId="0" xfId="0" applyFont="1" applyBorder="1" applyAlignment="1" applyProtection="1">
      <alignment horizontal="center" vertical="center" readingOrder="1"/>
    </xf>
    <xf numFmtId="0" fontId="16" fillId="0" borderId="0" xfId="0" applyFont="1" applyBorder="1" applyAlignment="1" applyProtection="1">
      <alignment horizontal="right" vertical="center" readingOrder="1"/>
    </xf>
    <xf numFmtId="0" fontId="80" fillId="0" borderId="0" xfId="0" applyFont="1" applyBorder="1" applyAlignment="1">
      <alignment horizontal="left"/>
    </xf>
    <xf numFmtId="0" fontId="50" fillId="0" borderId="0" xfId="0" applyFont="1"/>
    <xf numFmtId="0" fontId="41" fillId="0" borderId="0" xfId="0" applyFont="1"/>
    <xf numFmtId="0" fontId="80" fillId="0" borderId="0" xfId="0" applyFont="1" applyBorder="1" applyAlignment="1"/>
    <xf numFmtId="0" fontId="80" fillId="0" borderId="0" xfId="0" applyFont="1" applyBorder="1"/>
    <xf numFmtId="0" fontId="80" fillId="0" borderId="0" xfId="2" applyFont="1" applyFill="1" applyBorder="1" applyAlignment="1">
      <alignment vertical="center"/>
    </xf>
    <xf numFmtId="0" fontId="80" fillId="0" borderId="0" xfId="2" applyFont="1" applyFill="1" applyBorder="1" applyAlignment="1">
      <alignment horizontal="left" vertical="center"/>
    </xf>
    <xf numFmtId="0" fontId="80" fillId="0" borderId="0" xfId="2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 shrinkToFit="1"/>
    </xf>
    <xf numFmtId="0" fontId="76" fillId="0" borderId="0" xfId="0" applyFont="1" applyFill="1" applyBorder="1" applyAlignment="1">
      <alignment horizontal="center" vertical="center"/>
    </xf>
    <xf numFmtId="1" fontId="80" fillId="0" borderId="0" xfId="4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>
      <alignment horizontal="center" vertical="center" shrinkToFit="1"/>
    </xf>
    <xf numFmtId="0" fontId="77" fillId="0" borderId="0" xfId="0" applyFont="1" applyFill="1" applyBorder="1" applyAlignment="1" applyProtection="1">
      <alignment vertical="center" readingOrder="1"/>
    </xf>
    <xf numFmtId="0" fontId="77" fillId="0" borderId="0" xfId="0" applyFont="1" applyFill="1" applyBorder="1" applyAlignment="1" applyProtection="1">
      <alignment horizontal="center" vertical="center" readingOrder="1"/>
      <protection locked="0"/>
    </xf>
    <xf numFmtId="0" fontId="33" fillId="0" borderId="0" xfId="0" applyFont="1" applyFill="1" applyBorder="1"/>
    <xf numFmtId="0" fontId="80" fillId="0" borderId="0" xfId="0" applyFont="1" applyAlignment="1">
      <alignment horizontal="left"/>
    </xf>
    <xf numFmtId="0" fontId="80" fillId="0" borderId="0" xfId="0" applyFont="1" applyAlignment="1"/>
    <xf numFmtId="0" fontId="83" fillId="0" borderId="0" xfId="0" applyFont="1"/>
    <xf numFmtId="20" fontId="80" fillId="0" borderId="0" xfId="0" applyNumberFormat="1" applyFont="1" applyAlignment="1"/>
    <xf numFmtId="0" fontId="84" fillId="0" borderId="5" xfId="0" applyFont="1" applyBorder="1" applyAlignment="1"/>
    <xf numFmtId="0" fontId="84" fillId="0" borderId="11" xfId="0" applyFont="1" applyBorder="1" applyAlignment="1"/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4" fillId="0" borderId="0" xfId="0" applyFont="1" applyBorder="1" applyAlignment="1">
      <alignment vertical="center" wrapText="1"/>
    </xf>
    <xf numFmtId="0" fontId="84" fillId="0" borderId="13" xfId="0" applyFont="1" applyBorder="1" applyAlignment="1">
      <alignment vertical="center" wrapText="1"/>
    </xf>
    <xf numFmtId="0" fontId="84" fillId="0" borderId="6" xfId="0" applyFont="1" applyBorder="1" applyAlignment="1">
      <alignment vertical="center"/>
    </xf>
    <xf numFmtId="0" fontId="84" fillId="0" borderId="16" xfId="0" applyFont="1" applyBorder="1" applyAlignment="1">
      <alignment vertical="center"/>
    </xf>
    <xf numFmtId="0" fontId="84" fillId="17" borderId="30" xfId="0" applyFont="1" applyFill="1" applyBorder="1" applyAlignment="1">
      <alignment vertical="center"/>
    </xf>
    <xf numFmtId="0" fontId="84" fillId="17" borderId="30" xfId="0" applyFont="1" applyFill="1" applyBorder="1" applyAlignment="1">
      <alignment horizontal="center" vertical="center"/>
    </xf>
    <xf numFmtId="0" fontId="88" fillId="17" borderId="30" xfId="0" applyFont="1" applyFill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43" fillId="0" borderId="30" xfId="0" applyFont="1" applyBorder="1" applyAlignment="1" applyProtection="1">
      <alignment horizontal="center" vertical="center" readingOrder="1"/>
      <protection locked="0"/>
    </xf>
    <xf numFmtId="0" fontId="55" fillId="0" borderId="0" xfId="0" applyFont="1" applyAlignment="1">
      <alignment horizontal="center"/>
    </xf>
    <xf numFmtId="0" fontId="43" fillId="18" borderId="30" xfId="0" applyFont="1" applyFill="1" applyBorder="1" applyAlignment="1" applyProtection="1">
      <alignment horizontal="center" vertical="center" readingOrder="1"/>
    </xf>
    <xf numFmtId="0" fontId="43" fillId="18" borderId="30" xfId="0" applyFont="1" applyFill="1" applyBorder="1" applyAlignment="1" applyProtection="1">
      <alignment horizontal="center" vertical="center" readingOrder="1"/>
      <protection locked="0"/>
    </xf>
    <xf numFmtId="0" fontId="91" fillId="20" borderId="30" xfId="0" applyFont="1" applyFill="1" applyBorder="1" applyAlignment="1">
      <alignment horizontal="center" vertical="center"/>
    </xf>
    <xf numFmtId="0" fontId="92" fillId="20" borderId="30" xfId="0" applyFont="1" applyFill="1" applyBorder="1" applyAlignment="1">
      <alignment horizontal="left" vertical="center"/>
    </xf>
    <xf numFmtId="0" fontId="85" fillId="17" borderId="30" xfId="0" applyFont="1" applyFill="1" applyBorder="1" applyAlignment="1">
      <alignment horizontal="center" vertical="center"/>
    </xf>
    <xf numFmtId="0" fontId="93" fillId="0" borderId="30" xfId="1" applyFont="1" applyFill="1" applyBorder="1" applyAlignment="1">
      <alignment horizontal="center" vertical="center"/>
    </xf>
    <xf numFmtId="0" fontId="93" fillId="10" borderId="30" xfId="1" applyFont="1" applyFill="1" applyBorder="1" applyAlignment="1">
      <alignment horizontal="center" vertical="center"/>
    </xf>
    <xf numFmtId="0" fontId="94" fillId="10" borderId="30" xfId="1" applyFont="1" applyFill="1" applyBorder="1" applyAlignment="1">
      <alignment horizontal="center" vertical="center"/>
    </xf>
    <xf numFmtId="0" fontId="94" fillId="0" borderId="30" xfId="1" applyFont="1" applyFill="1" applyBorder="1" applyAlignment="1">
      <alignment horizontal="center" vertical="center"/>
    </xf>
    <xf numFmtId="0" fontId="95" fillId="10" borderId="30" xfId="1" applyFont="1" applyFill="1" applyBorder="1" applyAlignment="1">
      <alignment horizontal="center" vertical="center"/>
    </xf>
    <xf numFmtId="0" fontId="96" fillId="17" borderId="30" xfId="0" applyFont="1" applyFill="1" applyBorder="1" applyAlignment="1">
      <alignment horizontal="center" vertical="center"/>
    </xf>
    <xf numFmtId="0" fontId="97" fillId="17" borderId="30" xfId="0" applyFont="1" applyFill="1" applyBorder="1" applyAlignment="1">
      <alignment horizontal="center" vertical="center" shrinkToFit="1"/>
    </xf>
    <xf numFmtId="0" fontId="90" fillId="0" borderId="0" xfId="0" applyFont="1" applyAlignment="1">
      <alignment horizontal="left" vertical="center"/>
    </xf>
    <xf numFmtId="0" fontId="88" fillId="0" borderId="30" xfId="0" applyFont="1" applyBorder="1" applyAlignment="1" applyProtection="1">
      <alignment vertical="center" readingOrder="1"/>
    </xf>
    <xf numFmtId="0" fontId="97" fillId="0" borderId="0" xfId="0" applyFont="1" applyAlignment="1">
      <alignment horizontal="center"/>
    </xf>
    <xf numFmtId="0" fontId="88" fillId="18" borderId="30" xfId="0" applyFont="1" applyFill="1" applyBorder="1" applyAlignment="1" applyProtection="1">
      <alignment horizontal="center" vertical="center" readingOrder="1"/>
    </xf>
    <xf numFmtId="0" fontId="88" fillId="0" borderId="30" xfId="0" applyFont="1" applyFill="1" applyBorder="1" applyAlignment="1" applyProtection="1">
      <alignment horizontal="center" vertical="center" readingOrder="1"/>
    </xf>
    <xf numFmtId="0" fontId="97" fillId="18" borderId="30" xfId="0" applyFont="1" applyFill="1" applyBorder="1" applyAlignment="1" applyProtection="1">
      <alignment horizontal="right" vertical="center" readingOrder="1"/>
    </xf>
    <xf numFmtId="0" fontId="97" fillId="0" borderId="0" xfId="0" applyFont="1" applyAlignment="1">
      <alignment vertical="center"/>
    </xf>
    <xf numFmtId="0" fontId="88" fillId="0" borderId="30" xfId="0" applyFont="1" applyBorder="1" applyAlignment="1" applyProtection="1">
      <alignment horizontal="center" vertical="center" readingOrder="1"/>
      <protection locked="0"/>
    </xf>
    <xf numFmtId="0" fontId="97" fillId="0" borderId="3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95" fillId="0" borderId="30" xfId="1" applyFont="1" applyFill="1" applyBorder="1" applyAlignment="1">
      <alignment horizontal="center" vertical="center"/>
    </xf>
    <xf numFmtId="0" fontId="92" fillId="20" borderId="30" xfId="0" applyFont="1" applyFill="1" applyBorder="1" applyAlignment="1">
      <alignment horizontal="center" vertical="center"/>
    </xf>
    <xf numFmtId="0" fontId="95" fillId="0" borderId="30" xfId="1" applyFont="1" applyFill="1" applyBorder="1" applyAlignment="1">
      <alignment vertical="center"/>
    </xf>
    <xf numFmtId="0" fontId="97" fillId="0" borderId="0" xfId="0" applyFont="1"/>
    <xf numFmtId="0" fontId="97" fillId="0" borderId="0" xfId="0" applyFont="1" applyFill="1" applyBorder="1" applyAlignment="1">
      <alignment vertical="center"/>
    </xf>
    <xf numFmtId="0" fontId="88" fillId="0" borderId="0" xfId="0" applyFont="1" applyFill="1" applyBorder="1" applyAlignment="1" applyProtection="1">
      <alignment horizontal="center" vertical="center" readingOrder="1"/>
    </xf>
    <xf numFmtId="0" fontId="97" fillId="0" borderId="0" xfId="0" applyFont="1" applyFill="1" applyBorder="1" applyAlignment="1" applyProtection="1">
      <alignment horizontal="right" vertical="center" readingOrder="1"/>
    </xf>
    <xf numFmtId="0" fontId="92" fillId="21" borderId="30" xfId="0" applyFont="1" applyFill="1" applyBorder="1" applyAlignment="1">
      <alignment horizontal="left" vertical="center"/>
    </xf>
    <xf numFmtId="0" fontId="92" fillId="21" borderId="30" xfId="0" applyFont="1" applyFill="1" applyBorder="1" applyAlignment="1">
      <alignment horizontal="center" vertical="center"/>
    </xf>
    <xf numFmtId="0" fontId="92" fillId="20" borderId="30" xfId="0" applyFont="1" applyFill="1" applyBorder="1" applyAlignment="1">
      <alignment vertical="center"/>
    </xf>
    <xf numFmtId="0" fontId="92" fillId="20" borderId="8" xfId="0" applyFont="1" applyFill="1" applyBorder="1" applyAlignment="1">
      <alignment horizontal="center" vertical="center"/>
    </xf>
    <xf numFmtId="0" fontId="84" fillId="17" borderId="19" xfId="0" applyFont="1" applyFill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84" fillId="17" borderId="17" xfId="0" applyFont="1" applyFill="1" applyBorder="1" applyAlignment="1">
      <alignment horizontal="center" vertical="center"/>
    </xf>
    <xf numFmtId="0" fontId="55" fillId="0" borderId="0" xfId="0" applyFont="1"/>
    <xf numFmtId="0" fontId="85" fillId="0" borderId="0" xfId="0" applyFont="1"/>
    <xf numFmtId="0" fontId="99" fillId="20" borderId="30" xfId="0" applyFont="1" applyFill="1" applyBorder="1" applyAlignment="1">
      <alignment horizontal="left" vertical="center"/>
    </xf>
    <xf numFmtId="0" fontId="92" fillId="0" borderId="30" xfId="0" applyFont="1" applyBorder="1" applyAlignment="1">
      <alignment horizontal="left" vertical="center"/>
    </xf>
    <xf numFmtId="0" fontId="99" fillId="20" borderId="8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/>
    </xf>
    <xf numFmtId="0" fontId="97" fillId="0" borderId="0" xfId="0" applyFont="1" applyFill="1" applyBorder="1"/>
    <xf numFmtId="0" fontId="5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shrinkToFit="1"/>
    </xf>
    <xf numFmtId="0" fontId="88" fillId="0" borderId="0" xfId="0" applyFont="1" applyFill="1" applyBorder="1" applyAlignment="1" applyProtection="1">
      <alignment vertical="center" readingOrder="1"/>
    </xf>
    <xf numFmtId="0" fontId="97" fillId="0" borderId="0" xfId="0" applyFont="1" applyFill="1" applyBorder="1" applyAlignment="1">
      <alignment horizontal="center"/>
    </xf>
    <xf numFmtId="0" fontId="88" fillId="0" borderId="0" xfId="0" applyFont="1" applyFill="1" applyBorder="1" applyAlignment="1" applyProtection="1">
      <alignment horizontal="center" vertical="center" readingOrder="1"/>
      <protection locked="0"/>
    </xf>
    <xf numFmtId="0" fontId="90" fillId="0" borderId="0" xfId="0" applyFont="1" applyFill="1" applyBorder="1"/>
    <xf numFmtId="0" fontId="55" fillId="0" borderId="0" xfId="0" applyFont="1" applyFill="1" applyBorder="1"/>
    <xf numFmtId="0" fontId="85" fillId="0" borderId="0" xfId="0" applyFont="1" applyFill="1" applyBorder="1"/>
    <xf numFmtId="0" fontId="8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00" fillId="0" borderId="0" xfId="0" applyFont="1" applyFill="1" applyBorder="1" applyAlignment="1" applyProtection="1">
      <alignment horizontal="center" vertical="center"/>
    </xf>
    <xf numFmtId="0" fontId="86" fillId="0" borderId="0" xfId="0" applyFont="1" applyFill="1" applyBorder="1"/>
    <xf numFmtId="0" fontId="8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102" fillId="0" borderId="0" xfId="0" applyFont="1" applyFill="1" applyBorder="1" applyAlignment="1" applyProtection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86" fillId="0" borderId="0" xfId="0" applyFont="1"/>
    <xf numFmtId="0" fontId="103" fillId="0" borderId="8" xfId="0" applyFont="1" applyBorder="1"/>
    <xf numFmtId="0" fontId="103" fillId="0" borderId="7" xfId="0" applyFont="1" applyBorder="1" applyAlignment="1">
      <alignment horizontal="center"/>
    </xf>
    <xf numFmtId="0" fontId="103" fillId="0" borderId="7" xfId="0" applyFont="1" applyBorder="1"/>
    <xf numFmtId="0" fontId="103" fillId="0" borderId="9" xfId="0" applyFont="1" applyBorder="1"/>
    <xf numFmtId="0" fontId="103" fillId="0" borderId="15" xfId="0" applyFont="1" applyBorder="1"/>
    <xf numFmtId="0" fontId="103" fillId="0" borderId="6" xfId="0" applyFont="1" applyBorder="1" applyAlignment="1">
      <alignment horizontal="center"/>
    </xf>
    <xf numFmtId="0" fontId="103" fillId="0" borderId="6" xfId="0" applyFont="1" applyBorder="1"/>
    <xf numFmtId="0" fontId="103" fillId="0" borderId="16" xfId="0" applyFont="1" applyBorder="1"/>
    <xf numFmtId="0" fontId="42" fillId="0" borderId="5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42" fillId="0" borderId="0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10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8" fillId="0" borderId="6" xfId="0" applyFont="1" applyBorder="1" applyAlignment="1">
      <alignment vertical="center" wrapText="1"/>
    </xf>
    <xf numFmtId="0" fontId="108" fillId="0" borderId="16" xfId="0" applyFont="1" applyBorder="1" applyAlignment="1">
      <alignment vertical="center" wrapText="1"/>
    </xf>
    <xf numFmtId="0" fontId="37" fillId="17" borderId="45" xfId="0" applyFont="1" applyFill="1" applyBorder="1" applyAlignment="1">
      <alignment horizontal="center" vertical="center"/>
    </xf>
    <xf numFmtId="0" fontId="38" fillId="17" borderId="17" xfId="0" applyFont="1" applyFill="1" applyBorder="1" applyAlignment="1">
      <alignment horizontal="left" vertical="center"/>
    </xf>
    <xf numFmtId="0" fontId="38" fillId="17" borderId="17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1" fillId="17" borderId="46" xfId="0" applyFont="1" applyFill="1" applyBorder="1" applyAlignment="1">
      <alignment horizontal="center" vertical="center"/>
    </xf>
    <xf numFmtId="0" fontId="38" fillId="17" borderId="30" xfId="0" applyFont="1" applyFill="1" applyBorder="1" applyAlignment="1">
      <alignment horizontal="left" vertical="center"/>
    </xf>
    <xf numFmtId="0" fontId="38" fillId="17" borderId="30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 vertical="center"/>
      <protection locked="0"/>
    </xf>
    <xf numFmtId="0" fontId="43" fillId="18" borderId="30" xfId="0" applyFont="1" applyFill="1" applyBorder="1" applyAlignment="1" applyProtection="1">
      <alignment horizontal="center" vertical="center"/>
      <protection locked="0"/>
    </xf>
    <xf numFmtId="0" fontId="91" fillId="21" borderId="30" xfId="0" applyFont="1" applyFill="1" applyBorder="1" applyAlignment="1">
      <alignment horizontal="left" vertical="center"/>
    </xf>
    <xf numFmtId="0" fontId="91" fillId="0" borderId="30" xfId="0" applyFont="1" applyFill="1" applyBorder="1" applyAlignment="1">
      <alignment horizontal="left" vertical="center"/>
    </xf>
    <xf numFmtId="0" fontId="91" fillId="21" borderId="30" xfId="0" applyFont="1" applyFill="1" applyBorder="1" applyAlignment="1">
      <alignment horizontal="center" vertical="center"/>
    </xf>
    <xf numFmtId="0" fontId="33" fillId="17" borderId="8" xfId="0" applyFont="1" applyFill="1" applyBorder="1" applyAlignment="1">
      <alignment horizontal="center" vertical="center"/>
    </xf>
    <xf numFmtId="0" fontId="112" fillId="0" borderId="30" xfId="1" applyFont="1" applyFill="1" applyBorder="1" applyAlignment="1">
      <alignment horizontal="center" vertical="center"/>
    </xf>
    <xf numFmtId="0" fontId="112" fillId="10" borderId="30" xfId="1" applyFont="1" applyFill="1" applyBorder="1" applyAlignment="1">
      <alignment horizontal="center" vertical="center"/>
    </xf>
    <xf numFmtId="0" fontId="65" fillId="0" borderId="30" xfId="1" applyFont="1" applyFill="1" applyBorder="1" applyAlignment="1">
      <alignment horizontal="center" vertical="center"/>
    </xf>
    <xf numFmtId="0" fontId="65" fillId="10" borderId="30" xfId="1" applyFont="1" applyFill="1" applyBorder="1" applyAlignment="1">
      <alignment horizontal="center" vertical="center"/>
    </xf>
    <xf numFmtId="0" fontId="33" fillId="17" borderId="9" xfId="0" applyFont="1" applyFill="1" applyBorder="1" applyAlignment="1">
      <alignment horizontal="center" vertical="center"/>
    </xf>
    <xf numFmtId="0" fontId="39" fillId="17" borderId="30" xfId="0" applyFont="1" applyFill="1" applyBorder="1" applyAlignment="1">
      <alignment horizontal="center" vertical="center" shrinkToFit="1"/>
    </xf>
    <xf numFmtId="0" fontId="108" fillId="0" borderId="0" xfId="0" applyFont="1" applyAlignment="1">
      <alignment horizontal="left" vertical="center"/>
    </xf>
    <xf numFmtId="0" fontId="9" fillId="0" borderId="30" xfId="0" applyFont="1" applyBorder="1" applyAlignment="1" applyProtection="1">
      <alignment horizontal="center" vertical="center"/>
    </xf>
    <xf numFmtId="0" fontId="43" fillId="18" borderId="30" xfId="0" applyFont="1" applyFill="1" applyBorder="1" applyAlignment="1" applyProtection="1">
      <alignment horizontal="center" vertical="center"/>
    </xf>
    <xf numFmtId="0" fontId="55" fillId="18" borderId="30" xfId="0" applyFont="1" applyFill="1" applyBorder="1" applyAlignment="1" applyProtection="1">
      <alignment horizontal="center" vertical="center"/>
    </xf>
    <xf numFmtId="0" fontId="63" fillId="0" borderId="30" xfId="1" applyFont="1" applyFill="1" applyBorder="1" applyAlignment="1">
      <alignment horizontal="center" vertical="center"/>
    </xf>
    <xf numFmtId="0" fontId="63" fillId="10" borderId="30" xfId="1" applyFont="1" applyFill="1" applyBorder="1" applyAlignment="1">
      <alignment horizontal="center" vertical="center"/>
    </xf>
    <xf numFmtId="0" fontId="91" fillId="20" borderId="30" xfId="0" applyFont="1" applyFill="1" applyBorder="1" applyAlignment="1">
      <alignment horizontal="left" vertical="center"/>
    </xf>
    <xf numFmtId="0" fontId="91" fillId="20" borderId="8" xfId="0" applyFont="1" applyFill="1" applyBorder="1" applyAlignment="1">
      <alignment horizontal="center" vertical="center"/>
    </xf>
    <xf numFmtId="0" fontId="113" fillId="0" borderId="30" xfId="0" applyFont="1" applyBorder="1" applyAlignment="1">
      <alignment horizontal="left"/>
    </xf>
    <xf numFmtId="0" fontId="114" fillId="21" borderId="30" xfId="0" applyFont="1" applyFill="1" applyBorder="1" applyAlignment="1">
      <alignment horizontal="left" vertical="center"/>
    </xf>
    <xf numFmtId="0" fontId="114" fillId="0" borderId="30" xfId="0" applyFont="1" applyFill="1" applyBorder="1" applyAlignment="1">
      <alignment horizontal="left" vertical="center"/>
    </xf>
    <xf numFmtId="0" fontId="114" fillId="20" borderId="30" xfId="0" applyFont="1" applyFill="1" applyBorder="1" applyAlignment="1">
      <alignment horizontal="center" vertical="center"/>
    </xf>
    <xf numFmtId="0" fontId="64" fillId="0" borderId="30" xfId="1" applyFont="1" applyFill="1" applyBorder="1" applyAlignment="1">
      <alignment horizontal="center" vertical="center"/>
    </xf>
    <xf numFmtId="0" fontId="115" fillId="17" borderId="46" xfId="0" applyFont="1" applyFill="1" applyBorder="1" applyAlignment="1">
      <alignment horizontal="center" vertical="center"/>
    </xf>
    <xf numFmtId="0" fontId="116" fillId="17" borderId="30" xfId="0" applyFont="1" applyFill="1" applyBorder="1" applyAlignment="1">
      <alignment horizontal="left" vertical="center"/>
    </xf>
    <xf numFmtId="0" fontId="116" fillId="17" borderId="30" xfId="0" applyFont="1" applyFill="1" applyBorder="1" applyAlignment="1">
      <alignment horizontal="center" vertical="center"/>
    </xf>
    <xf numFmtId="0" fontId="117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3" fillId="17" borderId="30" xfId="0" applyFont="1" applyFill="1" applyBorder="1" applyAlignment="1">
      <alignment horizontal="center" vertical="center"/>
    </xf>
    <xf numFmtId="0" fontId="118" fillId="10" borderId="30" xfId="1" applyFont="1" applyFill="1" applyBorder="1" applyAlignment="1">
      <alignment horizontal="center" vertical="center"/>
    </xf>
    <xf numFmtId="0" fontId="34" fillId="17" borderId="30" xfId="0" applyFont="1" applyFill="1" applyBorder="1" applyAlignment="1">
      <alignment horizontal="center" vertical="center" shrinkToFit="1"/>
    </xf>
    <xf numFmtId="0" fontId="9" fillId="0" borderId="19" xfId="0" applyFont="1" applyBorder="1" applyAlignment="1" applyProtection="1">
      <alignment horizontal="center" vertical="center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18" borderId="19" xfId="0" applyFont="1" applyFill="1" applyBorder="1" applyAlignment="1" applyProtection="1">
      <alignment horizontal="center" vertical="center"/>
    </xf>
    <xf numFmtId="0" fontId="64" fillId="10" borderId="30" xfId="1" applyFont="1" applyFill="1" applyBorder="1" applyAlignment="1">
      <alignment horizontal="center" vertical="center"/>
    </xf>
    <xf numFmtId="0" fontId="63" fillId="16" borderId="8" xfId="1" applyFont="1" applyFill="1" applyBorder="1" applyAlignment="1">
      <alignment vertical="center"/>
    </xf>
    <xf numFmtId="0" fontId="63" fillId="16" borderId="7" xfId="1" applyFont="1" applyFill="1" applyBorder="1" applyAlignment="1">
      <alignment vertical="center"/>
    </xf>
    <xf numFmtId="0" fontId="63" fillId="16" borderId="9" xfId="1" applyFont="1" applyFill="1" applyBorder="1" applyAlignment="1">
      <alignment vertical="center"/>
    </xf>
    <xf numFmtId="0" fontId="33" fillId="17" borderId="30" xfId="0" applyFont="1" applyFill="1" applyBorder="1" applyAlignment="1">
      <alignment horizontal="center" vertical="center" shrinkToFit="1"/>
    </xf>
    <xf numFmtId="0" fontId="10" fillId="0" borderId="3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119" fillId="0" borderId="30" xfId="0" applyFont="1" applyBorder="1" applyAlignment="1" applyProtection="1">
      <alignment horizontal="center" vertical="center"/>
      <protection locked="0"/>
    </xf>
    <xf numFmtId="0" fontId="33" fillId="17" borderId="11" xfId="0" applyFont="1" applyFill="1" applyBorder="1" applyAlignment="1">
      <alignment horizontal="center" vertical="center"/>
    </xf>
    <xf numFmtId="0" fontId="39" fillId="17" borderId="19" xfId="0" applyFont="1" applyFill="1" applyBorder="1" applyAlignment="1">
      <alignment horizontal="center" vertical="center" shrinkToFit="1"/>
    </xf>
    <xf numFmtId="0" fontId="116" fillId="17" borderId="19" xfId="0" applyFont="1" applyFill="1" applyBorder="1" applyAlignment="1">
      <alignment horizontal="center" vertical="center"/>
    </xf>
    <xf numFmtId="0" fontId="117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6" fillId="17" borderId="17" xfId="0" applyFont="1" applyFill="1" applyBorder="1" applyAlignment="1">
      <alignment horizontal="center" vertical="center"/>
    </xf>
    <xf numFmtId="0" fontId="33" fillId="20" borderId="46" xfId="0" applyFont="1" applyFill="1" applyBorder="1" applyAlignment="1">
      <alignment horizontal="center" vertical="center"/>
    </xf>
    <xf numFmtId="0" fontId="33" fillId="20" borderId="3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20" fillId="0" borderId="0" xfId="0" applyFont="1"/>
    <xf numFmtId="0" fontId="122" fillId="0" borderId="0" xfId="0" applyFont="1"/>
    <xf numFmtId="0" fontId="122" fillId="0" borderId="0" xfId="0" applyFont="1" applyAlignment="1"/>
    <xf numFmtId="0" fontId="121" fillId="0" borderId="0" xfId="0" applyFont="1" applyAlignment="1"/>
    <xf numFmtId="0" fontId="123" fillId="0" borderId="0" xfId="0" applyFont="1"/>
    <xf numFmtId="0" fontId="8" fillId="2" borderId="4" xfId="0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vertical="center"/>
    </xf>
    <xf numFmtId="0" fontId="13" fillId="6" borderId="8" xfId="1" applyFont="1" applyFill="1" applyBorder="1" applyAlignment="1">
      <alignment horizontal="center" vertical="center"/>
    </xf>
    <xf numFmtId="0" fontId="13" fillId="6" borderId="7" xfId="1" applyFont="1" applyFill="1" applyBorder="1" applyAlignment="1">
      <alignment horizontal="center" vertical="center"/>
    </xf>
    <xf numFmtId="0" fontId="13" fillId="6" borderId="9" xfId="1" applyFont="1" applyFill="1" applyBorder="1" applyAlignment="1">
      <alignment horizontal="center" vertical="center"/>
    </xf>
    <xf numFmtId="0" fontId="47" fillId="16" borderId="8" xfId="1" applyFont="1" applyFill="1" applyBorder="1" applyAlignment="1">
      <alignment horizontal="center" vertical="center"/>
    </xf>
    <xf numFmtId="0" fontId="47" fillId="16" borderId="7" xfId="1" applyFont="1" applyFill="1" applyBorder="1" applyAlignment="1">
      <alignment horizontal="center" vertical="center"/>
    </xf>
    <xf numFmtId="0" fontId="47" fillId="16" borderId="9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60" fillId="0" borderId="25" xfId="2" applyFont="1" applyBorder="1" applyAlignment="1">
      <alignment horizontal="center" vertical="center" wrapText="1"/>
    </xf>
    <xf numFmtId="0" fontId="63" fillId="12" borderId="27" xfId="2" applyFont="1" applyFill="1" applyBorder="1" applyAlignment="1">
      <alignment horizontal="center" vertical="center"/>
    </xf>
    <xf numFmtId="0" fontId="64" fillId="16" borderId="28" xfId="1" applyFont="1" applyFill="1" applyBorder="1" applyAlignment="1">
      <alignment horizontal="center" vertical="center"/>
    </xf>
    <xf numFmtId="0" fontId="64" fillId="16" borderId="41" xfId="1" applyFont="1" applyFill="1" applyBorder="1" applyAlignment="1">
      <alignment horizontal="center" vertical="center"/>
    </xf>
    <xf numFmtId="0" fontId="64" fillId="16" borderId="32" xfId="1" applyFont="1" applyFill="1" applyBorder="1" applyAlignment="1">
      <alignment horizontal="center" vertical="center"/>
    </xf>
    <xf numFmtId="0" fontId="63" fillId="12" borderId="28" xfId="2" applyFont="1" applyFill="1" applyBorder="1" applyAlignment="1">
      <alignment horizontal="center" vertical="center" shrinkToFit="1"/>
    </xf>
    <xf numFmtId="0" fontId="63" fillId="12" borderId="27" xfId="2" applyFont="1" applyFill="1" applyBorder="1" applyAlignment="1">
      <alignment horizontal="center" vertical="center" shrinkToFit="1"/>
    </xf>
    <xf numFmtId="0" fontId="63" fillId="12" borderId="29" xfId="2" applyFont="1" applyFill="1" applyBorder="1" applyAlignment="1">
      <alignment horizontal="center" vertical="center" shrinkToFit="1"/>
    </xf>
    <xf numFmtId="0" fontId="63" fillId="12" borderId="31" xfId="2" applyFont="1" applyFill="1" applyBorder="1" applyAlignment="1">
      <alignment horizontal="center" vertical="center" shrinkToFit="1"/>
    </xf>
    <xf numFmtId="0" fontId="63" fillId="12" borderId="29" xfId="2" applyFont="1" applyFill="1" applyBorder="1" applyAlignment="1">
      <alignment horizontal="center" vertical="center"/>
    </xf>
    <xf numFmtId="0" fontId="63" fillId="12" borderId="31" xfId="2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50" fillId="17" borderId="30" xfId="2" applyFont="1" applyFill="1" applyBorder="1" applyAlignment="1">
      <alignment horizontal="center" vertical="center" shrinkToFit="1"/>
    </xf>
    <xf numFmtId="0" fontId="67" fillId="0" borderId="30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50" fillId="17" borderId="30" xfId="2" applyFont="1" applyFill="1" applyBorder="1" applyAlignment="1">
      <alignment horizontal="center" vertical="center"/>
    </xf>
    <xf numFmtId="0" fontId="50" fillId="16" borderId="8" xfId="0" applyFont="1" applyFill="1" applyBorder="1" applyAlignment="1">
      <alignment horizontal="center" vertical="center"/>
    </xf>
    <xf numFmtId="0" fontId="50" fillId="16" borderId="7" xfId="0" applyFont="1" applyFill="1" applyBorder="1" applyAlignment="1">
      <alignment horizontal="center" vertical="center"/>
    </xf>
    <xf numFmtId="0" fontId="50" fillId="16" borderId="9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left"/>
    </xf>
    <xf numFmtId="0" fontId="80" fillId="0" borderId="0" xfId="0" applyFont="1" applyAlignment="1">
      <alignment horizontal="left"/>
    </xf>
    <xf numFmtId="0" fontId="95" fillId="16" borderId="8" xfId="1" applyFont="1" applyFill="1" applyBorder="1" applyAlignment="1">
      <alignment horizontal="center" vertical="center"/>
    </xf>
    <xf numFmtId="0" fontId="95" fillId="16" borderId="7" xfId="1" applyFont="1" applyFill="1" applyBorder="1" applyAlignment="1">
      <alignment horizontal="center" vertical="center"/>
    </xf>
    <xf numFmtId="0" fontId="95" fillId="16" borderId="9" xfId="1" applyFont="1" applyFill="1" applyBorder="1" applyAlignment="1">
      <alignment horizontal="center" vertical="center"/>
    </xf>
    <xf numFmtId="0" fontId="84" fillId="0" borderId="19" xfId="0" applyFont="1" applyBorder="1" applyAlignment="1">
      <alignment horizontal="center"/>
    </xf>
    <xf numFmtId="0" fontId="87" fillId="0" borderId="14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/>
    </xf>
    <xf numFmtId="0" fontId="84" fillId="17" borderId="30" xfId="0" applyFont="1" applyFill="1" applyBorder="1" applyAlignment="1">
      <alignment horizontal="center" vertical="center"/>
    </xf>
    <xf numFmtId="0" fontId="43" fillId="17" borderId="30" xfId="0" applyFont="1" applyFill="1" applyBorder="1" applyAlignment="1">
      <alignment horizontal="center" vertical="center" shrinkToFit="1"/>
    </xf>
    <xf numFmtId="0" fontId="98" fillId="16" borderId="8" xfId="1" applyFont="1" applyFill="1" applyBorder="1" applyAlignment="1">
      <alignment horizontal="center" vertical="center"/>
    </xf>
    <xf numFmtId="0" fontId="98" fillId="16" borderId="7" xfId="1" applyFont="1" applyFill="1" applyBorder="1" applyAlignment="1">
      <alignment horizontal="center" vertical="center"/>
    </xf>
    <xf numFmtId="0" fontId="98" fillId="16" borderId="9" xfId="1" applyFont="1" applyFill="1" applyBorder="1" applyAlignment="1">
      <alignment horizontal="center" vertical="center"/>
    </xf>
    <xf numFmtId="0" fontId="43" fillId="17" borderId="30" xfId="0" applyFont="1" applyFill="1" applyBorder="1" applyAlignment="1">
      <alignment horizontal="center" vertical="center"/>
    </xf>
    <xf numFmtId="0" fontId="88" fillId="17" borderId="30" xfId="0" applyFont="1" applyFill="1" applyBorder="1" applyAlignment="1">
      <alignment horizontal="center" vertical="center"/>
    </xf>
    <xf numFmtId="0" fontId="88" fillId="17" borderId="30" xfId="0" applyFont="1" applyFill="1" applyBorder="1" applyAlignment="1">
      <alignment horizontal="center" vertical="center" shrinkToFit="1"/>
    </xf>
    <xf numFmtId="0" fontId="84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shrinkToFit="1"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08" fillId="0" borderId="20" xfId="0" applyFont="1" applyBorder="1" applyAlignment="1">
      <alignment horizontal="center" vertical="center" wrapText="1"/>
    </xf>
    <xf numFmtId="0" fontId="108" fillId="0" borderId="21" xfId="0" applyFont="1" applyBorder="1" applyAlignment="1">
      <alignment horizontal="center" vertical="center" wrapText="1"/>
    </xf>
    <xf numFmtId="0" fontId="38" fillId="17" borderId="17" xfId="0" applyFont="1" applyFill="1" applyBorder="1" applyAlignment="1">
      <alignment horizontal="center" vertical="center"/>
    </xf>
    <xf numFmtId="0" fontId="38" fillId="17" borderId="30" xfId="0" applyFont="1" applyFill="1" applyBorder="1" applyAlignment="1">
      <alignment horizontal="center" vertical="center"/>
    </xf>
    <xf numFmtId="0" fontId="9" fillId="17" borderId="9" xfId="0" applyFont="1" applyFill="1" applyBorder="1" applyAlignment="1">
      <alignment horizontal="center" vertical="center"/>
    </xf>
    <xf numFmtId="0" fontId="109" fillId="17" borderId="30" xfId="0" applyFont="1" applyFill="1" applyBorder="1" applyAlignment="1">
      <alignment horizontal="center" vertical="center" shrinkToFit="1"/>
    </xf>
    <xf numFmtId="0" fontId="63" fillId="16" borderId="8" xfId="1" applyFont="1" applyFill="1" applyBorder="1" applyAlignment="1">
      <alignment horizontal="center" vertical="center"/>
    </xf>
    <xf numFmtId="0" fontId="63" fillId="16" borderId="7" xfId="1" applyFont="1" applyFill="1" applyBorder="1" applyAlignment="1">
      <alignment horizontal="center" vertical="center"/>
    </xf>
    <xf numFmtId="0" fontId="63" fillId="16" borderId="9" xfId="1" applyFont="1" applyFill="1" applyBorder="1" applyAlignment="1">
      <alignment horizontal="center" vertical="center"/>
    </xf>
    <xf numFmtId="0" fontId="116" fillId="17" borderId="30" xfId="0" applyFont="1" applyFill="1" applyBorder="1" applyAlignment="1">
      <alignment horizontal="center" vertical="center"/>
    </xf>
    <xf numFmtId="0" fontId="112" fillId="16" borderId="8" xfId="1" applyFont="1" applyFill="1" applyBorder="1" applyAlignment="1">
      <alignment horizontal="center" vertical="center"/>
    </xf>
    <xf numFmtId="0" fontId="112" fillId="16" borderId="7" xfId="1" applyFont="1" applyFill="1" applyBorder="1" applyAlignment="1">
      <alignment horizontal="center" vertical="center"/>
    </xf>
    <xf numFmtId="0" fontId="112" fillId="16" borderId="9" xfId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25" fillId="17" borderId="19" xfId="5" applyFont="1" applyFill="1" applyBorder="1" applyAlignment="1">
      <alignment horizontal="center" vertical="center"/>
    </xf>
    <xf numFmtId="0" fontId="126" fillId="22" borderId="10" xfId="0" applyFont="1" applyFill="1" applyBorder="1" applyAlignment="1">
      <alignment horizontal="center" vertical="center"/>
    </xf>
    <xf numFmtId="0" fontId="126" fillId="22" borderId="11" xfId="0" applyFont="1" applyFill="1" applyBorder="1" applyAlignment="1">
      <alignment horizontal="center" vertical="center"/>
    </xf>
    <xf numFmtId="0" fontId="125" fillId="17" borderId="3" xfId="5" applyFont="1" applyFill="1" applyBorder="1" applyAlignment="1">
      <alignment horizontal="center" vertical="center"/>
    </xf>
    <xf numFmtId="0" fontId="125" fillId="17" borderId="3" xfId="5" applyFont="1" applyFill="1" applyBorder="1" applyAlignment="1">
      <alignment horizontal="center" vertical="center"/>
    </xf>
    <xf numFmtId="0" fontId="127" fillId="17" borderId="3" xfId="5" applyFont="1" applyFill="1" applyBorder="1" applyAlignment="1">
      <alignment horizontal="center" vertical="center"/>
    </xf>
    <xf numFmtId="0" fontId="127" fillId="17" borderId="3" xfId="5" applyFont="1" applyFill="1" applyBorder="1" applyAlignment="1">
      <alignment horizontal="center" vertical="center" shrinkToFit="1"/>
    </xf>
    <xf numFmtId="0" fontId="125" fillId="17" borderId="17" xfId="5" applyFont="1" applyFill="1" applyBorder="1" applyAlignment="1">
      <alignment vertical="center"/>
    </xf>
    <xf numFmtId="0" fontId="128" fillId="22" borderId="15" xfId="0" applyFont="1" applyFill="1" applyBorder="1" applyAlignment="1">
      <alignment vertical="center"/>
    </xf>
    <xf numFmtId="0" fontId="128" fillId="22" borderId="16" xfId="0" applyFont="1" applyFill="1" applyBorder="1" applyAlignment="1">
      <alignment vertical="center"/>
    </xf>
    <xf numFmtId="0" fontId="78" fillId="0" borderId="3" xfId="5" applyFont="1" applyBorder="1" applyAlignment="1">
      <alignment horizontal="center" vertical="center"/>
    </xf>
    <xf numFmtId="0" fontId="88" fillId="10" borderId="3" xfId="5" applyFont="1" applyFill="1" applyBorder="1" applyAlignment="1" applyProtection="1">
      <alignment horizontal="center" vertical="center" readingOrder="1"/>
    </xf>
    <xf numFmtId="0" fontId="50" fillId="18" borderId="3" xfId="5" applyFont="1" applyFill="1" applyBorder="1" applyAlignment="1" applyProtection="1">
      <alignment horizontal="center" vertical="center" readingOrder="1"/>
    </xf>
    <xf numFmtId="0" fontId="50" fillId="10" borderId="3" xfId="5" applyFont="1" applyFill="1" applyBorder="1" applyAlignment="1">
      <alignment horizontal="center" vertical="center" readingOrder="1"/>
    </xf>
    <xf numFmtId="0" fontId="78" fillId="10" borderId="3" xfId="5" applyFont="1" applyFill="1" applyBorder="1" applyAlignment="1">
      <alignment horizontal="center" vertical="center" readingOrder="1"/>
    </xf>
    <xf numFmtId="0" fontId="78" fillId="10" borderId="3" xfId="5" applyFont="1" applyFill="1" applyBorder="1" applyAlignment="1" applyProtection="1">
      <alignment horizontal="center" vertical="center" readingOrder="1"/>
    </xf>
    <xf numFmtId="0" fontId="50" fillId="10" borderId="3" xfId="5" applyFont="1" applyFill="1" applyBorder="1" applyAlignment="1">
      <alignment horizontal="center" vertical="center"/>
    </xf>
    <xf numFmtId="0" fontId="129" fillId="0" borderId="8" xfId="2" applyFont="1" applyFill="1" applyBorder="1" applyAlignment="1">
      <alignment horizontal="center" vertical="center"/>
    </xf>
    <xf numFmtId="0" fontId="130" fillId="0" borderId="8" xfId="0" applyFont="1" applyBorder="1" applyAlignment="1">
      <alignment horizontal="left" vertical="center"/>
    </xf>
    <xf numFmtId="0" fontId="130" fillId="0" borderId="9" xfId="0" applyFont="1" applyBorder="1" applyAlignment="1">
      <alignment horizontal="left" vertical="center"/>
    </xf>
    <xf numFmtId="0" fontId="129" fillId="17" borderId="3" xfId="5" applyFont="1" applyFill="1" applyBorder="1" applyAlignment="1">
      <alignment horizontal="center" vertical="center"/>
    </xf>
    <xf numFmtId="0" fontId="34" fillId="0" borderId="3" xfId="1" applyFont="1" applyFill="1" applyBorder="1" applyAlignment="1">
      <alignment horizontal="center" vertical="center"/>
    </xf>
    <xf numFmtId="0" fontId="34" fillId="10" borderId="3" xfId="1" applyFont="1" applyFill="1" applyBorder="1" applyAlignment="1">
      <alignment horizontal="center" vertical="center"/>
    </xf>
    <xf numFmtId="0" fontId="50" fillId="10" borderId="3" xfId="1" applyFont="1" applyFill="1" applyBorder="1" applyAlignment="1">
      <alignment horizontal="center" vertical="center"/>
    </xf>
    <xf numFmtId="0" fontId="50" fillId="0" borderId="3" xfId="1" applyFont="1" applyFill="1" applyBorder="1" applyAlignment="1">
      <alignment horizontal="center" vertical="center"/>
    </xf>
    <xf numFmtId="0" fontId="131" fillId="17" borderId="3" xfId="5" applyFont="1" applyFill="1" applyBorder="1" applyAlignment="1">
      <alignment horizontal="center" vertical="center"/>
    </xf>
    <xf numFmtId="0" fontId="132" fillId="17" borderId="3" xfId="5" applyFont="1" applyFill="1" applyBorder="1" applyAlignment="1">
      <alignment horizontal="center" vertical="center" shrinkToFit="1"/>
    </xf>
    <xf numFmtId="0" fontId="88" fillId="0" borderId="3" xfId="5" applyFont="1" applyBorder="1" applyAlignment="1" applyProtection="1">
      <alignment vertical="center" readingOrder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" fontId="129" fillId="0" borderId="47" xfId="4" applyNumberFormat="1" applyFont="1" applyFill="1" applyBorder="1" applyAlignment="1">
      <alignment horizontal="center" vertical="center" shrinkToFit="1"/>
    </xf>
    <xf numFmtId="0" fontId="129" fillId="0" borderId="8" xfId="2" applyFont="1" applyFill="1" applyBorder="1" applyAlignment="1">
      <alignment horizontal="left" vertical="center"/>
    </xf>
    <xf numFmtId="0" fontId="129" fillId="0" borderId="9" xfId="2" applyFont="1" applyFill="1" applyBorder="1" applyAlignment="1">
      <alignment horizontal="left" vertical="center"/>
    </xf>
    <xf numFmtId="0" fontId="129" fillId="17" borderId="30" xfId="5" applyFont="1" applyFill="1" applyBorder="1" applyAlignment="1">
      <alignment horizontal="center" vertical="center"/>
    </xf>
    <xf numFmtId="0" fontId="34" fillId="0" borderId="30" xfId="1" applyFont="1" applyFill="1" applyBorder="1" applyAlignment="1">
      <alignment horizontal="center" vertical="center"/>
    </xf>
    <xf numFmtId="0" fontId="34" fillId="10" borderId="30" xfId="1" applyFont="1" applyFill="1" applyBorder="1" applyAlignment="1">
      <alignment horizontal="center" vertical="center"/>
    </xf>
    <xf numFmtId="0" fontId="131" fillId="17" borderId="30" xfId="5" applyFont="1" applyFill="1" applyBorder="1" applyAlignment="1">
      <alignment horizontal="center" vertical="center"/>
    </xf>
    <xf numFmtId="0" fontId="132" fillId="17" borderId="30" xfId="5" applyFont="1" applyFill="1" applyBorder="1" applyAlignment="1">
      <alignment horizontal="center" vertical="center" shrinkToFit="1"/>
    </xf>
    <xf numFmtId="0" fontId="88" fillId="0" borderId="30" xfId="5" applyFont="1" applyBorder="1" applyAlignment="1" applyProtection="1">
      <alignment vertical="center" readingOrder="1"/>
    </xf>
    <xf numFmtId="0" fontId="0" fillId="0" borderId="30" xfId="0" applyBorder="1" applyAlignment="1">
      <alignment horizontal="center" vertical="center"/>
    </xf>
    <xf numFmtId="0" fontId="50" fillId="0" borderId="30" xfId="1" applyFont="1" applyFill="1" applyBorder="1" applyAlignment="1">
      <alignment horizontal="center" vertical="center"/>
    </xf>
    <xf numFmtId="1" fontId="133" fillId="0" borderId="0" xfId="4" applyNumberFormat="1" applyFont="1" applyFill="1" applyBorder="1" applyAlignment="1">
      <alignment horizontal="center" vertical="center" shrinkToFit="1"/>
    </xf>
    <xf numFmtId="0" fontId="133" fillId="0" borderId="0" xfId="2" applyFont="1" applyFill="1" applyBorder="1" applyAlignment="1">
      <alignment horizontal="left" vertical="center"/>
    </xf>
    <xf numFmtId="0" fontId="133" fillId="0" borderId="0" xfId="2" applyFont="1" applyFill="1" applyBorder="1" applyAlignment="1">
      <alignment horizontal="center" vertical="center"/>
    </xf>
    <xf numFmtId="0" fontId="133" fillId="0" borderId="0" xfId="6" applyFont="1" applyFill="1" applyBorder="1" applyAlignment="1">
      <alignment horizontal="center" vertical="center"/>
    </xf>
    <xf numFmtId="0" fontId="134" fillId="0" borderId="0" xfId="6" applyFont="1" applyFill="1" applyBorder="1" applyAlignment="1">
      <alignment horizontal="center" vertical="center"/>
    </xf>
    <xf numFmtId="0" fontId="134" fillId="0" borderId="0" xfId="6" applyFont="1" applyFill="1" applyBorder="1" applyAlignment="1">
      <alignment horizontal="center" vertical="center" shrinkToFit="1"/>
    </xf>
    <xf numFmtId="0" fontId="135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136" fillId="0" borderId="0" xfId="5" applyFont="1" applyFill="1" applyBorder="1" applyAlignment="1">
      <alignment horizontal="center" vertical="center"/>
    </xf>
    <xf numFmtId="0" fontId="137" fillId="0" borderId="0" xfId="5" applyFont="1" applyFill="1" applyBorder="1" applyAlignment="1">
      <alignment horizontal="center" vertical="center"/>
    </xf>
    <xf numFmtId="0" fontId="137" fillId="0" borderId="0" xfId="5" applyFont="1" applyFill="1" applyBorder="1" applyAlignment="1">
      <alignment horizontal="center" vertical="center" shrinkToFit="1"/>
    </xf>
    <xf numFmtId="0" fontId="136" fillId="0" borderId="0" xfId="0" applyFont="1" applyFill="1" applyBorder="1" applyAlignment="1">
      <alignment horizontal="center" vertical="center"/>
    </xf>
    <xf numFmtId="0" fontId="91" fillId="0" borderId="0" xfId="5" applyFont="1" applyFill="1" applyBorder="1" applyAlignment="1">
      <alignment horizontal="center" vertical="center"/>
    </xf>
    <xf numFmtId="0" fontId="100" fillId="0" borderId="0" xfId="5" applyFont="1" applyFill="1" applyBorder="1" applyAlignment="1">
      <alignment horizontal="center" vertical="center"/>
    </xf>
    <xf numFmtId="0" fontId="138" fillId="0" borderId="0" xfId="5" applyFont="1" applyFill="1" applyBorder="1" applyAlignment="1">
      <alignment horizontal="center" vertical="center" shrinkToFit="1"/>
    </xf>
    <xf numFmtId="0" fontId="64" fillId="10" borderId="28" xfId="1" applyFont="1" applyFill="1" applyBorder="1" applyAlignment="1">
      <alignment horizontal="center" vertical="center"/>
    </xf>
    <xf numFmtId="0" fontId="64" fillId="10" borderId="41" xfId="1" applyFont="1" applyFill="1" applyBorder="1" applyAlignment="1">
      <alignment horizontal="center" vertical="center"/>
    </xf>
    <xf numFmtId="0" fontId="64" fillId="10" borderId="32" xfId="1" applyFont="1" applyFill="1" applyBorder="1" applyAlignment="1">
      <alignment horizontal="center" vertical="center"/>
    </xf>
    <xf numFmtId="0" fontId="0" fillId="21" borderId="0" xfId="0" applyFill="1" applyBorder="1"/>
    <xf numFmtId="0" fontId="9" fillId="21" borderId="0" xfId="0" applyFont="1" applyFill="1" applyBorder="1" applyAlignment="1" applyProtection="1">
      <alignment horizontal="center" vertical="center" readingOrder="1"/>
      <protection locked="0"/>
    </xf>
    <xf numFmtId="0" fontId="10" fillId="21" borderId="0" xfId="0" applyFont="1" applyFill="1" applyBorder="1" applyAlignment="1">
      <alignment horizontal="center"/>
    </xf>
    <xf numFmtId="0" fontId="9" fillId="23" borderId="0" xfId="0" applyFont="1" applyFill="1" applyBorder="1" applyAlignment="1" applyProtection="1">
      <alignment horizontal="center" vertical="center" readingOrder="1"/>
    </xf>
    <xf numFmtId="0" fontId="9" fillId="23" borderId="0" xfId="0" applyFont="1" applyFill="1" applyBorder="1" applyAlignment="1" applyProtection="1">
      <alignment horizontal="center" vertical="center" readingOrder="1"/>
      <protection locked="0"/>
    </xf>
    <xf numFmtId="0" fontId="9" fillId="21" borderId="0" xfId="0" applyFont="1" applyFill="1" applyBorder="1" applyAlignment="1" applyProtection="1">
      <alignment vertical="center" readingOrder="1"/>
    </xf>
    <xf numFmtId="0" fontId="16" fillId="23" borderId="0" xfId="0" applyFont="1" applyFill="1" applyBorder="1" applyAlignment="1" applyProtection="1">
      <alignment horizontal="right" vertical="center" readingOrder="1"/>
    </xf>
    <xf numFmtId="0" fontId="9" fillId="21" borderId="0" xfId="0" applyFont="1" applyFill="1" applyBorder="1" applyAlignment="1" applyProtection="1">
      <alignment horizontal="center" vertical="center" readingOrder="1"/>
    </xf>
    <xf numFmtId="0" fontId="16" fillId="21" borderId="0" xfId="0" applyFont="1" applyFill="1" applyBorder="1" applyAlignment="1" applyProtection="1">
      <alignment horizontal="right" vertical="center" readingOrder="1"/>
    </xf>
    <xf numFmtId="0" fontId="0" fillId="21" borderId="0" xfId="0" applyFont="1" applyFill="1" applyBorder="1"/>
  </cellXfs>
  <cellStyles count="7">
    <cellStyle name="Normal" xfId="0" builtinId="0"/>
    <cellStyle name="Normal 2" xfId="4"/>
    <cellStyle name="Normal 3" xfId="5"/>
    <cellStyle name="Normal 4" xfId="1"/>
    <cellStyle name="Normal 4 2" xfId="3"/>
    <cellStyle name="Normal 5" xfId="2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361440</xdr:colOff>
      <xdr:row>0</xdr:row>
      <xdr:rowOff>85680</xdr:rowOff>
    </xdr:from>
    <xdr:to>
      <xdr:col>1</xdr:col>
      <xdr:colOff>576945</xdr:colOff>
      <xdr:row>2</xdr:row>
      <xdr:rowOff>171555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61440" y="85680"/>
          <a:ext cx="825105" cy="4859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251640</xdr:colOff>
      <xdr:row>0</xdr:row>
      <xdr:rowOff>69120</xdr:rowOff>
    </xdr:from>
    <xdr:to>
      <xdr:col>1</xdr:col>
      <xdr:colOff>444615</xdr:colOff>
      <xdr:row>2</xdr:row>
      <xdr:rowOff>55905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1640" y="69120"/>
          <a:ext cx="1545525" cy="8154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0"/>
  <sheetViews>
    <sheetView tabSelected="1" workbookViewId="0">
      <selection activeCell="AU16" sqref="AU16"/>
    </sheetView>
  </sheetViews>
  <sheetFormatPr defaultColWidth="8.7109375" defaultRowHeight="15"/>
  <cols>
    <col min="2" max="2" width="31.7109375" customWidth="1"/>
    <col min="5" max="38" width="3.7109375" customWidth="1"/>
    <col min="39" max="39" width="3.28515625" customWidth="1"/>
    <col min="40" max="40" width="3.28515625" style="655" customWidth="1"/>
    <col min="41" max="41" width="4.42578125" style="655" customWidth="1"/>
    <col min="42" max="42" width="4.28515625" style="655" customWidth="1"/>
    <col min="43" max="86" width="3.28515625" style="655" customWidth="1"/>
    <col min="87" max="88" width="8.7109375" style="655"/>
  </cols>
  <sheetData>
    <row r="1" spans="1:86" ht="15.75" customHeight="1" thickBot="1">
      <c r="A1" s="512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</row>
    <row r="2" spans="1:86" ht="15.75" thickBot="1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</row>
    <row r="3" spans="1:86">
      <c r="A3" s="512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</row>
    <row r="4" spans="1:86">
      <c r="A4" s="513" t="s">
        <v>1</v>
      </c>
      <c r="B4" s="514" t="s">
        <v>2</v>
      </c>
      <c r="C4" s="1" t="s">
        <v>3</v>
      </c>
      <c r="D4" s="515" t="s">
        <v>4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2">
        <v>19</v>
      </c>
      <c r="X4" s="2">
        <v>20</v>
      </c>
      <c r="Y4" s="2">
        <v>21</v>
      </c>
      <c r="Z4" s="2">
        <v>22</v>
      </c>
      <c r="AA4" s="2">
        <v>23</v>
      </c>
      <c r="AB4" s="2">
        <v>24</v>
      </c>
      <c r="AC4" s="2">
        <v>25</v>
      </c>
      <c r="AD4" s="2">
        <v>26</v>
      </c>
      <c r="AE4" s="2">
        <v>27</v>
      </c>
      <c r="AF4" s="2">
        <v>28</v>
      </c>
      <c r="AG4" s="2">
        <v>29</v>
      </c>
      <c r="AH4" s="2">
        <v>30</v>
      </c>
      <c r="AI4" s="2">
        <v>31</v>
      </c>
      <c r="AJ4" s="516" t="s">
        <v>5</v>
      </c>
      <c r="AK4" s="517" t="s">
        <v>6</v>
      </c>
      <c r="AL4" s="511" t="s">
        <v>7</v>
      </c>
    </row>
    <row r="5" spans="1:86">
      <c r="A5" s="513"/>
      <c r="B5" s="514"/>
      <c r="C5" s="1" t="s">
        <v>8</v>
      </c>
      <c r="D5" s="515"/>
      <c r="E5" s="3" t="s">
        <v>9</v>
      </c>
      <c r="F5" s="3" t="s">
        <v>9</v>
      </c>
      <c r="G5" s="3" t="s">
        <v>10</v>
      </c>
      <c r="H5" s="3" t="s">
        <v>9</v>
      </c>
      <c r="I5" s="3" t="s">
        <v>11</v>
      </c>
      <c r="J5" s="3" t="s">
        <v>12</v>
      </c>
      <c r="K5" s="3" t="s">
        <v>12</v>
      </c>
      <c r="L5" s="3" t="s">
        <v>9</v>
      </c>
      <c r="M5" s="3" t="s">
        <v>9</v>
      </c>
      <c r="N5" s="3" t="s">
        <v>10</v>
      </c>
      <c r="O5" s="3" t="s">
        <v>9</v>
      </c>
      <c r="P5" s="3" t="s">
        <v>11</v>
      </c>
      <c r="Q5" s="3" t="s">
        <v>12</v>
      </c>
      <c r="R5" s="3" t="s">
        <v>12</v>
      </c>
      <c r="S5" s="3" t="s">
        <v>9</v>
      </c>
      <c r="T5" s="3" t="s">
        <v>9</v>
      </c>
      <c r="U5" s="3" t="s">
        <v>10</v>
      </c>
      <c r="V5" s="3" t="s">
        <v>9</v>
      </c>
      <c r="W5" s="3" t="s">
        <v>11</v>
      </c>
      <c r="X5" s="3" t="s">
        <v>12</v>
      </c>
      <c r="Y5" s="3" t="s">
        <v>12</v>
      </c>
      <c r="Z5" s="3" t="s">
        <v>9</v>
      </c>
      <c r="AA5" s="3" t="s">
        <v>9</v>
      </c>
      <c r="AB5" s="3" t="s">
        <v>10</v>
      </c>
      <c r="AC5" s="3" t="s">
        <v>9</v>
      </c>
      <c r="AD5" s="3" t="s">
        <v>11</v>
      </c>
      <c r="AE5" s="3" t="s">
        <v>12</v>
      </c>
      <c r="AF5" s="3" t="s">
        <v>12</v>
      </c>
      <c r="AG5" s="3" t="s">
        <v>9</v>
      </c>
      <c r="AH5" s="3" t="s">
        <v>9</v>
      </c>
      <c r="AI5" s="3" t="s">
        <v>10</v>
      </c>
      <c r="AJ5" s="516"/>
      <c r="AK5" s="517"/>
      <c r="AL5" s="511"/>
      <c r="AO5" s="656"/>
      <c r="AP5" s="656"/>
      <c r="AQ5" s="657"/>
      <c r="AR5" s="656"/>
      <c r="AS5" s="656"/>
      <c r="AT5" s="656"/>
      <c r="AU5" s="656"/>
      <c r="AV5" s="656"/>
      <c r="AW5" s="658"/>
      <c r="AX5" s="658"/>
      <c r="AY5" s="658"/>
      <c r="AZ5" s="658"/>
      <c r="BA5" s="658"/>
      <c r="BB5" s="658"/>
      <c r="BC5" s="658"/>
      <c r="BD5" s="658"/>
      <c r="BE5" s="658"/>
      <c r="BF5" s="658"/>
      <c r="BG5" s="658"/>
      <c r="BH5" s="658"/>
      <c r="BI5" s="658"/>
      <c r="BJ5" s="658"/>
      <c r="BK5" s="658"/>
      <c r="BL5" s="658"/>
      <c r="BM5" s="658"/>
      <c r="BN5" s="658"/>
      <c r="BO5" s="659"/>
      <c r="BP5" s="659"/>
      <c r="BR5" s="658"/>
      <c r="BS5" s="658"/>
      <c r="BT5" s="658"/>
      <c r="BU5" s="658"/>
      <c r="BV5" s="658"/>
      <c r="BW5" s="658"/>
      <c r="BX5" s="658"/>
      <c r="BY5" s="658"/>
      <c r="BZ5" s="658"/>
      <c r="CA5" s="658"/>
      <c r="CB5" s="658"/>
      <c r="CC5" s="658"/>
      <c r="CD5" s="658"/>
      <c r="CE5" s="658"/>
      <c r="CF5" s="658"/>
      <c r="CG5" s="658"/>
      <c r="CH5" s="658"/>
    </row>
    <row r="6" spans="1:86">
      <c r="A6" s="5" t="s">
        <v>191</v>
      </c>
      <c r="B6" s="6" t="s">
        <v>190</v>
      </c>
      <c r="C6" s="7"/>
      <c r="D6" s="8" t="s">
        <v>192</v>
      </c>
      <c r="E6" s="9"/>
      <c r="F6" s="10"/>
      <c r="G6" s="10"/>
      <c r="H6" s="9"/>
      <c r="I6" s="9"/>
      <c r="J6" s="9"/>
      <c r="K6" s="9"/>
      <c r="L6" s="9"/>
      <c r="M6" s="10"/>
      <c r="N6" s="10"/>
      <c r="O6" s="9"/>
      <c r="P6" s="9"/>
      <c r="Q6" s="9"/>
      <c r="R6" s="9"/>
      <c r="S6" s="9"/>
      <c r="T6" s="10"/>
      <c r="U6" s="10"/>
      <c r="V6" s="9"/>
      <c r="W6" s="9"/>
      <c r="X6" s="9"/>
      <c r="Y6" s="9"/>
      <c r="Z6" s="9"/>
      <c r="AA6" s="10"/>
      <c r="AB6" s="10"/>
      <c r="AC6" s="9" t="s">
        <v>18</v>
      </c>
      <c r="AD6" s="9" t="s">
        <v>18</v>
      </c>
      <c r="AE6" s="9" t="s">
        <v>18</v>
      </c>
      <c r="AF6" s="9" t="s">
        <v>18</v>
      </c>
      <c r="AG6" s="10"/>
      <c r="AH6" s="10"/>
      <c r="AI6" s="10"/>
      <c r="AJ6" s="11">
        <f>$AO$2-BO6</f>
        <v>0</v>
      </c>
      <c r="AK6" s="12">
        <f>AJ6+AL6</f>
        <v>0</v>
      </c>
      <c r="AL6" s="13">
        <f>(BP6-AO6)</f>
        <v>0</v>
      </c>
      <c r="AO6" s="660"/>
      <c r="AP6" s="660"/>
      <c r="AQ6" s="657"/>
      <c r="AR6" s="656"/>
      <c r="AS6" s="656"/>
      <c r="AT6" s="656"/>
      <c r="AU6" s="656"/>
      <c r="AV6" s="656"/>
      <c r="AW6" s="658"/>
      <c r="AX6" s="658"/>
      <c r="AY6" s="658"/>
      <c r="AZ6" s="658"/>
      <c r="BA6" s="658"/>
      <c r="BB6" s="658"/>
      <c r="BC6" s="658"/>
      <c r="BD6" s="658"/>
      <c r="BE6" s="658"/>
      <c r="BF6" s="658"/>
      <c r="BG6" s="658"/>
      <c r="BH6" s="658"/>
      <c r="BI6" s="658"/>
      <c r="BJ6" s="658"/>
      <c r="BK6" s="658"/>
      <c r="BL6" s="658"/>
      <c r="BM6" s="658"/>
      <c r="BN6" s="658"/>
      <c r="BO6" s="658"/>
      <c r="BP6" s="661"/>
      <c r="BR6" s="656"/>
      <c r="BS6" s="656"/>
      <c r="BT6" s="656"/>
      <c r="BU6" s="656"/>
      <c r="BV6" s="656"/>
      <c r="BW6" s="656"/>
      <c r="BX6" s="656"/>
      <c r="BY6" s="656"/>
      <c r="BZ6" s="656"/>
      <c r="CA6" s="656"/>
      <c r="CB6" s="656"/>
      <c r="CC6" s="656"/>
      <c r="CD6" s="656"/>
      <c r="CE6" s="656"/>
      <c r="CF6" s="656"/>
      <c r="CG6" s="656"/>
      <c r="CH6" s="656"/>
    </row>
    <row r="7" spans="1:86">
      <c r="A7" s="513" t="s">
        <v>1</v>
      </c>
      <c r="B7" s="518" t="s">
        <v>2</v>
      </c>
      <c r="C7" s="14" t="s">
        <v>3</v>
      </c>
      <c r="D7" s="515" t="s">
        <v>4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2">
        <v>19</v>
      </c>
      <c r="X7" s="2">
        <v>20</v>
      </c>
      <c r="Y7" s="2">
        <v>21</v>
      </c>
      <c r="Z7" s="2">
        <v>22</v>
      </c>
      <c r="AA7" s="2">
        <v>23</v>
      </c>
      <c r="AB7" s="2">
        <v>24</v>
      </c>
      <c r="AC7" s="2">
        <v>25</v>
      </c>
      <c r="AD7" s="2">
        <v>26</v>
      </c>
      <c r="AE7" s="2">
        <v>27</v>
      </c>
      <c r="AF7" s="2">
        <v>28</v>
      </c>
      <c r="AG7" s="2">
        <v>29</v>
      </c>
      <c r="AH7" s="2">
        <v>30</v>
      </c>
      <c r="AI7" s="2">
        <v>31</v>
      </c>
      <c r="AJ7" s="516" t="s">
        <v>5</v>
      </c>
      <c r="AK7" s="517" t="s">
        <v>6</v>
      </c>
      <c r="AL7" s="511" t="s">
        <v>7</v>
      </c>
      <c r="AO7" s="660"/>
      <c r="AP7" s="660"/>
      <c r="AQ7" s="657"/>
      <c r="AR7" s="656"/>
      <c r="AS7" s="656"/>
      <c r="AT7" s="656"/>
      <c r="AU7" s="656"/>
      <c r="AV7" s="656"/>
      <c r="AW7" s="662"/>
      <c r="AX7" s="662"/>
      <c r="AY7" s="662"/>
      <c r="AZ7" s="662"/>
      <c r="BA7" s="662"/>
      <c r="BB7" s="662"/>
      <c r="BC7" s="662"/>
      <c r="BD7" s="662"/>
      <c r="BE7" s="662"/>
      <c r="BF7" s="662"/>
      <c r="BG7" s="662"/>
      <c r="BH7" s="662"/>
      <c r="BI7" s="662"/>
      <c r="BJ7" s="662"/>
      <c r="BK7" s="662"/>
      <c r="BL7" s="662"/>
      <c r="BM7" s="662"/>
      <c r="BN7" s="662"/>
      <c r="BO7" s="662"/>
      <c r="BP7" s="663"/>
    </row>
    <row r="8" spans="1:86">
      <c r="A8" s="513"/>
      <c r="B8" s="518"/>
      <c r="C8" s="16" t="s">
        <v>35</v>
      </c>
      <c r="D8" s="515"/>
      <c r="E8" s="3" t="s">
        <v>9</v>
      </c>
      <c r="F8" s="3" t="s">
        <v>9</v>
      </c>
      <c r="G8" s="3" t="s">
        <v>10</v>
      </c>
      <c r="H8" s="3" t="s">
        <v>9</v>
      </c>
      <c r="I8" s="3" t="s">
        <v>11</v>
      </c>
      <c r="J8" s="3" t="s">
        <v>12</v>
      </c>
      <c r="K8" s="3" t="s">
        <v>12</v>
      </c>
      <c r="L8" s="3" t="s">
        <v>9</v>
      </c>
      <c r="M8" s="3" t="s">
        <v>9</v>
      </c>
      <c r="N8" s="3" t="s">
        <v>10</v>
      </c>
      <c r="O8" s="3" t="s">
        <v>9</v>
      </c>
      <c r="P8" s="3" t="s">
        <v>11</v>
      </c>
      <c r="Q8" s="3" t="s">
        <v>12</v>
      </c>
      <c r="R8" s="3" t="s">
        <v>12</v>
      </c>
      <c r="S8" s="3" t="s">
        <v>9</v>
      </c>
      <c r="T8" s="3" t="s">
        <v>9</v>
      </c>
      <c r="U8" s="3" t="s">
        <v>10</v>
      </c>
      <c r="V8" s="3" t="s">
        <v>9</v>
      </c>
      <c r="W8" s="3" t="s">
        <v>11</v>
      </c>
      <c r="X8" s="3" t="s">
        <v>12</v>
      </c>
      <c r="Y8" s="3" t="s">
        <v>12</v>
      </c>
      <c r="Z8" s="3" t="s">
        <v>9</v>
      </c>
      <c r="AA8" s="3" t="s">
        <v>9</v>
      </c>
      <c r="AB8" s="3" t="s">
        <v>10</v>
      </c>
      <c r="AC8" s="3" t="s">
        <v>9</v>
      </c>
      <c r="AD8" s="3" t="s">
        <v>11</v>
      </c>
      <c r="AE8" s="3" t="s">
        <v>12</v>
      </c>
      <c r="AF8" s="3" t="s">
        <v>12</v>
      </c>
      <c r="AG8" s="3" t="s">
        <v>9</v>
      </c>
      <c r="AH8" s="3" t="s">
        <v>9</v>
      </c>
      <c r="AI8" s="3" t="s">
        <v>10</v>
      </c>
      <c r="AJ8" s="516"/>
      <c r="AK8" s="517"/>
      <c r="AL8" s="511"/>
      <c r="AO8" s="660"/>
      <c r="AP8" s="660"/>
      <c r="AQ8" s="657"/>
      <c r="AR8" s="656"/>
      <c r="AS8" s="656"/>
      <c r="AT8" s="656"/>
      <c r="AU8" s="656"/>
      <c r="AV8" s="656"/>
      <c r="AW8" s="662"/>
      <c r="AX8" s="662"/>
      <c r="AY8" s="662"/>
      <c r="AZ8" s="662"/>
      <c r="BA8" s="662"/>
      <c r="BB8" s="662"/>
      <c r="BC8" s="662"/>
      <c r="BD8" s="662"/>
      <c r="BE8" s="662"/>
      <c r="BF8" s="662"/>
      <c r="BG8" s="662"/>
      <c r="BH8" s="662"/>
      <c r="BI8" s="662"/>
      <c r="BJ8" s="662"/>
      <c r="BK8" s="662"/>
      <c r="BL8" s="662"/>
      <c r="BM8" s="662"/>
      <c r="BN8" s="662"/>
      <c r="BO8" s="662"/>
      <c r="BP8" s="663"/>
    </row>
    <row r="9" spans="1:86">
      <c r="A9">
        <v>153605</v>
      </c>
      <c r="B9" s="6" t="s">
        <v>189</v>
      </c>
      <c r="C9" s="17" t="s">
        <v>36</v>
      </c>
      <c r="D9" s="18" t="s">
        <v>37</v>
      </c>
      <c r="E9" s="19" t="s">
        <v>18</v>
      </c>
      <c r="F9" s="20"/>
      <c r="G9" s="20"/>
      <c r="H9" s="19" t="s">
        <v>19</v>
      </c>
      <c r="I9" s="19" t="s">
        <v>18</v>
      </c>
      <c r="J9" s="19" t="s">
        <v>18</v>
      </c>
      <c r="K9" s="19" t="s">
        <v>18</v>
      </c>
      <c r="L9" s="19" t="s">
        <v>18</v>
      </c>
      <c r="M9" s="20"/>
      <c r="N9" s="20"/>
      <c r="O9" s="94" t="s">
        <v>19</v>
      </c>
      <c r="P9" s="19" t="s">
        <v>18</v>
      </c>
      <c r="Q9" s="19" t="s">
        <v>18</v>
      </c>
      <c r="R9" s="19" t="s">
        <v>18</v>
      </c>
      <c r="S9" s="19" t="s">
        <v>18</v>
      </c>
      <c r="T9" s="20"/>
      <c r="U9" s="20"/>
      <c r="V9" s="93" t="s">
        <v>16</v>
      </c>
      <c r="W9" s="19" t="s">
        <v>18</v>
      </c>
      <c r="X9" s="19" t="s">
        <v>19</v>
      </c>
      <c r="Y9" s="19" t="s">
        <v>11</v>
      </c>
      <c r="Z9" s="94" t="s">
        <v>18</v>
      </c>
      <c r="AA9" s="20"/>
      <c r="AB9" s="20"/>
      <c r="AC9" s="19" t="s">
        <v>11</v>
      </c>
      <c r="AD9" s="19" t="s">
        <v>18</v>
      </c>
      <c r="AE9" s="19" t="s">
        <v>11</v>
      </c>
      <c r="AF9" s="19" t="s">
        <v>18</v>
      </c>
      <c r="AG9" s="20"/>
      <c r="AH9" s="20"/>
      <c r="AI9" s="20"/>
      <c r="AJ9" s="11">
        <f>$AO$2-BO9</f>
        <v>0</v>
      </c>
      <c r="AK9" s="12">
        <f>AJ9+AL9</f>
        <v>0</v>
      </c>
      <c r="AL9" s="13">
        <f>(BP9-AO9)</f>
        <v>0</v>
      </c>
      <c r="AO9" s="660"/>
      <c r="AP9" s="660"/>
      <c r="AQ9" s="657"/>
      <c r="AR9" s="656"/>
      <c r="AS9" s="656"/>
      <c r="AT9" s="656"/>
      <c r="AU9" s="656"/>
      <c r="AV9" s="656"/>
      <c r="AW9" s="658"/>
      <c r="AX9" s="658"/>
      <c r="AY9" s="658"/>
      <c r="AZ9" s="658"/>
      <c r="BA9" s="658"/>
      <c r="BB9" s="658"/>
      <c r="BC9" s="658"/>
      <c r="BD9" s="658"/>
      <c r="BE9" s="658"/>
      <c r="BF9" s="658"/>
      <c r="BG9" s="658"/>
      <c r="BH9" s="658"/>
      <c r="BI9" s="658"/>
      <c r="BJ9" s="658"/>
      <c r="BK9" s="658"/>
      <c r="BL9" s="658"/>
      <c r="BM9" s="658"/>
      <c r="BN9" s="658"/>
      <c r="BO9" s="658"/>
      <c r="BP9" s="661"/>
    </row>
    <row r="10" spans="1:86">
      <c r="A10" s="22" t="s">
        <v>43</v>
      </c>
      <c r="B10" s="6" t="s">
        <v>44</v>
      </c>
      <c r="C10" s="21" t="s">
        <v>42</v>
      </c>
      <c r="D10" s="18" t="s">
        <v>37</v>
      </c>
      <c r="E10" s="19" t="s">
        <v>18</v>
      </c>
      <c r="F10" s="24" t="s">
        <v>11</v>
      </c>
      <c r="G10" s="20"/>
      <c r="H10" s="522" t="s">
        <v>186</v>
      </c>
      <c r="I10" s="523"/>
      <c r="J10" s="523"/>
      <c r="K10" s="523"/>
      <c r="L10" s="524"/>
      <c r="M10" s="24" t="s">
        <v>18</v>
      </c>
      <c r="N10" s="20"/>
      <c r="O10" s="19" t="s">
        <v>18</v>
      </c>
      <c r="P10" s="19" t="s">
        <v>18</v>
      </c>
      <c r="Q10" s="19" t="s">
        <v>18</v>
      </c>
      <c r="R10" s="19" t="s">
        <v>18</v>
      </c>
      <c r="S10" s="19"/>
      <c r="T10" s="240" t="s">
        <v>18</v>
      </c>
      <c r="U10" s="240" t="s">
        <v>19</v>
      </c>
      <c r="V10" s="241" t="s">
        <v>18</v>
      </c>
      <c r="W10" s="241" t="s">
        <v>18</v>
      </c>
      <c r="X10" s="241" t="s">
        <v>18</v>
      </c>
      <c r="Y10" s="241" t="s">
        <v>18</v>
      </c>
      <c r="Z10" s="241" t="s">
        <v>18</v>
      </c>
      <c r="AA10" s="240" t="s">
        <v>19</v>
      </c>
      <c r="AB10" s="240" t="s">
        <v>18</v>
      </c>
      <c r="AC10" s="241" t="s">
        <v>18</v>
      </c>
      <c r="AD10" s="241" t="s">
        <v>18</v>
      </c>
      <c r="AE10" s="241" t="s">
        <v>18</v>
      </c>
      <c r="AF10" s="241" t="s">
        <v>18</v>
      </c>
      <c r="AG10" s="242" t="s">
        <v>18</v>
      </c>
      <c r="AH10" s="242"/>
      <c r="AI10" s="242"/>
      <c r="AJ10" s="243">
        <f>$AO$2-BO10</f>
        <v>0</v>
      </c>
      <c r="AK10" s="12">
        <f>AJ10+AL10</f>
        <v>0</v>
      </c>
      <c r="AL10" s="13">
        <f>(BP10-AO10)</f>
        <v>0</v>
      </c>
      <c r="AO10" s="660"/>
      <c r="AP10" s="660"/>
      <c r="AQ10" s="657"/>
      <c r="AR10" s="656"/>
      <c r="AS10" s="656"/>
      <c r="AT10" s="656"/>
      <c r="AU10" s="656"/>
      <c r="AV10" s="656"/>
      <c r="AW10" s="658"/>
      <c r="AX10" s="658"/>
      <c r="AY10" s="658"/>
      <c r="AZ10" s="658"/>
      <c r="BA10" s="658"/>
      <c r="BB10" s="658"/>
      <c r="BC10" s="658"/>
      <c r="BD10" s="658"/>
      <c r="BE10" s="658"/>
      <c r="BF10" s="658"/>
      <c r="BG10" s="658"/>
      <c r="BH10" s="658"/>
      <c r="BI10" s="658"/>
      <c r="BJ10" s="658"/>
      <c r="BK10" s="658"/>
      <c r="BL10" s="658"/>
      <c r="BM10" s="658"/>
      <c r="BN10" s="658"/>
      <c r="BO10" s="658"/>
      <c r="BP10" s="661"/>
    </row>
    <row r="11" spans="1:86">
      <c r="A11" s="22" t="s">
        <v>38</v>
      </c>
      <c r="B11" s="6" t="s">
        <v>39</v>
      </c>
      <c r="C11" s="17" t="s">
        <v>40</v>
      </c>
      <c r="D11" s="18" t="s">
        <v>41</v>
      </c>
      <c r="E11" s="19" t="s">
        <v>26</v>
      </c>
      <c r="F11" s="23"/>
      <c r="G11" s="23"/>
      <c r="H11" s="19" t="s">
        <v>26</v>
      </c>
      <c r="I11" s="19" t="s">
        <v>26</v>
      </c>
      <c r="J11" s="19" t="s">
        <v>26</v>
      </c>
      <c r="K11" s="19" t="s">
        <v>26</v>
      </c>
      <c r="L11" s="19" t="s">
        <v>26</v>
      </c>
      <c r="M11" s="20"/>
      <c r="N11" s="20"/>
      <c r="O11" s="19" t="s">
        <v>26</v>
      </c>
      <c r="P11" s="19" t="s">
        <v>26</v>
      </c>
      <c r="Q11" s="19" t="s">
        <v>26</v>
      </c>
      <c r="R11" s="19" t="s">
        <v>26</v>
      </c>
      <c r="S11" s="19"/>
      <c r="T11" s="244"/>
      <c r="U11" s="244"/>
      <c r="V11" s="241" t="s">
        <v>19</v>
      </c>
      <c r="W11" s="241" t="s">
        <v>26</v>
      </c>
      <c r="X11" s="241" t="s">
        <v>26</v>
      </c>
      <c r="Y11" s="241" t="s">
        <v>26</v>
      </c>
      <c r="Z11" s="241" t="s">
        <v>26</v>
      </c>
      <c r="AA11" s="244"/>
      <c r="AB11" s="244"/>
      <c r="AC11" s="241" t="s">
        <v>26</v>
      </c>
      <c r="AD11" s="241" t="s">
        <v>26</v>
      </c>
      <c r="AE11" s="241" t="s">
        <v>26</v>
      </c>
      <c r="AF11" s="241" t="s">
        <v>26</v>
      </c>
      <c r="AG11" s="244"/>
      <c r="AH11" s="244"/>
      <c r="AI11" s="244"/>
      <c r="AJ11" s="243">
        <f>$AO$2-BO11</f>
        <v>0</v>
      </c>
      <c r="AK11" s="12">
        <f>AJ11+AL11</f>
        <v>0</v>
      </c>
      <c r="AL11" s="13">
        <f>(BP11-AO11)</f>
        <v>0</v>
      </c>
      <c r="AO11" s="660"/>
      <c r="AP11" s="660"/>
      <c r="AQ11" s="657"/>
      <c r="AR11" s="656"/>
      <c r="AS11" s="656"/>
      <c r="AT11" s="656"/>
      <c r="AU11" s="656"/>
      <c r="AV11" s="656"/>
      <c r="AW11" s="658"/>
      <c r="AX11" s="658"/>
      <c r="AY11" s="658"/>
      <c r="AZ11" s="658"/>
      <c r="BA11" s="658"/>
      <c r="BB11" s="658"/>
      <c r="BC11" s="658"/>
      <c r="BD11" s="658"/>
      <c r="BE11" s="658"/>
      <c r="BF11" s="658"/>
      <c r="BG11" s="658"/>
      <c r="BH11" s="658"/>
      <c r="BI11" s="658"/>
      <c r="BJ11" s="658"/>
      <c r="BK11" s="658"/>
      <c r="BL11" s="658"/>
      <c r="BM11" s="658"/>
      <c r="BN11" s="658"/>
      <c r="BO11" s="658"/>
      <c r="BP11" s="661"/>
    </row>
    <row r="12" spans="1:86">
      <c r="A12" s="513" t="s">
        <v>1</v>
      </c>
      <c r="B12" s="518" t="s">
        <v>2</v>
      </c>
      <c r="C12" s="14" t="s">
        <v>3</v>
      </c>
      <c r="D12" s="515" t="s">
        <v>4</v>
      </c>
      <c r="E12" s="2">
        <v>1</v>
      </c>
      <c r="F12" s="2">
        <v>2</v>
      </c>
      <c r="G12" s="2">
        <v>3</v>
      </c>
      <c r="H12" s="2">
        <v>4</v>
      </c>
      <c r="I12" s="2">
        <v>5</v>
      </c>
      <c r="J12" s="2">
        <v>6</v>
      </c>
      <c r="K12" s="2">
        <v>7</v>
      </c>
      <c r="L12" s="2">
        <v>8</v>
      </c>
      <c r="M12" s="2">
        <v>9</v>
      </c>
      <c r="N12" s="2">
        <v>10</v>
      </c>
      <c r="O12" s="2">
        <v>11</v>
      </c>
      <c r="P12" s="2">
        <v>12</v>
      </c>
      <c r="Q12" s="2">
        <v>13</v>
      </c>
      <c r="R12" s="2">
        <v>14</v>
      </c>
      <c r="S12" s="2">
        <v>15</v>
      </c>
      <c r="T12" s="2">
        <v>16</v>
      </c>
      <c r="U12" s="2">
        <v>17</v>
      </c>
      <c r="V12" s="2">
        <v>18</v>
      </c>
      <c r="W12" s="2">
        <v>19</v>
      </c>
      <c r="X12" s="2">
        <v>20</v>
      </c>
      <c r="Y12" s="2">
        <v>21</v>
      </c>
      <c r="Z12" s="2">
        <v>22</v>
      </c>
      <c r="AA12" s="2">
        <v>23</v>
      </c>
      <c r="AB12" s="2">
        <v>24</v>
      </c>
      <c r="AC12" s="2">
        <v>25</v>
      </c>
      <c r="AD12" s="2">
        <v>26</v>
      </c>
      <c r="AE12" s="2">
        <v>27</v>
      </c>
      <c r="AF12" s="2">
        <v>28</v>
      </c>
      <c r="AG12" s="2">
        <v>29</v>
      </c>
      <c r="AH12" s="2">
        <v>30</v>
      </c>
      <c r="AI12" s="2">
        <v>31</v>
      </c>
      <c r="AJ12" s="516" t="s">
        <v>5</v>
      </c>
      <c r="AK12" s="517" t="s">
        <v>6</v>
      </c>
      <c r="AL12" s="511" t="s">
        <v>7</v>
      </c>
      <c r="AO12" s="660"/>
      <c r="AP12" s="660"/>
      <c r="AQ12" s="657"/>
      <c r="AR12" s="656"/>
      <c r="AS12" s="656"/>
      <c r="AT12" s="656"/>
      <c r="AU12" s="656"/>
      <c r="AV12" s="656"/>
      <c r="AW12" s="662"/>
      <c r="AX12" s="662"/>
      <c r="AY12" s="662"/>
      <c r="AZ12" s="662"/>
      <c r="BA12" s="662"/>
      <c r="BB12" s="662"/>
      <c r="BC12" s="662"/>
      <c r="BD12" s="662"/>
      <c r="BE12" s="662"/>
      <c r="BF12" s="662"/>
      <c r="BG12" s="662"/>
      <c r="BH12" s="662"/>
      <c r="BI12" s="662"/>
      <c r="BJ12" s="662"/>
      <c r="BK12" s="662"/>
      <c r="BL12" s="662"/>
      <c r="BM12" s="662"/>
      <c r="BN12" s="662"/>
      <c r="BO12" s="662"/>
      <c r="BP12" s="663"/>
    </row>
    <row r="13" spans="1:86">
      <c r="A13" s="513"/>
      <c r="B13" s="518"/>
      <c r="C13" s="16" t="s">
        <v>42</v>
      </c>
      <c r="D13" s="515"/>
      <c r="E13" s="3" t="s">
        <v>9</v>
      </c>
      <c r="F13" s="3" t="s">
        <v>9</v>
      </c>
      <c r="G13" s="3" t="s">
        <v>10</v>
      </c>
      <c r="H13" s="3" t="s">
        <v>9</v>
      </c>
      <c r="I13" s="3" t="s">
        <v>11</v>
      </c>
      <c r="J13" s="3" t="s">
        <v>12</v>
      </c>
      <c r="K13" s="3" t="s">
        <v>12</v>
      </c>
      <c r="L13" s="3" t="s">
        <v>9</v>
      </c>
      <c r="M13" s="3" t="s">
        <v>9</v>
      </c>
      <c r="N13" s="3" t="s">
        <v>10</v>
      </c>
      <c r="O13" s="3" t="s">
        <v>9</v>
      </c>
      <c r="P13" s="3" t="s">
        <v>11</v>
      </c>
      <c r="Q13" s="3" t="s">
        <v>12</v>
      </c>
      <c r="R13" s="3" t="s">
        <v>12</v>
      </c>
      <c r="S13" s="3" t="s">
        <v>9</v>
      </c>
      <c r="T13" s="3" t="s">
        <v>9</v>
      </c>
      <c r="U13" s="3" t="s">
        <v>10</v>
      </c>
      <c r="V13" s="3" t="s">
        <v>9</v>
      </c>
      <c r="W13" s="3" t="s">
        <v>11</v>
      </c>
      <c r="X13" s="3" t="s">
        <v>12</v>
      </c>
      <c r="Y13" s="3" t="s">
        <v>12</v>
      </c>
      <c r="Z13" s="3" t="s">
        <v>9</v>
      </c>
      <c r="AA13" s="3" t="s">
        <v>9</v>
      </c>
      <c r="AB13" s="3" t="s">
        <v>10</v>
      </c>
      <c r="AC13" s="3" t="s">
        <v>9</v>
      </c>
      <c r="AD13" s="3" t="s">
        <v>11</v>
      </c>
      <c r="AE13" s="3" t="s">
        <v>12</v>
      </c>
      <c r="AF13" s="3" t="s">
        <v>12</v>
      </c>
      <c r="AG13" s="3" t="s">
        <v>9</v>
      </c>
      <c r="AH13" s="3" t="s">
        <v>9</v>
      </c>
      <c r="AI13" s="3" t="s">
        <v>10</v>
      </c>
      <c r="AJ13" s="516"/>
      <c r="AK13" s="517"/>
      <c r="AL13" s="511"/>
      <c r="AO13" s="660"/>
      <c r="AP13" s="660"/>
      <c r="AQ13" s="657"/>
      <c r="AR13" s="656"/>
      <c r="AS13" s="656"/>
      <c r="AT13" s="656"/>
      <c r="AU13" s="656"/>
      <c r="AV13" s="656"/>
      <c r="AW13" s="662"/>
      <c r="AX13" s="662"/>
      <c r="AY13" s="662"/>
      <c r="AZ13" s="662"/>
      <c r="BA13" s="662"/>
      <c r="BB13" s="662"/>
      <c r="BC13" s="662"/>
      <c r="BD13" s="662"/>
      <c r="BE13" s="662"/>
      <c r="BF13" s="662"/>
      <c r="BG13" s="662"/>
      <c r="BH13" s="662"/>
      <c r="BI13" s="662"/>
      <c r="BJ13" s="662"/>
      <c r="BK13" s="662"/>
      <c r="BL13" s="662"/>
      <c r="BM13" s="662"/>
      <c r="BN13" s="662"/>
      <c r="BO13" s="662"/>
      <c r="BP13" s="663"/>
    </row>
    <row r="14" spans="1:86">
      <c r="A14" s="22" t="s">
        <v>45</v>
      </c>
      <c r="B14" s="6" t="s">
        <v>46</v>
      </c>
      <c r="C14" s="21" t="s">
        <v>42</v>
      </c>
      <c r="D14" s="18" t="s">
        <v>37</v>
      </c>
      <c r="E14" s="19" t="s">
        <v>18</v>
      </c>
      <c r="F14" s="20"/>
      <c r="G14" s="24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20"/>
      <c r="N14" s="24" t="s">
        <v>19</v>
      </c>
      <c r="O14" s="19" t="s">
        <v>18</v>
      </c>
      <c r="P14" s="19" t="s">
        <v>18</v>
      </c>
      <c r="Q14" s="19" t="s">
        <v>18</v>
      </c>
      <c r="R14" s="19" t="s">
        <v>18</v>
      </c>
      <c r="S14" s="19" t="s">
        <v>18</v>
      </c>
      <c r="T14" s="20"/>
      <c r="U14" s="24" t="s">
        <v>18</v>
      </c>
      <c r="V14" s="19" t="s">
        <v>18</v>
      </c>
      <c r="W14" s="19" t="s">
        <v>18</v>
      </c>
      <c r="X14" s="19" t="s">
        <v>18</v>
      </c>
      <c r="Y14" s="19" t="s">
        <v>18</v>
      </c>
      <c r="Z14" s="19" t="s">
        <v>18</v>
      </c>
      <c r="AA14" s="24" t="s">
        <v>18</v>
      </c>
      <c r="AB14" s="20"/>
      <c r="AC14" s="19" t="s">
        <v>18</v>
      </c>
      <c r="AD14" s="19" t="s">
        <v>18</v>
      </c>
      <c r="AE14" s="19" t="s">
        <v>18</v>
      </c>
      <c r="AF14" s="19" t="s">
        <v>18</v>
      </c>
      <c r="AG14" s="24" t="s">
        <v>18</v>
      </c>
      <c r="AH14" s="20"/>
      <c r="AI14" s="20"/>
      <c r="AJ14" s="11">
        <f>$AO$2-BO14</f>
        <v>0</v>
      </c>
      <c r="AK14" s="12">
        <f>AJ14+AL14</f>
        <v>0</v>
      </c>
      <c r="AL14" s="13">
        <f>(BP14-AO14)</f>
        <v>0</v>
      </c>
      <c r="AO14" s="660"/>
      <c r="AP14" s="660"/>
      <c r="AQ14" s="657"/>
      <c r="AR14" s="656"/>
      <c r="AS14" s="656"/>
      <c r="AT14" s="656"/>
      <c r="AU14" s="656"/>
      <c r="AV14" s="656"/>
      <c r="AW14" s="658"/>
      <c r="AX14" s="658"/>
      <c r="AY14" s="658"/>
      <c r="AZ14" s="658"/>
      <c r="BA14" s="658"/>
      <c r="BB14" s="658"/>
      <c r="BC14" s="658"/>
      <c r="BD14" s="658"/>
      <c r="BE14" s="658"/>
      <c r="BF14" s="658"/>
      <c r="BG14" s="658"/>
      <c r="BH14" s="658"/>
      <c r="BI14" s="658"/>
      <c r="BJ14" s="658"/>
      <c r="BK14" s="658"/>
      <c r="BL14" s="658"/>
      <c r="BM14" s="658"/>
      <c r="BN14" s="658"/>
      <c r="BO14" s="658"/>
      <c r="BP14" s="661"/>
    </row>
    <row r="15" spans="1:86">
      <c r="A15" s="513" t="s">
        <v>1</v>
      </c>
      <c r="B15" s="518" t="s">
        <v>2</v>
      </c>
      <c r="C15" s="14" t="s">
        <v>3</v>
      </c>
      <c r="D15" s="515" t="s">
        <v>4</v>
      </c>
      <c r="E15" s="2">
        <v>1</v>
      </c>
      <c r="F15" s="2">
        <v>2</v>
      </c>
      <c r="G15" s="2">
        <v>3</v>
      </c>
      <c r="H15" s="2">
        <v>4</v>
      </c>
      <c r="I15" s="2">
        <v>5</v>
      </c>
      <c r="J15" s="2">
        <v>6</v>
      </c>
      <c r="K15" s="2">
        <v>7</v>
      </c>
      <c r="L15" s="2">
        <v>8</v>
      </c>
      <c r="M15" s="2">
        <v>9</v>
      </c>
      <c r="N15" s="2">
        <v>10</v>
      </c>
      <c r="O15" s="2">
        <v>11</v>
      </c>
      <c r="P15" s="2">
        <v>12</v>
      </c>
      <c r="Q15" s="2">
        <v>13</v>
      </c>
      <c r="R15" s="2">
        <v>14</v>
      </c>
      <c r="S15" s="2">
        <v>15</v>
      </c>
      <c r="T15" s="2">
        <v>16</v>
      </c>
      <c r="U15" s="2">
        <v>17</v>
      </c>
      <c r="V15" s="2">
        <v>18</v>
      </c>
      <c r="W15" s="2">
        <v>19</v>
      </c>
      <c r="X15" s="2">
        <v>20</v>
      </c>
      <c r="Y15" s="2">
        <v>21</v>
      </c>
      <c r="Z15" s="2">
        <v>22</v>
      </c>
      <c r="AA15" s="2">
        <v>23</v>
      </c>
      <c r="AB15" s="2">
        <v>24</v>
      </c>
      <c r="AC15" s="2">
        <v>25</v>
      </c>
      <c r="AD15" s="2">
        <v>26</v>
      </c>
      <c r="AE15" s="2">
        <v>27</v>
      </c>
      <c r="AF15" s="2">
        <v>28</v>
      </c>
      <c r="AG15" s="2">
        <v>29</v>
      </c>
      <c r="AH15" s="2">
        <v>30</v>
      </c>
      <c r="AI15" s="2">
        <v>31</v>
      </c>
      <c r="AJ15" s="516" t="s">
        <v>5</v>
      </c>
      <c r="AK15" s="517" t="s">
        <v>6</v>
      </c>
      <c r="AL15" s="511" t="s">
        <v>7</v>
      </c>
      <c r="AO15" s="660"/>
      <c r="AP15" s="660"/>
      <c r="AQ15" s="657"/>
      <c r="AR15" s="656"/>
      <c r="AS15" s="656"/>
      <c r="AT15" s="656"/>
      <c r="AU15" s="656"/>
      <c r="AV15" s="656"/>
      <c r="AW15" s="662"/>
      <c r="AX15" s="662"/>
      <c r="AY15" s="662"/>
      <c r="AZ15" s="662"/>
      <c r="BA15" s="662"/>
      <c r="BB15" s="662"/>
      <c r="BC15" s="662"/>
      <c r="BD15" s="662"/>
      <c r="BE15" s="662"/>
      <c r="BF15" s="662"/>
      <c r="BG15" s="662"/>
      <c r="BH15" s="662"/>
      <c r="BI15" s="662"/>
      <c r="BJ15" s="662"/>
      <c r="BK15" s="662"/>
      <c r="BL15" s="662"/>
      <c r="BM15" s="662"/>
      <c r="BN15" s="662"/>
      <c r="BO15" s="662"/>
      <c r="BP15" s="663"/>
    </row>
    <row r="16" spans="1:86">
      <c r="A16" s="513"/>
      <c r="B16" s="518"/>
      <c r="C16" s="16" t="s">
        <v>42</v>
      </c>
      <c r="D16" s="515"/>
      <c r="E16" s="3" t="s">
        <v>9</v>
      </c>
      <c r="F16" s="3" t="s">
        <v>9</v>
      </c>
      <c r="G16" s="3" t="s">
        <v>10</v>
      </c>
      <c r="H16" s="3" t="s">
        <v>9</v>
      </c>
      <c r="I16" s="3" t="s">
        <v>11</v>
      </c>
      <c r="J16" s="3" t="s">
        <v>12</v>
      </c>
      <c r="K16" s="3" t="s">
        <v>12</v>
      </c>
      <c r="L16" s="3" t="s">
        <v>9</v>
      </c>
      <c r="M16" s="3" t="s">
        <v>9</v>
      </c>
      <c r="N16" s="3" t="s">
        <v>10</v>
      </c>
      <c r="O16" s="3" t="s">
        <v>9</v>
      </c>
      <c r="P16" s="3" t="s">
        <v>11</v>
      </c>
      <c r="Q16" s="3" t="s">
        <v>12</v>
      </c>
      <c r="R16" s="3" t="s">
        <v>12</v>
      </c>
      <c r="S16" s="3" t="s">
        <v>9</v>
      </c>
      <c r="T16" s="3" t="s">
        <v>9</v>
      </c>
      <c r="U16" s="3" t="s">
        <v>10</v>
      </c>
      <c r="V16" s="3" t="s">
        <v>9</v>
      </c>
      <c r="W16" s="3" t="s">
        <v>11</v>
      </c>
      <c r="X16" s="3" t="s">
        <v>12</v>
      </c>
      <c r="Y16" s="3" t="s">
        <v>12</v>
      </c>
      <c r="Z16" s="3" t="s">
        <v>9</v>
      </c>
      <c r="AA16" s="3" t="s">
        <v>9</v>
      </c>
      <c r="AB16" s="3" t="s">
        <v>10</v>
      </c>
      <c r="AC16" s="3" t="s">
        <v>9</v>
      </c>
      <c r="AD16" s="3" t="s">
        <v>11</v>
      </c>
      <c r="AE16" s="3" t="s">
        <v>12</v>
      </c>
      <c r="AF16" s="3" t="s">
        <v>12</v>
      </c>
      <c r="AG16" s="3" t="s">
        <v>9</v>
      </c>
      <c r="AH16" s="3" t="s">
        <v>9</v>
      </c>
      <c r="AI16" s="3" t="s">
        <v>10</v>
      </c>
      <c r="AJ16" s="516"/>
      <c r="AK16" s="517"/>
      <c r="AL16" s="511"/>
      <c r="AO16" s="660"/>
      <c r="AP16" s="660"/>
      <c r="AQ16" s="657"/>
      <c r="AR16" s="656"/>
      <c r="AS16" s="656"/>
      <c r="AT16" s="656"/>
      <c r="AU16" s="656"/>
      <c r="AV16" s="656"/>
      <c r="AW16" s="662"/>
      <c r="AX16" s="662"/>
      <c r="AY16" s="662"/>
      <c r="AZ16" s="662"/>
      <c r="BA16" s="662"/>
      <c r="BB16" s="662"/>
      <c r="BC16" s="662"/>
      <c r="BD16" s="662"/>
      <c r="BE16" s="662"/>
      <c r="BF16" s="662"/>
      <c r="BG16" s="662"/>
      <c r="BH16" s="662"/>
      <c r="BI16" s="662"/>
      <c r="BJ16" s="662"/>
      <c r="BK16" s="662"/>
      <c r="BL16" s="662"/>
      <c r="BM16" s="662"/>
      <c r="BN16" s="662"/>
      <c r="BO16" s="662"/>
      <c r="BP16" s="663"/>
    </row>
    <row r="17" spans="1:86">
      <c r="A17" s="22" t="s">
        <v>47</v>
      </c>
      <c r="B17" s="6" t="s">
        <v>48</v>
      </c>
      <c r="C17" s="21" t="s">
        <v>42</v>
      </c>
      <c r="D17" s="18" t="s">
        <v>49</v>
      </c>
      <c r="E17" s="94" t="s">
        <v>11</v>
      </c>
      <c r="F17" s="24" t="s">
        <v>18</v>
      </c>
      <c r="G17" s="24" t="s">
        <v>19</v>
      </c>
      <c r="H17" s="19" t="s">
        <v>11</v>
      </c>
      <c r="I17" s="168" t="s">
        <v>19</v>
      </c>
      <c r="J17" s="94" t="s">
        <v>11</v>
      </c>
      <c r="K17" s="19" t="s">
        <v>19</v>
      </c>
      <c r="L17" s="19" t="s">
        <v>11</v>
      </c>
      <c r="M17" s="20"/>
      <c r="N17" s="24"/>
      <c r="O17" s="519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1"/>
      <c r="AG17" s="24"/>
      <c r="AH17" s="24" t="s">
        <v>11</v>
      </c>
      <c r="AI17" s="20"/>
      <c r="AJ17" s="11">
        <f>$AO$2-BO17</f>
        <v>0</v>
      </c>
      <c r="AK17" s="12">
        <f>AJ17+AL17</f>
        <v>0</v>
      </c>
      <c r="AL17" s="13">
        <f>(BP17-AO17)</f>
        <v>0</v>
      </c>
      <c r="AO17" s="660"/>
      <c r="AP17" s="660"/>
      <c r="AQ17" s="657"/>
      <c r="AR17" s="656"/>
      <c r="AS17" s="656"/>
      <c r="AT17" s="656"/>
      <c r="AU17" s="656"/>
      <c r="AV17" s="656"/>
      <c r="AW17" s="658"/>
      <c r="AX17" s="658"/>
      <c r="AY17" s="658"/>
      <c r="AZ17" s="658"/>
      <c r="BA17" s="658"/>
      <c r="BB17" s="658"/>
      <c r="BC17" s="658"/>
      <c r="BD17" s="658"/>
      <c r="BE17" s="658"/>
      <c r="BF17" s="658"/>
      <c r="BG17" s="658"/>
      <c r="BH17" s="658"/>
      <c r="BI17" s="658"/>
      <c r="BJ17" s="658"/>
      <c r="BK17" s="658"/>
      <c r="BL17" s="658"/>
      <c r="BM17" s="658"/>
      <c r="BN17" s="658"/>
      <c r="BO17" s="658"/>
      <c r="BP17" s="661"/>
    </row>
    <row r="18" spans="1:86">
      <c r="A18" s="22" t="s">
        <v>50</v>
      </c>
      <c r="B18" s="6" t="s">
        <v>51</v>
      </c>
      <c r="C18" s="21" t="s">
        <v>42</v>
      </c>
      <c r="D18" s="18" t="s">
        <v>49</v>
      </c>
      <c r="E18" s="19" t="s">
        <v>11</v>
      </c>
      <c r="F18" s="20"/>
      <c r="G18" s="20"/>
      <c r="H18" s="19" t="s">
        <v>11</v>
      </c>
      <c r="I18" s="19" t="s">
        <v>11</v>
      </c>
      <c r="J18" s="94" t="s">
        <v>19</v>
      </c>
      <c r="K18" s="19" t="s">
        <v>11</v>
      </c>
      <c r="L18" s="19" t="s">
        <v>11</v>
      </c>
      <c r="M18" s="20" t="s">
        <v>11</v>
      </c>
      <c r="N18" s="20"/>
      <c r="O18" s="19" t="s">
        <v>11</v>
      </c>
      <c r="P18" s="19" t="s">
        <v>11</v>
      </c>
      <c r="Q18" s="19" t="s">
        <v>11</v>
      </c>
      <c r="R18" s="19" t="s">
        <v>11</v>
      </c>
      <c r="S18" s="19" t="s">
        <v>11</v>
      </c>
      <c r="T18" s="24" t="s">
        <v>19</v>
      </c>
      <c r="U18" s="20"/>
      <c r="V18" s="19" t="s">
        <v>11</v>
      </c>
      <c r="W18" s="19" t="s">
        <v>11</v>
      </c>
      <c r="X18" s="19" t="s">
        <v>11</v>
      </c>
      <c r="Y18" s="94" t="s">
        <v>19</v>
      </c>
      <c r="Z18" s="19" t="s">
        <v>11</v>
      </c>
      <c r="AA18" s="24" t="s">
        <v>19</v>
      </c>
      <c r="AB18" s="24" t="s">
        <v>19</v>
      </c>
      <c r="AC18" s="19" t="s">
        <v>11</v>
      </c>
      <c r="AD18" s="94" t="s">
        <v>19</v>
      </c>
      <c r="AE18" s="94" t="s">
        <v>19</v>
      </c>
      <c r="AF18" s="94" t="s">
        <v>19</v>
      </c>
      <c r="AG18" s="20" t="s">
        <v>11</v>
      </c>
      <c r="AH18" s="20" t="s">
        <v>18</v>
      </c>
      <c r="AI18" s="20" t="s">
        <v>19</v>
      </c>
      <c r="AJ18" s="11">
        <f>$AO$2-BO18</f>
        <v>0</v>
      </c>
      <c r="AK18" s="12">
        <f>AJ18+AL18</f>
        <v>0</v>
      </c>
      <c r="AL18" s="13">
        <f>(BP18-AO18)</f>
        <v>0</v>
      </c>
      <c r="AO18" s="660"/>
      <c r="AP18" s="660"/>
      <c r="AQ18" s="657"/>
      <c r="AR18" s="656"/>
      <c r="AS18" s="656"/>
      <c r="AT18" s="656"/>
      <c r="AU18" s="656"/>
      <c r="AV18" s="656"/>
      <c r="AW18" s="658"/>
      <c r="AX18" s="658"/>
      <c r="AY18" s="658"/>
      <c r="AZ18" s="658"/>
      <c r="BA18" s="658"/>
      <c r="BB18" s="658"/>
      <c r="BC18" s="658"/>
      <c r="BD18" s="658"/>
      <c r="BE18" s="658"/>
      <c r="BF18" s="658"/>
      <c r="BG18" s="658"/>
      <c r="BH18" s="658"/>
      <c r="BI18" s="658"/>
      <c r="BJ18" s="658"/>
      <c r="BK18" s="658"/>
      <c r="BL18" s="658"/>
      <c r="BM18" s="658"/>
      <c r="BN18" s="658"/>
      <c r="BO18" s="658"/>
      <c r="BP18" s="661"/>
    </row>
    <row r="19" spans="1:86">
      <c r="A19" s="513" t="s">
        <v>1</v>
      </c>
      <c r="B19" s="518" t="s">
        <v>2</v>
      </c>
      <c r="C19" s="14" t="s">
        <v>3</v>
      </c>
      <c r="D19" s="515" t="s">
        <v>4</v>
      </c>
      <c r="E19" s="2">
        <v>1</v>
      </c>
      <c r="F19" s="2">
        <v>2</v>
      </c>
      <c r="G19" s="2">
        <v>3</v>
      </c>
      <c r="H19" s="2">
        <v>4</v>
      </c>
      <c r="I19" s="2">
        <v>5</v>
      </c>
      <c r="J19" s="2">
        <v>6</v>
      </c>
      <c r="K19" s="2">
        <v>7</v>
      </c>
      <c r="L19" s="2">
        <v>8</v>
      </c>
      <c r="M19" s="2">
        <v>9</v>
      </c>
      <c r="N19" s="2">
        <v>10</v>
      </c>
      <c r="O19" s="2">
        <v>11</v>
      </c>
      <c r="P19" s="2">
        <v>12</v>
      </c>
      <c r="Q19" s="2">
        <v>13</v>
      </c>
      <c r="R19" s="2">
        <v>14</v>
      </c>
      <c r="S19" s="2">
        <v>15</v>
      </c>
      <c r="T19" s="2">
        <v>16</v>
      </c>
      <c r="U19" s="2">
        <v>17</v>
      </c>
      <c r="V19" s="2">
        <v>18</v>
      </c>
      <c r="W19" s="2">
        <v>19</v>
      </c>
      <c r="X19" s="2">
        <v>20</v>
      </c>
      <c r="Y19" s="2">
        <v>21</v>
      </c>
      <c r="Z19" s="2">
        <v>22</v>
      </c>
      <c r="AA19" s="2">
        <v>23</v>
      </c>
      <c r="AB19" s="2">
        <v>24</v>
      </c>
      <c r="AC19" s="2">
        <v>25</v>
      </c>
      <c r="AD19" s="2">
        <v>26</v>
      </c>
      <c r="AE19" s="2">
        <v>27</v>
      </c>
      <c r="AF19" s="2">
        <v>28</v>
      </c>
      <c r="AG19" s="2">
        <v>29</v>
      </c>
      <c r="AH19" s="2">
        <v>30</v>
      </c>
      <c r="AI19" s="2">
        <v>31</v>
      </c>
      <c r="AJ19" s="516" t="s">
        <v>5</v>
      </c>
      <c r="AK19" s="517" t="s">
        <v>6</v>
      </c>
      <c r="AL19" s="511" t="s">
        <v>7</v>
      </c>
      <c r="AO19" s="660"/>
      <c r="AP19" s="660"/>
      <c r="AQ19" s="657"/>
      <c r="AR19" s="656"/>
      <c r="AS19" s="656"/>
      <c r="AT19" s="656"/>
      <c r="AU19" s="656"/>
      <c r="AV19" s="656"/>
      <c r="AW19" s="662"/>
      <c r="AX19" s="662"/>
      <c r="AY19" s="662"/>
      <c r="AZ19" s="662"/>
      <c r="BA19" s="662"/>
      <c r="BB19" s="662"/>
      <c r="BC19" s="662"/>
      <c r="BD19" s="662"/>
      <c r="BE19" s="662"/>
      <c r="BF19" s="662"/>
      <c r="BG19" s="662"/>
      <c r="BH19" s="662"/>
      <c r="BI19" s="662"/>
      <c r="BJ19" s="662"/>
      <c r="BK19" s="662"/>
      <c r="BL19" s="662"/>
      <c r="BM19" s="662"/>
      <c r="BN19" s="662"/>
      <c r="BO19" s="662"/>
      <c r="BP19" s="663"/>
    </row>
    <row r="20" spans="1:86">
      <c r="A20" s="513"/>
      <c r="B20" s="518"/>
      <c r="C20" s="16" t="s">
        <v>42</v>
      </c>
      <c r="D20" s="515"/>
      <c r="E20" s="3" t="s">
        <v>9</v>
      </c>
      <c r="F20" s="3" t="s">
        <v>9</v>
      </c>
      <c r="G20" s="3" t="s">
        <v>10</v>
      </c>
      <c r="H20" s="3" t="s">
        <v>9</v>
      </c>
      <c r="I20" s="3" t="s">
        <v>11</v>
      </c>
      <c r="J20" s="3" t="s">
        <v>12</v>
      </c>
      <c r="K20" s="3" t="s">
        <v>12</v>
      </c>
      <c r="L20" s="3" t="s">
        <v>9</v>
      </c>
      <c r="M20" s="3" t="s">
        <v>9</v>
      </c>
      <c r="N20" s="3" t="s">
        <v>10</v>
      </c>
      <c r="O20" s="3" t="s">
        <v>9</v>
      </c>
      <c r="P20" s="3" t="s">
        <v>11</v>
      </c>
      <c r="Q20" s="3" t="s">
        <v>12</v>
      </c>
      <c r="R20" s="3" t="s">
        <v>12</v>
      </c>
      <c r="S20" s="3" t="s">
        <v>9</v>
      </c>
      <c r="T20" s="3" t="s">
        <v>9</v>
      </c>
      <c r="U20" s="3" t="s">
        <v>10</v>
      </c>
      <c r="V20" s="3" t="s">
        <v>9</v>
      </c>
      <c r="W20" s="3" t="s">
        <v>11</v>
      </c>
      <c r="X20" s="3" t="s">
        <v>12</v>
      </c>
      <c r="Y20" s="3" t="s">
        <v>12</v>
      </c>
      <c r="Z20" s="3" t="s">
        <v>9</v>
      </c>
      <c r="AA20" s="3" t="s">
        <v>9</v>
      </c>
      <c r="AB20" s="3" t="s">
        <v>10</v>
      </c>
      <c r="AC20" s="3" t="s">
        <v>9</v>
      </c>
      <c r="AD20" s="3" t="s">
        <v>11</v>
      </c>
      <c r="AE20" s="3" t="s">
        <v>12</v>
      </c>
      <c r="AF20" s="3" t="s">
        <v>12</v>
      </c>
      <c r="AG20" s="3" t="s">
        <v>9</v>
      </c>
      <c r="AH20" s="3" t="s">
        <v>9</v>
      </c>
      <c r="AI20" s="3" t="s">
        <v>10</v>
      </c>
      <c r="AJ20" s="516"/>
      <c r="AK20" s="517"/>
      <c r="AL20" s="511"/>
      <c r="AO20" s="660"/>
      <c r="AP20" s="660"/>
      <c r="AQ20" s="657"/>
      <c r="AR20" s="656"/>
      <c r="AS20" s="656"/>
      <c r="AT20" s="656"/>
      <c r="AU20" s="656"/>
      <c r="AV20" s="656"/>
      <c r="AW20" s="662"/>
      <c r="AX20" s="662"/>
      <c r="AY20" s="662"/>
      <c r="AZ20" s="662"/>
      <c r="BA20" s="662"/>
      <c r="BB20" s="662"/>
      <c r="BC20" s="662"/>
      <c r="BD20" s="662"/>
      <c r="BE20" s="662"/>
      <c r="BF20" s="662"/>
      <c r="BG20" s="662"/>
      <c r="BH20" s="662"/>
      <c r="BI20" s="662"/>
      <c r="BJ20" s="662"/>
      <c r="BK20" s="662"/>
      <c r="BL20" s="662"/>
      <c r="BM20" s="662"/>
      <c r="BN20" s="662"/>
      <c r="BO20" s="662"/>
      <c r="BP20" s="663"/>
    </row>
    <row r="21" spans="1:86">
      <c r="A21" s="22" t="s">
        <v>52</v>
      </c>
      <c r="B21" s="6" t="s">
        <v>53</v>
      </c>
      <c r="C21" s="21" t="s">
        <v>42</v>
      </c>
      <c r="D21" s="18" t="s">
        <v>54</v>
      </c>
      <c r="E21" s="19"/>
      <c r="F21" s="20"/>
      <c r="G21" s="20"/>
      <c r="H21" s="19"/>
      <c r="I21" s="19"/>
      <c r="J21" s="19" t="s">
        <v>20</v>
      </c>
      <c r="K21" s="19"/>
      <c r="L21" s="19"/>
      <c r="M21" s="20" t="s">
        <v>20</v>
      </c>
      <c r="N21" s="20"/>
      <c r="O21" s="19"/>
      <c r="P21" s="19" t="s">
        <v>20</v>
      </c>
      <c r="Q21" s="19"/>
      <c r="R21" s="19" t="s">
        <v>20</v>
      </c>
      <c r="S21" s="19"/>
      <c r="T21" s="20" t="s">
        <v>20</v>
      </c>
      <c r="U21" s="20"/>
      <c r="V21" s="19" t="s">
        <v>20</v>
      </c>
      <c r="W21" s="19" t="s">
        <v>20</v>
      </c>
      <c r="X21" s="19"/>
      <c r="Y21" s="19" t="s">
        <v>20</v>
      </c>
      <c r="Z21" s="19"/>
      <c r="AA21" s="20"/>
      <c r="AB21" s="20"/>
      <c r="AC21" s="19"/>
      <c r="AD21" s="94" t="s">
        <v>11</v>
      </c>
      <c r="AE21" s="19" t="s">
        <v>20</v>
      </c>
      <c r="AF21" s="19"/>
      <c r="AG21" s="20"/>
      <c r="AH21" s="20" t="s">
        <v>20</v>
      </c>
      <c r="AI21" s="24" t="s">
        <v>20</v>
      </c>
      <c r="AJ21" s="11">
        <f t="shared" ref="AJ21:AJ26" si="0">$AO$2-BO21</f>
        <v>0</v>
      </c>
      <c r="AK21" s="12">
        <f t="shared" ref="AK21:AK26" si="1">AJ21+AL21</f>
        <v>0</v>
      </c>
      <c r="AL21" s="13">
        <f t="shared" ref="AL21:AL26" si="2">(BP21-AO21)</f>
        <v>0</v>
      </c>
      <c r="AO21" s="660"/>
      <c r="AP21" s="660"/>
      <c r="AQ21" s="657"/>
      <c r="AR21" s="656"/>
      <c r="AS21" s="656"/>
      <c r="AT21" s="656"/>
      <c r="AU21" s="656"/>
      <c r="AV21" s="656"/>
      <c r="AW21" s="658"/>
      <c r="AX21" s="658"/>
      <c r="AY21" s="658"/>
      <c r="AZ21" s="658"/>
      <c r="BA21" s="658"/>
      <c r="BB21" s="658"/>
      <c r="BC21" s="658"/>
      <c r="BD21" s="658"/>
      <c r="BE21" s="658"/>
      <c r="BF21" s="658"/>
      <c r="BG21" s="658"/>
      <c r="BH21" s="658"/>
      <c r="BI21" s="658"/>
      <c r="BJ21" s="658"/>
      <c r="BK21" s="658"/>
      <c r="BL21" s="658"/>
      <c r="BM21" s="658"/>
      <c r="BN21" s="658"/>
      <c r="BO21" s="658"/>
      <c r="BP21" s="661"/>
      <c r="BQ21" s="664"/>
      <c r="BR21" s="664"/>
      <c r="BS21" s="664"/>
      <c r="BT21" s="664"/>
      <c r="BU21" s="664"/>
      <c r="BV21" s="664"/>
      <c r="BW21" s="664"/>
      <c r="BX21" s="664"/>
      <c r="BY21" s="664"/>
      <c r="BZ21" s="664"/>
      <c r="CA21" s="664"/>
      <c r="CB21" s="664"/>
      <c r="CC21" s="664"/>
      <c r="CD21" s="664"/>
      <c r="CE21" s="664"/>
      <c r="CF21" s="664"/>
      <c r="CG21" s="664"/>
      <c r="CH21" s="664"/>
    </row>
    <row r="22" spans="1:86">
      <c r="A22" s="22" t="s">
        <v>55</v>
      </c>
      <c r="B22" s="6" t="s">
        <v>56</v>
      </c>
      <c r="C22" s="21" t="s">
        <v>42</v>
      </c>
      <c r="D22" s="18" t="s">
        <v>54</v>
      </c>
      <c r="E22" s="19"/>
      <c r="F22" s="20" t="s">
        <v>19</v>
      </c>
      <c r="G22" s="20"/>
      <c r="H22" s="19" t="s">
        <v>20</v>
      </c>
      <c r="I22" s="19"/>
      <c r="J22" s="19" t="s">
        <v>20</v>
      </c>
      <c r="K22" s="19" t="s">
        <v>11</v>
      </c>
      <c r="L22" s="19"/>
      <c r="M22" s="20" t="s">
        <v>28</v>
      </c>
      <c r="N22" s="20" t="s">
        <v>20</v>
      </c>
      <c r="O22" s="19"/>
      <c r="P22" s="19" t="s">
        <v>11</v>
      </c>
      <c r="Q22" s="19" t="s">
        <v>20</v>
      </c>
      <c r="R22" s="19" t="s">
        <v>20</v>
      </c>
      <c r="S22" s="19" t="s">
        <v>20</v>
      </c>
      <c r="T22" s="20"/>
      <c r="U22" s="20" t="s">
        <v>188</v>
      </c>
      <c r="V22" s="19" t="s">
        <v>20</v>
      </c>
      <c r="W22" s="19"/>
      <c r="X22" s="19" t="s">
        <v>19</v>
      </c>
      <c r="Y22" s="19" t="s">
        <v>20</v>
      </c>
      <c r="Z22" s="19" t="s">
        <v>20</v>
      </c>
      <c r="AA22" s="10"/>
      <c r="AB22" s="239" t="s">
        <v>16</v>
      </c>
      <c r="AC22" s="19" t="s">
        <v>20</v>
      </c>
      <c r="AD22" s="9"/>
      <c r="AE22" s="19" t="s">
        <v>20</v>
      </c>
      <c r="AF22" s="19" t="s">
        <v>20</v>
      </c>
      <c r="AG22" s="10"/>
      <c r="AH22" s="20" t="s">
        <v>20</v>
      </c>
      <c r="AI22" s="20" t="s">
        <v>20</v>
      </c>
      <c r="AJ22" s="11">
        <f t="shared" si="0"/>
        <v>0</v>
      </c>
      <c r="AK22" s="12">
        <f t="shared" si="1"/>
        <v>0</v>
      </c>
      <c r="AL22" s="13">
        <f t="shared" si="2"/>
        <v>0</v>
      </c>
      <c r="AO22" s="660"/>
      <c r="AP22" s="660"/>
      <c r="AQ22" s="657"/>
      <c r="AR22" s="656"/>
      <c r="AS22" s="656"/>
      <c r="AT22" s="656"/>
      <c r="AU22" s="656"/>
      <c r="AV22" s="656"/>
      <c r="AW22" s="658"/>
      <c r="AX22" s="658"/>
      <c r="AY22" s="658"/>
      <c r="AZ22" s="658"/>
      <c r="BA22" s="658"/>
      <c r="BB22" s="658"/>
      <c r="BC22" s="658"/>
      <c r="BD22" s="658"/>
      <c r="BE22" s="658"/>
      <c r="BF22" s="658"/>
      <c r="BG22" s="658"/>
      <c r="BH22" s="658"/>
      <c r="BI22" s="658"/>
      <c r="BJ22" s="658"/>
      <c r="BK22" s="658"/>
      <c r="BL22" s="658"/>
      <c r="BM22" s="658"/>
      <c r="BN22" s="658"/>
      <c r="BO22" s="658"/>
      <c r="BP22" s="661"/>
    </row>
    <row r="23" spans="1:86">
      <c r="A23" s="22" t="s">
        <v>57</v>
      </c>
      <c r="B23" s="6" t="s">
        <v>58</v>
      </c>
      <c r="C23" s="21" t="s">
        <v>42</v>
      </c>
      <c r="D23" s="18" t="s">
        <v>54</v>
      </c>
      <c r="E23" s="19" t="s">
        <v>20</v>
      </c>
      <c r="F23" s="20"/>
      <c r="G23" s="20"/>
      <c r="H23" s="19"/>
      <c r="I23" s="19"/>
      <c r="J23" s="19"/>
      <c r="K23" s="19" t="s">
        <v>20</v>
      </c>
      <c r="L23" s="19"/>
      <c r="M23" s="20"/>
      <c r="N23" s="20" t="s">
        <v>20</v>
      </c>
      <c r="O23" s="19" t="s">
        <v>20</v>
      </c>
      <c r="P23" s="19"/>
      <c r="Q23" s="19" t="s">
        <v>20</v>
      </c>
      <c r="R23" s="19"/>
      <c r="S23" s="19" t="s">
        <v>20</v>
      </c>
      <c r="T23" s="24" t="s">
        <v>20</v>
      </c>
      <c r="U23" s="20"/>
      <c r="V23" s="19"/>
      <c r="W23" s="19" t="s">
        <v>20</v>
      </c>
      <c r="X23" s="19"/>
      <c r="Y23" s="19"/>
      <c r="Z23" s="19" t="s">
        <v>20</v>
      </c>
      <c r="AA23" s="20"/>
      <c r="AB23" s="24" t="s">
        <v>20</v>
      </c>
      <c r="AC23" s="19"/>
      <c r="AD23" s="19" t="s">
        <v>20</v>
      </c>
      <c r="AE23" s="19"/>
      <c r="AF23" s="19"/>
      <c r="AG23" s="24" t="s">
        <v>11</v>
      </c>
      <c r="AH23" s="24" t="s">
        <v>19</v>
      </c>
      <c r="AI23" s="20" t="s">
        <v>19</v>
      </c>
      <c r="AJ23" s="11">
        <f t="shared" si="0"/>
        <v>0</v>
      </c>
      <c r="AK23" s="12">
        <f t="shared" si="1"/>
        <v>0</v>
      </c>
      <c r="AL23" s="13">
        <f t="shared" si="2"/>
        <v>0</v>
      </c>
      <c r="AO23" s="660"/>
      <c r="AP23" s="660"/>
      <c r="AQ23" s="657"/>
      <c r="AR23" s="656"/>
      <c r="AS23" s="656"/>
      <c r="AT23" s="656"/>
      <c r="AU23" s="656"/>
      <c r="AV23" s="656"/>
      <c r="AW23" s="658"/>
      <c r="AX23" s="658"/>
      <c r="AY23" s="658"/>
      <c r="AZ23" s="658"/>
      <c r="BA23" s="658"/>
      <c r="BB23" s="658"/>
      <c r="BC23" s="658"/>
      <c r="BD23" s="658"/>
      <c r="BE23" s="658"/>
      <c r="BF23" s="658"/>
      <c r="BG23" s="658"/>
      <c r="BH23" s="658"/>
      <c r="BI23" s="658"/>
      <c r="BJ23" s="658"/>
      <c r="BK23" s="658"/>
      <c r="BL23" s="658"/>
      <c r="BM23" s="658"/>
      <c r="BN23" s="658"/>
      <c r="BO23" s="658"/>
      <c r="BP23" s="661"/>
    </row>
    <row r="24" spans="1:86">
      <c r="A24" s="22" t="s">
        <v>59</v>
      </c>
      <c r="B24" s="6" t="s">
        <v>60</v>
      </c>
      <c r="C24" s="21" t="s">
        <v>42</v>
      </c>
      <c r="D24" s="18" t="s">
        <v>54</v>
      </c>
      <c r="E24" s="519" t="s">
        <v>61</v>
      </c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1"/>
      <c r="AJ24" s="11">
        <f t="shared" si="0"/>
        <v>0</v>
      </c>
      <c r="AK24" s="12">
        <f t="shared" si="1"/>
        <v>0</v>
      </c>
      <c r="AL24" s="13">
        <f t="shared" si="2"/>
        <v>0</v>
      </c>
      <c r="AO24" s="660"/>
      <c r="AP24" s="660"/>
      <c r="AQ24" s="657"/>
      <c r="AR24" s="656"/>
      <c r="AS24" s="656"/>
      <c r="AT24" s="656"/>
      <c r="AU24" s="656"/>
      <c r="AV24" s="656"/>
      <c r="AW24" s="658"/>
      <c r="AX24" s="658"/>
      <c r="AY24" s="658"/>
      <c r="AZ24" s="658"/>
      <c r="BA24" s="658"/>
      <c r="BB24" s="658"/>
      <c r="BC24" s="658"/>
      <c r="BD24" s="658"/>
      <c r="BE24" s="658"/>
      <c r="BF24" s="658"/>
      <c r="BG24" s="658"/>
      <c r="BH24" s="658"/>
      <c r="BI24" s="658"/>
      <c r="BJ24" s="658"/>
      <c r="BK24" s="658"/>
      <c r="BL24" s="658"/>
      <c r="BM24" s="658"/>
      <c r="BN24" s="658"/>
      <c r="BO24" s="658"/>
      <c r="BP24" s="661"/>
      <c r="BQ24" s="664"/>
      <c r="BR24" s="664"/>
      <c r="BS24" s="664"/>
      <c r="BT24" s="664"/>
      <c r="BU24" s="664"/>
      <c r="BV24" s="664"/>
      <c r="BW24" s="664"/>
      <c r="BX24" s="664"/>
      <c r="BY24" s="664"/>
      <c r="BZ24" s="664"/>
      <c r="CA24" s="664"/>
      <c r="CB24" s="664"/>
      <c r="CC24" s="664"/>
      <c r="CD24" s="664"/>
      <c r="CE24" s="664"/>
      <c r="CF24" s="664"/>
      <c r="CG24" s="664"/>
      <c r="CH24" s="664"/>
    </row>
    <row r="25" spans="1:86">
      <c r="A25" s="22" t="s">
        <v>62</v>
      </c>
      <c r="B25" s="6" t="s">
        <v>63</v>
      </c>
      <c r="C25" s="21" t="s">
        <v>42</v>
      </c>
      <c r="D25" s="18" t="s">
        <v>54</v>
      </c>
      <c r="E25" s="19" t="s">
        <v>20</v>
      </c>
      <c r="F25" s="24" t="s">
        <v>20</v>
      </c>
      <c r="G25" s="20" t="s">
        <v>28</v>
      </c>
      <c r="H25" s="19" t="s">
        <v>20</v>
      </c>
      <c r="I25" s="94" t="s">
        <v>20</v>
      </c>
      <c r="J25" s="19"/>
      <c r="K25" s="19" t="s">
        <v>20</v>
      </c>
      <c r="L25" s="94" t="s">
        <v>20</v>
      </c>
      <c r="M25" s="20" t="s">
        <v>18</v>
      </c>
      <c r="N25" s="20"/>
      <c r="O25" s="19" t="s">
        <v>20</v>
      </c>
      <c r="P25" s="19"/>
      <c r="Q25" s="94" t="s">
        <v>11</v>
      </c>
      <c r="R25" s="19"/>
      <c r="S25" s="19"/>
      <c r="T25" s="20"/>
      <c r="U25" s="20"/>
      <c r="V25" s="94" t="s">
        <v>11</v>
      </c>
      <c r="W25" s="94" t="s">
        <v>11</v>
      </c>
      <c r="X25" s="19" t="s">
        <v>20</v>
      </c>
      <c r="Y25" s="94" t="s">
        <v>11</v>
      </c>
      <c r="Z25" s="19"/>
      <c r="AA25" s="20" t="s">
        <v>20</v>
      </c>
      <c r="AB25" s="24" t="s">
        <v>20</v>
      </c>
      <c r="AC25" s="168" t="s">
        <v>160</v>
      </c>
      <c r="AD25" s="19"/>
      <c r="AE25" s="19"/>
      <c r="AF25" s="19" t="s">
        <v>11</v>
      </c>
      <c r="AG25" s="24" t="s">
        <v>20</v>
      </c>
      <c r="AH25" s="20"/>
      <c r="AI25" s="20"/>
      <c r="AJ25" s="11">
        <f t="shared" si="0"/>
        <v>0</v>
      </c>
      <c r="AK25" s="12">
        <f t="shared" si="1"/>
        <v>0</v>
      </c>
      <c r="AL25" s="13">
        <f t="shared" si="2"/>
        <v>0</v>
      </c>
      <c r="AO25" s="660"/>
      <c r="AP25" s="660"/>
      <c r="AQ25" s="657"/>
      <c r="AR25" s="656"/>
      <c r="AS25" s="656"/>
      <c r="AT25" s="656"/>
      <c r="AU25" s="656"/>
      <c r="AV25" s="656"/>
      <c r="AW25" s="658"/>
      <c r="AX25" s="658"/>
      <c r="AY25" s="658"/>
      <c r="AZ25" s="658"/>
      <c r="BA25" s="658"/>
      <c r="BB25" s="658"/>
      <c r="BC25" s="658"/>
      <c r="BD25" s="658"/>
      <c r="BE25" s="658"/>
      <c r="BF25" s="658"/>
      <c r="BG25" s="658"/>
      <c r="BH25" s="658"/>
      <c r="BI25" s="658"/>
      <c r="BJ25" s="658"/>
      <c r="BK25" s="658"/>
      <c r="BL25" s="658"/>
      <c r="BM25" s="658"/>
      <c r="BN25" s="658"/>
      <c r="BO25" s="658"/>
      <c r="BP25" s="661"/>
    </row>
    <row r="26" spans="1:86">
      <c r="A26" s="22" t="s">
        <v>64</v>
      </c>
      <c r="B26" s="6" t="s">
        <v>65</v>
      </c>
      <c r="C26" s="21" t="s">
        <v>42</v>
      </c>
      <c r="D26" s="18" t="s">
        <v>54</v>
      </c>
      <c r="E26" s="19"/>
      <c r="F26" s="24" t="s">
        <v>20</v>
      </c>
      <c r="G26" s="20" t="s">
        <v>20</v>
      </c>
      <c r="H26" s="19" t="s">
        <v>18</v>
      </c>
      <c r="I26" s="19" t="s">
        <v>20</v>
      </c>
      <c r="J26" s="19"/>
      <c r="K26" s="19"/>
      <c r="L26" s="94" t="s">
        <v>20</v>
      </c>
      <c r="M26" s="20"/>
      <c r="N26" s="24" t="s">
        <v>19</v>
      </c>
      <c r="O26" s="94"/>
      <c r="P26" s="19" t="s">
        <v>20</v>
      </c>
      <c r="Q26" s="19"/>
      <c r="R26" s="19" t="s">
        <v>20</v>
      </c>
      <c r="S26" s="19" t="s">
        <v>19</v>
      </c>
      <c r="T26" s="24" t="s">
        <v>11</v>
      </c>
      <c r="U26" s="20" t="s">
        <v>20</v>
      </c>
      <c r="V26" s="19" t="s">
        <v>18</v>
      </c>
      <c r="W26" s="94" t="s">
        <v>18</v>
      </c>
      <c r="X26" s="94" t="s">
        <v>20</v>
      </c>
      <c r="Y26" s="19"/>
      <c r="Z26" s="94" t="s">
        <v>11</v>
      </c>
      <c r="AA26" s="20" t="s">
        <v>20</v>
      </c>
      <c r="AB26" s="20"/>
      <c r="AC26" s="19"/>
      <c r="AD26" s="19" t="s">
        <v>20</v>
      </c>
      <c r="AE26" s="94" t="s">
        <v>11</v>
      </c>
      <c r="AF26" s="94" t="s">
        <v>20</v>
      </c>
      <c r="AG26" s="20" t="s">
        <v>20</v>
      </c>
      <c r="AH26" s="20"/>
      <c r="AI26" s="20"/>
      <c r="AJ26" s="11">
        <f t="shared" si="0"/>
        <v>0</v>
      </c>
      <c r="AK26" s="12">
        <f t="shared" si="1"/>
        <v>0</v>
      </c>
      <c r="AL26" s="13">
        <f t="shared" si="2"/>
        <v>0</v>
      </c>
      <c r="AO26" s="660"/>
      <c r="AP26" s="660"/>
      <c r="AQ26" s="657"/>
      <c r="AR26" s="656"/>
      <c r="AS26" s="656"/>
      <c r="AT26" s="656"/>
      <c r="AU26" s="656"/>
      <c r="AV26" s="656"/>
      <c r="AW26" s="658"/>
      <c r="AX26" s="658"/>
      <c r="AY26" s="658"/>
      <c r="AZ26" s="658"/>
      <c r="BA26" s="658"/>
      <c r="BB26" s="658"/>
      <c r="BC26" s="658"/>
      <c r="BD26" s="658"/>
      <c r="BE26" s="658"/>
      <c r="BF26" s="658"/>
      <c r="BG26" s="658"/>
      <c r="BH26" s="658"/>
      <c r="BI26" s="658"/>
      <c r="BJ26" s="658"/>
      <c r="BK26" s="658"/>
      <c r="BL26" s="658"/>
      <c r="BM26" s="658"/>
      <c r="BN26" s="658"/>
      <c r="BO26" s="658"/>
      <c r="BP26" s="661"/>
    </row>
    <row r="27" spans="1:86">
      <c r="A27" s="513" t="s">
        <v>1</v>
      </c>
      <c r="B27" s="518" t="s">
        <v>2</v>
      </c>
      <c r="C27" s="14" t="s">
        <v>3</v>
      </c>
      <c r="D27" s="515" t="s">
        <v>4</v>
      </c>
      <c r="E27" s="2">
        <v>1</v>
      </c>
      <c r="F27" s="2">
        <v>2</v>
      </c>
      <c r="G27" s="2">
        <v>3</v>
      </c>
      <c r="H27" s="2">
        <v>4</v>
      </c>
      <c r="I27" s="2">
        <v>5</v>
      </c>
      <c r="J27" s="2">
        <v>6</v>
      </c>
      <c r="K27" s="2">
        <v>7</v>
      </c>
      <c r="L27" s="2">
        <v>8</v>
      </c>
      <c r="M27" s="2">
        <v>9</v>
      </c>
      <c r="N27" s="2">
        <v>10</v>
      </c>
      <c r="O27" s="2">
        <v>11</v>
      </c>
      <c r="P27" s="2">
        <v>12</v>
      </c>
      <c r="Q27" s="2">
        <v>13</v>
      </c>
      <c r="R27" s="2">
        <v>14</v>
      </c>
      <c r="S27" s="2">
        <v>15</v>
      </c>
      <c r="T27" s="2">
        <v>16</v>
      </c>
      <c r="U27" s="2">
        <v>17</v>
      </c>
      <c r="V27" s="2">
        <v>18</v>
      </c>
      <c r="W27" s="2">
        <v>19</v>
      </c>
      <c r="X27" s="2">
        <v>20</v>
      </c>
      <c r="Y27" s="2">
        <v>21</v>
      </c>
      <c r="Z27" s="2">
        <v>22</v>
      </c>
      <c r="AA27" s="2">
        <v>23</v>
      </c>
      <c r="AB27" s="2">
        <v>24</v>
      </c>
      <c r="AC27" s="2">
        <v>25</v>
      </c>
      <c r="AD27" s="2">
        <v>26</v>
      </c>
      <c r="AE27" s="2">
        <v>27</v>
      </c>
      <c r="AF27" s="2">
        <v>28</v>
      </c>
      <c r="AG27" s="2">
        <v>29</v>
      </c>
      <c r="AH27" s="2">
        <v>30</v>
      </c>
      <c r="AI27" s="2">
        <v>31</v>
      </c>
      <c r="AJ27" s="516" t="s">
        <v>5</v>
      </c>
      <c r="AK27" s="517" t="s">
        <v>6</v>
      </c>
      <c r="AL27" s="511" t="s">
        <v>7</v>
      </c>
      <c r="AO27" s="660"/>
      <c r="AP27" s="660"/>
      <c r="AQ27" s="657"/>
      <c r="AR27" s="656"/>
      <c r="AS27" s="656"/>
      <c r="AT27" s="656"/>
      <c r="AU27" s="656"/>
      <c r="AV27" s="656"/>
      <c r="AW27" s="658"/>
      <c r="AX27" s="658"/>
      <c r="AY27" s="658"/>
      <c r="AZ27" s="658"/>
      <c r="BA27" s="658"/>
      <c r="BB27" s="658"/>
      <c r="BC27" s="658"/>
      <c r="BD27" s="658"/>
      <c r="BE27" s="658"/>
      <c r="BF27" s="658"/>
      <c r="BG27" s="658"/>
      <c r="BH27" s="658"/>
      <c r="BI27" s="658"/>
      <c r="BJ27" s="658"/>
      <c r="BK27" s="658"/>
      <c r="BL27" s="658"/>
      <c r="BM27" s="658"/>
      <c r="BN27" s="658"/>
      <c r="BO27" s="658"/>
      <c r="BP27" s="661"/>
    </row>
    <row r="28" spans="1:86">
      <c r="A28" s="513"/>
      <c r="B28" s="518"/>
      <c r="C28" s="16" t="s">
        <v>42</v>
      </c>
      <c r="D28" s="515"/>
      <c r="E28" s="3" t="s">
        <v>9</v>
      </c>
      <c r="F28" s="3" t="s">
        <v>9</v>
      </c>
      <c r="G28" s="3" t="s">
        <v>10</v>
      </c>
      <c r="H28" s="3" t="s">
        <v>9</v>
      </c>
      <c r="I28" s="3" t="s">
        <v>11</v>
      </c>
      <c r="J28" s="3" t="s">
        <v>12</v>
      </c>
      <c r="K28" s="3" t="s">
        <v>12</v>
      </c>
      <c r="L28" s="3" t="s">
        <v>9</v>
      </c>
      <c r="M28" s="3" t="s">
        <v>9</v>
      </c>
      <c r="N28" s="3" t="s">
        <v>10</v>
      </c>
      <c r="O28" s="3" t="s">
        <v>9</v>
      </c>
      <c r="P28" s="3" t="s">
        <v>11</v>
      </c>
      <c r="Q28" s="3" t="s">
        <v>12</v>
      </c>
      <c r="R28" s="3" t="s">
        <v>12</v>
      </c>
      <c r="S28" s="3" t="s">
        <v>9</v>
      </c>
      <c r="T28" s="3" t="s">
        <v>9</v>
      </c>
      <c r="U28" s="3" t="s">
        <v>10</v>
      </c>
      <c r="V28" s="3" t="s">
        <v>9</v>
      </c>
      <c r="W28" s="3" t="s">
        <v>11</v>
      </c>
      <c r="X28" s="3" t="s">
        <v>12</v>
      </c>
      <c r="Y28" s="3" t="s">
        <v>12</v>
      </c>
      <c r="Z28" s="3" t="s">
        <v>9</v>
      </c>
      <c r="AA28" s="3" t="s">
        <v>9</v>
      </c>
      <c r="AB28" s="3" t="s">
        <v>10</v>
      </c>
      <c r="AC28" s="3" t="s">
        <v>9</v>
      </c>
      <c r="AD28" s="3" t="s">
        <v>11</v>
      </c>
      <c r="AE28" s="3" t="s">
        <v>12</v>
      </c>
      <c r="AF28" s="3" t="s">
        <v>12</v>
      </c>
      <c r="AG28" s="3" t="s">
        <v>9</v>
      </c>
      <c r="AH28" s="3" t="s">
        <v>9</v>
      </c>
      <c r="AI28" s="3" t="s">
        <v>10</v>
      </c>
      <c r="AJ28" s="516"/>
      <c r="AK28" s="517"/>
      <c r="AL28" s="511"/>
    </row>
    <row r="29" spans="1:86">
      <c r="A29" s="22" t="s">
        <v>64</v>
      </c>
      <c r="B29" s="6" t="s">
        <v>187</v>
      </c>
      <c r="C29" s="21" t="s">
        <v>42</v>
      </c>
      <c r="D29" s="18" t="s">
        <v>66</v>
      </c>
      <c r="E29" s="19"/>
      <c r="F29" s="24"/>
      <c r="G29" s="20"/>
      <c r="H29" s="19"/>
      <c r="I29" s="19"/>
      <c r="J29" s="19"/>
      <c r="K29" s="19"/>
      <c r="L29" s="94"/>
      <c r="M29" s="20"/>
      <c r="N29" s="24"/>
      <c r="O29" s="94"/>
      <c r="P29" s="19"/>
      <c r="Q29" s="19"/>
      <c r="R29" s="19"/>
      <c r="S29" s="19"/>
      <c r="T29" s="24"/>
      <c r="U29" s="20"/>
      <c r="V29" s="19"/>
      <c r="W29" s="94"/>
      <c r="X29" s="94"/>
      <c r="Y29" s="19"/>
      <c r="Z29" s="94"/>
      <c r="AA29" s="20"/>
      <c r="AB29" s="20"/>
      <c r="AC29" s="94" t="s">
        <v>11</v>
      </c>
      <c r="AD29" s="19"/>
      <c r="AE29" s="94"/>
      <c r="AF29" s="94"/>
      <c r="AG29" s="20"/>
      <c r="AH29" s="20"/>
      <c r="AI29" s="20"/>
      <c r="AJ29" s="11">
        <f t="shared" ref="AJ29" si="3">$AO$2-BO29</f>
        <v>0</v>
      </c>
      <c r="AK29" s="12">
        <f t="shared" ref="AK29" si="4">AJ29+AL29</f>
        <v>0</v>
      </c>
      <c r="AL29" s="13">
        <f t="shared" ref="AL29" si="5">(BP29-AO29)</f>
        <v>0</v>
      </c>
      <c r="AO29" s="660"/>
      <c r="AP29" s="660"/>
      <c r="AQ29" s="657"/>
      <c r="AR29" s="656"/>
      <c r="AS29" s="656"/>
      <c r="AT29" s="656"/>
      <c r="AU29" s="656"/>
      <c r="AV29" s="656"/>
      <c r="AW29" s="658"/>
      <c r="AX29" s="658"/>
      <c r="AY29" s="658"/>
      <c r="AZ29" s="658"/>
      <c r="BA29" s="658"/>
      <c r="BB29" s="658"/>
      <c r="BC29" s="658"/>
      <c r="BD29" s="658"/>
      <c r="BE29" s="658"/>
      <c r="BF29" s="658"/>
      <c r="BG29" s="658"/>
      <c r="BH29" s="658"/>
      <c r="BI29" s="658"/>
      <c r="BJ29" s="658"/>
      <c r="BK29" s="658"/>
      <c r="BL29" s="658"/>
      <c r="BM29" s="658"/>
      <c r="BN29" s="658"/>
      <c r="BO29" s="658"/>
      <c r="BP29" s="661"/>
    </row>
    <row r="31" spans="1:86">
      <c r="B31" s="25" t="s">
        <v>67</v>
      </c>
      <c r="C31" s="26"/>
      <c r="D31" s="27"/>
      <c r="E31" s="28"/>
      <c r="F31" s="29"/>
      <c r="G31" s="29"/>
      <c r="H31" s="30"/>
      <c r="I31" s="30"/>
      <c r="J31" s="30"/>
      <c r="K31" s="527" t="s">
        <v>68</v>
      </c>
      <c r="L31" s="527"/>
      <c r="M31" s="527"/>
      <c r="N31" s="527"/>
      <c r="O31" s="527"/>
      <c r="P31" s="30"/>
      <c r="Q31" s="30"/>
      <c r="R31" s="30"/>
      <c r="S31" s="28"/>
      <c r="T31" s="28"/>
      <c r="U31" s="28"/>
      <c r="V31" s="30"/>
      <c r="W31" s="30"/>
      <c r="X31" s="30"/>
      <c r="Y31" s="30"/>
      <c r="Z31" s="30"/>
      <c r="AI31" s="528"/>
      <c r="AJ31" s="528"/>
    </row>
    <row r="32" spans="1:86">
      <c r="B32" s="31" t="s">
        <v>18</v>
      </c>
      <c r="C32" s="32" t="s">
        <v>69</v>
      </c>
      <c r="D32" s="33"/>
      <c r="E32" s="33" t="s">
        <v>24</v>
      </c>
      <c r="F32" s="33"/>
      <c r="G32" s="33" t="s">
        <v>70</v>
      </c>
      <c r="H32" s="33"/>
      <c r="I32" s="34"/>
      <c r="J32" s="35"/>
      <c r="K32" s="36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  <c r="AI32" s="528"/>
      <c r="AJ32" s="528"/>
    </row>
    <row r="33" spans="2:36">
      <c r="B33" s="39" t="s">
        <v>11</v>
      </c>
      <c r="C33" s="40" t="s">
        <v>71</v>
      </c>
      <c r="D33" s="41"/>
      <c r="E33" s="41" t="s">
        <v>20</v>
      </c>
      <c r="F33" s="41"/>
      <c r="G33" s="41" t="s">
        <v>72</v>
      </c>
      <c r="H33" s="41"/>
      <c r="I33" s="42"/>
      <c r="J33" s="41"/>
      <c r="K33" s="43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I33" s="528"/>
      <c r="AJ33" s="528"/>
    </row>
    <row r="34" spans="2:36">
      <c r="B34" s="39" t="s">
        <v>26</v>
      </c>
      <c r="C34" s="40" t="s">
        <v>73</v>
      </c>
      <c r="D34" s="41"/>
      <c r="E34" s="46" t="s">
        <v>22</v>
      </c>
      <c r="F34" s="46"/>
      <c r="G34" s="46" t="s">
        <v>74</v>
      </c>
      <c r="H34" s="46"/>
      <c r="I34" s="42"/>
      <c r="J34" s="41"/>
      <c r="K34" s="43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</row>
    <row r="35" spans="2:36">
      <c r="B35" s="47" t="s">
        <v>19</v>
      </c>
      <c r="C35" s="46" t="s">
        <v>75</v>
      </c>
      <c r="D35" s="46"/>
      <c r="E35" s="46" t="s">
        <v>23</v>
      </c>
      <c r="F35" s="46"/>
      <c r="G35" s="46" t="s">
        <v>76</v>
      </c>
      <c r="H35" s="46"/>
      <c r="I35" s="48"/>
      <c r="J35" s="4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</row>
    <row r="36" spans="2:36">
      <c r="B36" s="50" t="s">
        <v>21</v>
      </c>
      <c r="C36" s="51" t="s">
        <v>75</v>
      </c>
      <c r="D36" s="51"/>
      <c r="E36" s="51"/>
      <c r="F36" s="51"/>
      <c r="G36" s="51"/>
      <c r="H36" s="51"/>
      <c r="I36" s="52"/>
      <c r="J36" s="49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</row>
    <row r="37" spans="2:36">
      <c r="B37" s="53" t="s">
        <v>11</v>
      </c>
      <c r="C37" s="54" t="s">
        <v>71</v>
      </c>
      <c r="D37" s="55"/>
      <c r="E37" s="55" t="s">
        <v>20</v>
      </c>
      <c r="F37" s="55"/>
      <c r="G37" s="55" t="s">
        <v>72</v>
      </c>
      <c r="H37" s="55"/>
      <c r="I37" s="56"/>
      <c r="J37" s="55"/>
      <c r="K37" s="57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9"/>
      <c r="AA37" s="525" t="s">
        <v>77</v>
      </c>
      <c r="AB37" s="525"/>
      <c r="AC37" s="525"/>
      <c r="AD37" s="525"/>
      <c r="AE37" s="525"/>
      <c r="AF37" s="525"/>
      <c r="AG37" s="525"/>
      <c r="AH37" s="525"/>
      <c r="AI37" s="525"/>
      <c r="AJ37" s="525"/>
    </row>
    <row r="38" spans="2:36">
      <c r="B38" s="53" t="s">
        <v>26</v>
      </c>
      <c r="C38" s="54" t="s">
        <v>73</v>
      </c>
      <c r="D38" s="55"/>
      <c r="E38" s="60" t="s">
        <v>22</v>
      </c>
      <c r="F38" s="60"/>
      <c r="G38" s="60" t="s">
        <v>74</v>
      </c>
      <c r="H38" s="60"/>
      <c r="I38" s="56"/>
      <c r="J38" s="55"/>
      <c r="K38" s="57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9"/>
      <c r="AA38" s="526" t="s">
        <v>78</v>
      </c>
      <c r="AB38" s="526"/>
      <c r="AC38" s="526"/>
      <c r="AD38" s="526"/>
      <c r="AE38" s="526"/>
      <c r="AF38" s="526"/>
      <c r="AG38" s="526"/>
      <c r="AH38" s="526"/>
      <c r="AI38" s="526"/>
      <c r="AJ38" s="526"/>
    </row>
    <row r="39" spans="2:36">
      <c r="B39" s="61" t="s">
        <v>19</v>
      </c>
      <c r="C39" s="60" t="s">
        <v>75</v>
      </c>
      <c r="D39" s="60"/>
      <c r="E39" s="60" t="s">
        <v>23</v>
      </c>
      <c r="F39" s="60"/>
      <c r="G39" s="60" t="s">
        <v>76</v>
      </c>
      <c r="H39" s="60"/>
      <c r="I39" s="62"/>
      <c r="J39" s="49"/>
      <c r="K39" s="63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5"/>
      <c r="AA39" s="525" t="s">
        <v>79</v>
      </c>
      <c r="AB39" s="525"/>
      <c r="AC39" s="525"/>
      <c r="AD39" s="525"/>
      <c r="AE39" s="525"/>
      <c r="AF39" s="525"/>
      <c r="AG39" s="525"/>
      <c r="AH39" s="525"/>
      <c r="AI39" s="525"/>
      <c r="AJ39" s="525"/>
    </row>
    <row r="40" spans="2:36">
      <c r="B40" s="66" t="s">
        <v>21</v>
      </c>
      <c r="C40" s="67" t="s">
        <v>75</v>
      </c>
      <c r="D40" s="67"/>
      <c r="E40" s="67"/>
      <c r="F40" s="67"/>
      <c r="G40" s="67"/>
      <c r="H40" s="67"/>
      <c r="I40" s="68"/>
      <c r="J40" s="49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525" t="s">
        <v>80</v>
      </c>
      <c r="AB40" s="525"/>
      <c r="AC40" s="525"/>
      <c r="AD40" s="525"/>
      <c r="AE40" s="525"/>
      <c r="AF40" s="525"/>
      <c r="AG40" s="525"/>
      <c r="AH40" s="525"/>
      <c r="AI40" s="525"/>
      <c r="AJ40" s="525"/>
    </row>
  </sheetData>
  <mergeCells count="50">
    <mergeCell ref="H10:L10"/>
    <mergeCell ref="AA37:AJ37"/>
    <mergeCell ref="AA38:AJ38"/>
    <mergeCell ref="AA39:AJ39"/>
    <mergeCell ref="AA40:AJ40"/>
    <mergeCell ref="K31:O31"/>
    <mergeCell ref="AI31:AJ31"/>
    <mergeCell ref="AI32:AJ32"/>
    <mergeCell ref="AI33:AJ33"/>
    <mergeCell ref="K35:Z35"/>
    <mergeCell ref="K36:Z36"/>
    <mergeCell ref="O17:AF17"/>
    <mergeCell ref="AL19:AL20"/>
    <mergeCell ref="E24:AI24"/>
    <mergeCell ref="A27:A28"/>
    <mergeCell ref="B27:B28"/>
    <mergeCell ref="D27:D28"/>
    <mergeCell ref="AJ27:AJ28"/>
    <mergeCell ref="AK27:AK28"/>
    <mergeCell ref="AL27:AL28"/>
    <mergeCell ref="AK19:AK20"/>
    <mergeCell ref="A19:A20"/>
    <mergeCell ref="B19:B20"/>
    <mergeCell ref="D19:D20"/>
    <mergeCell ref="AJ19:AJ20"/>
    <mergeCell ref="AL15:AL16"/>
    <mergeCell ref="A12:A13"/>
    <mergeCell ref="B12:B13"/>
    <mergeCell ref="D12:D13"/>
    <mergeCell ref="AJ12:AJ13"/>
    <mergeCell ref="AK12:AK13"/>
    <mergeCell ref="AL12:AL13"/>
    <mergeCell ref="A15:A16"/>
    <mergeCell ref="B15:B16"/>
    <mergeCell ref="D15:D16"/>
    <mergeCell ref="AJ15:AJ16"/>
    <mergeCell ref="AK15:AK16"/>
    <mergeCell ref="AL7:AL8"/>
    <mergeCell ref="A1:AL3"/>
    <mergeCell ref="A4:A5"/>
    <mergeCell ref="B4:B5"/>
    <mergeCell ref="D4:D5"/>
    <mergeCell ref="AJ4:AJ5"/>
    <mergeCell ref="AK4:AK5"/>
    <mergeCell ref="AL4:AL5"/>
    <mergeCell ref="A7:A8"/>
    <mergeCell ref="B7:B8"/>
    <mergeCell ref="D7:D8"/>
    <mergeCell ref="AJ7:AJ8"/>
    <mergeCell ref="AK7:AK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4"/>
  <sheetViews>
    <sheetView zoomScale="70" zoomScaleNormal="70" workbookViewId="0">
      <selection activeCell="D7" sqref="D7:T7"/>
    </sheetView>
  </sheetViews>
  <sheetFormatPr defaultColWidth="9" defaultRowHeight="15.75"/>
  <cols>
    <col min="1" max="1" width="11.28515625" style="169" customWidth="1"/>
    <col min="2" max="2" width="38.85546875" style="169" customWidth="1"/>
    <col min="3" max="3" width="16.85546875" style="169" customWidth="1"/>
    <col min="4" max="34" width="6.5703125" style="169" customWidth="1"/>
    <col min="35" max="37" width="6.42578125" style="169" customWidth="1"/>
    <col min="38" max="38" width="8.140625" style="169" customWidth="1"/>
    <col min="39" max="39" width="9.7109375" style="169" customWidth="1"/>
    <col min="40" max="40" width="8.140625" style="169" customWidth="1"/>
    <col min="41" max="46" width="4.7109375" style="169" customWidth="1"/>
    <col min="47" max="56" width="5.28515625" style="169" customWidth="1"/>
    <col min="57" max="57" width="7.42578125" style="169" customWidth="1"/>
    <col min="58" max="64" width="5.28515625" style="169" customWidth="1"/>
    <col min="65" max="65" width="9.7109375" style="169" customWidth="1"/>
    <col min="66" max="66" width="5.28515625" style="169" customWidth="1"/>
    <col min="67" max="253" width="9" style="169"/>
    <col min="254" max="16384" width="9" style="170"/>
  </cols>
  <sheetData>
    <row r="1" spans="1:253" ht="23.65" customHeight="1">
      <c r="A1" s="531" t="s">
        <v>161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</row>
    <row r="2" spans="1:253" ht="23.65" customHeight="1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O2" s="169">
        <f>20*6</f>
        <v>120</v>
      </c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</row>
    <row r="3" spans="1:253" ht="23.65" customHeight="1">
      <c r="A3" s="531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171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</row>
    <row r="4" spans="1:253" ht="28.5" customHeight="1">
      <c r="A4" s="172" t="s">
        <v>1</v>
      </c>
      <c r="B4" s="173" t="s">
        <v>2</v>
      </c>
      <c r="C4" s="532" t="s">
        <v>4</v>
      </c>
      <c r="D4" s="173">
        <v>1</v>
      </c>
      <c r="E4" s="173">
        <v>2</v>
      </c>
      <c r="F4" s="173">
        <v>3</v>
      </c>
      <c r="G4" s="173">
        <v>4</v>
      </c>
      <c r="H4" s="173">
        <v>5</v>
      </c>
      <c r="I4" s="173">
        <v>6</v>
      </c>
      <c r="J4" s="173">
        <v>7</v>
      </c>
      <c r="K4" s="173">
        <v>8</v>
      </c>
      <c r="L4" s="173">
        <v>9</v>
      </c>
      <c r="M4" s="173">
        <v>10</v>
      </c>
      <c r="N4" s="173">
        <v>11</v>
      </c>
      <c r="O4" s="173">
        <v>12</v>
      </c>
      <c r="P4" s="173">
        <v>13</v>
      </c>
      <c r="Q4" s="173">
        <v>14</v>
      </c>
      <c r="R4" s="173">
        <v>15</v>
      </c>
      <c r="S4" s="173">
        <v>16</v>
      </c>
      <c r="T4" s="173">
        <v>17</v>
      </c>
      <c r="U4" s="173">
        <v>18</v>
      </c>
      <c r="V4" s="173">
        <v>19</v>
      </c>
      <c r="W4" s="173">
        <v>20</v>
      </c>
      <c r="X4" s="173">
        <v>21</v>
      </c>
      <c r="Y4" s="173">
        <v>22</v>
      </c>
      <c r="Z4" s="173">
        <v>23</v>
      </c>
      <c r="AA4" s="173">
        <v>24</v>
      </c>
      <c r="AB4" s="173">
        <v>25</v>
      </c>
      <c r="AC4" s="173">
        <v>26</v>
      </c>
      <c r="AD4" s="173">
        <v>27</v>
      </c>
      <c r="AE4" s="173">
        <v>28</v>
      </c>
      <c r="AF4" s="173">
        <v>29</v>
      </c>
      <c r="AG4" s="173">
        <v>30</v>
      </c>
      <c r="AH4" s="173">
        <v>31</v>
      </c>
      <c r="AI4" s="532" t="s">
        <v>5</v>
      </c>
      <c r="AJ4" s="536" t="s">
        <v>6</v>
      </c>
      <c r="AK4" s="537" t="s">
        <v>7</v>
      </c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</row>
    <row r="5" spans="1:253" ht="28.5" customHeight="1">
      <c r="A5" s="172"/>
      <c r="B5" s="173" t="s">
        <v>162</v>
      </c>
      <c r="C5" s="532"/>
      <c r="D5" s="175" t="s">
        <v>82</v>
      </c>
      <c r="E5" s="175" t="s">
        <v>83</v>
      </c>
      <c r="F5" s="175" t="s">
        <v>84</v>
      </c>
      <c r="G5" s="175" t="s">
        <v>85</v>
      </c>
      <c r="H5" s="175" t="s">
        <v>86</v>
      </c>
      <c r="I5" s="175" t="s">
        <v>87</v>
      </c>
      <c r="J5" s="175" t="s">
        <v>88</v>
      </c>
      <c r="K5" s="175" t="s">
        <v>82</v>
      </c>
      <c r="L5" s="175" t="s">
        <v>83</v>
      </c>
      <c r="M5" s="175" t="s">
        <v>84</v>
      </c>
      <c r="N5" s="175" t="s">
        <v>85</v>
      </c>
      <c r="O5" s="175" t="s">
        <v>86</v>
      </c>
      <c r="P5" s="175" t="s">
        <v>87</v>
      </c>
      <c r="Q5" s="175" t="s">
        <v>88</v>
      </c>
      <c r="R5" s="175" t="s">
        <v>82</v>
      </c>
      <c r="S5" s="175" t="s">
        <v>83</v>
      </c>
      <c r="T5" s="175" t="s">
        <v>84</v>
      </c>
      <c r="U5" s="175" t="s">
        <v>85</v>
      </c>
      <c r="V5" s="175" t="s">
        <v>86</v>
      </c>
      <c r="W5" s="175" t="s">
        <v>87</v>
      </c>
      <c r="X5" s="175" t="s">
        <v>88</v>
      </c>
      <c r="Y5" s="175" t="s">
        <v>82</v>
      </c>
      <c r="Z5" s="175" t="s">
        <v>83</v>
      </c>
      <c r="AA5" s="175" t="s">
        <v>84</v>
      </c>
      <c r="AB5" s="175" t="s">
        <v>85</v>
      </c>
      <c r="AC5" s="175" t="s">
        <v>86</v>
      </c>
      <c r="AD5" s="175" t="s">
        <v>87</v>
      </c>
      <c r="AE5" s="175" t="s">
        <v>88</v>
      </c>
      <c r="AF5" s="175" t="s">
        <v>82</v>
      </c>
      <c r="AG5" s="175" t="s">
        <v>83</v>
      </c>
      <c r="AH5" s="175" t="s">
        <v>84</v>
      </c>
      <c r="AI5" s="532"/>
      <c r="AJ5" s="536"/>
      <c r="AK5" s="537"/>
      <c r="AM5" s="176" t="s">
        <v>5</v>
      </c>
      <c r="AN5" s="176" t="s">
        <v>7</v>
      </c>
      <c r="AO5" s="177"/>
      <c r="AP5" s="176" t="s">
        <v>13</v>
      </c>
      <c r="AQ5" s="176" t="s">
        <v>14</v>
      </c>
      <c r="AR5" s="176" t="s">
        <v>15</v>
      </c>
      <c r="AS5" s="176" t="s">
        <v>16</v>
      </c>
      <c r="AT5" s="176" t="s">
        <v>17</v>
      </c>
      <c r="AU5" s="178" t="s">
        <v>18</v>
      </c>
      <c r="AV5" s="178" t="s">
        <v>11</v>
      </c>
      <c r="AW5" s="178" t="s">
        <v>19</v>
      </c>
      <c r="AX5" s="178" t="s">
        <v>20</v>
      </c>
      <c r="AY5" s="178" t="s">
        <v>21</v>
      </c>
      <c r="AZ5" s="178" t="s">
        <v>22</v>
      </c>
      <c r="BA5" s="178" t="s">
        <v>89</v>
      </c>
      <c r="BB5" s="178" t="s">
        <v>143</v>
      </c>
      <c r="BC5" s="178" t="s">
        <v>163</v>
      </c>
      <c r="BD5" s="178" t="s">
        <v>164</v>
      </c>
      <c r="BE5" s="178" t="s">
        <v>91</v>
      </c>
      <c r="BF5" s="178" t="s">
        <v>28</v>
      </c>
      <c r="BG5" s="178" t="s">
        <v>165</v>
      </c>
      <c r="BH5" s="178" t="s">
        <v>31</v>
      </c>
      <c r="BI5" s="178" t="s">
        <v>166</v>
      </c>
      <c r="BJ5" s="178" t="s">
        <v>167</v>
      </c>
      <c r="BK5" s="178" t="s">
        <v>25</v>
      </c>
      <c r="BL5" s="179" t="s">
        <v>168</v>
      </c>
      <c r="BM5" s="180" t="s">
        <v>33</v>
      </c>
      <c r="BN5" s="180" t="s">
        <v>34</v>
      </c>
      <c r="BO5" s="170"/>
      <c r="BP5" s="178" t="s">
        <v>18</v>
      </c>
      <c r="BQ5" s="178" t="s">
        <v>11</v>
      </c>
      <c r="BR5" s="178" t="s">
        <v>19</v>
      </c>
      <c r="BS5" s="178" t="s">
        <v>20</v>
      </c>
      <c r="BT5" s="178" t="s">
        <v>21</v>
      </c>
      <c r="BU5" s="178" t="s">
        <v>22</v>
      </c>
      <c r="BV5" s="178" t="s">
        <v>89</v>
      </c>
      <c r="BW5" s="178" t="s">
        <v>143</v>
      </c>
      <c r="BX5" s="178" t="s">
        <v>163</v>
      </c>
      <c r="BY5" s="178" t="s">
        <v>164</v>
      </c>
      <c r="BZ5" s="178" t="s">
        <v>91</v>
      </c>
      <c r="CA5" s="178" t="s">
        <v>28</v>
      </c>
      <c r="CB5" s="178" t="s">
        <v>165</v>
      </c>
      <c r="CC5" s="178" t="s">
        <v>31</v>
      </c>
      <c r="CD5" s="178" t="s">
        <v>166</v>
      </c>
      <c r="CE5" s="178" t="s">
        <v>167</v>
      </c>
      <c r="CF5" s="181" t="s">
        <v>25</v>
      </c>
      <c r="CG5" s="182" t="s">
        <v>168</v>
      </c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</row>
    <row r="6" spans="1:253" ht="28.5" customHeight="1">
      <c r="A6" s="183" t="s">
        <v>193</v>
      </c>
      <c r="B6" s="184" t="s">
        <v>194</v>
      </c>
      <c r="C6" s="185" t="s">
        <v>171</v>
      </c>
      <c r="D6" s="245" t="s">
        <v>16</v>
      </c>
      <c r="E6" s="187"/>
      <c r="F6" s="187"/>
      <c r="G6" s="186" t="s">
        <v>25</v>
      </c>
      <c r="H6" s="186" t="s">
        <v>143</v>
      </c>
      <c r="I6" s="186" t="s">
        <v>25</v>
      </c>
      <c r="J6" s="186" t="s">
        <v>143</v>
      </c>
      <c r="K6" s="186" t="s">
        <v>25</v>
      </c>
      <c r="L6" s="187"/>
      <c r="M6" s="187"/>
      <c r="N6" s="186" t="s">
        <v>25</v>
      </c>
      <c r="O6" s="186" t="s">
        <v>143</v>
      </c>
      <c r="P6" s="186" t="s">
        <v>25</v>
      </c>
      <c r="Q6" s="186" t="s">
        <v>143</v>
      </c>
      <c r="R6" s="186" t="s">
        <v>25</v>
      </c>
      <c r="S6" s="187"/>
      <c r="T6" s="187"/>
      <c r="U6" s="186" t="s">
        <v>18</v>
      </c>
      <c r="V6" s="186" t="s">
        <v>143</v>
      </c>
      <c r="W6" s="533" t="s">
        <v>195</v>
      </c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5"/>
      <c r="AI6" s="188">
        <f>AM6</f>
        <v>72</v>
      </c>
      <c r="AJ6" s="188">
        <f>AI6+AK6</f>
        <v>72</v>
      </c>
      <c r="AK6" s="188">
        <f>AN6</f>
        <v>0</v>
      </c>
      <c r="AM6" s="189">
        <f>$AO$2-BM6</f>
        <v>72</v>
      </c>
      <c r="AN6" s="189">
        <f>(BN6-AM6)</f>
        <v>0</v>
      </c>
      <c r="AO6" s="177"/>
      <c r="AP6" s="176"/>
      <c r="AQ6" s="176">
        <v>7</v>
      </c>
      <c r="AR6" s="176"/>
      <c r="AS6" s="176">
        <v>1</v>
      </c>
      <c r="AT6" s="176"/>
      <c r="AU6" s="178">
        <f>COUNTIF(D6:AH6,"M")</f>
        <v>1</v>
      </c>
      <c r="AV6" s="178">
        <f>COUNTIF(E6:AH6,"T")</f>
        <v>0</v>
      </c>
      <c r="AW6" s="178">
        <f>COUNTIF(E6:AH6,"P")</f>
        <v>0</v>
      </c>
      <c r="AX6" s="178">
        <f>COUNTIF(D6:AH6,"SN")</f>
        <v>0</v>
      </c>
      <c r="AY6" s="178">
        <f>COUNTIF(E6:AH6,"M/T4")</f>
        <v>0</v>
      </c>
      <c r="AZ6" s="178">
        <f>COUNTIF(E6:AH6,"I/I")</f>
        <v>0</v>
      </c>
      <c r="BA6" s="178">
        <f>COUNTIF(D6:AH6,"m2")</f>
        <v>0</v>
      </c>
      <c r="BB6" s="178">
        <f>COUNTIF(D6:AH6,"t4")</f>
        <v>5</v>
      </c>
      <c r="BC6" s="178">
        <f>COUNTIF(D6:AH6,"I")</f>
        <v>0</v>
      </c>
      <c r="BD6" s="178">
        <f>COUNTIF(E6:AH6,"I2")</f>
        <v>0</v>
      </c>
      <c r="BE6" s="178">
        <f>COUNTIF(E6:AH6,"M3")</f>
        <v>0</v>
      </c>
      <c r="BF6" s="178">
        <f>COUNTIF(E6:AH6,"I2/N")</f>
        <v>0</v>
      </c>
      <c r="BG6" s="178">
        <f>COUNTIF(E6:AH6,"I2/I")</f>
        <v>0</v>
      </c>
      <c r="BH6" s="178">
        <f>COUNTIF(D6:AH6,"M/I")</f>
        <v>0</v>
      </c>
      <c r="BI6" s="190">
        <f>COUNTIF(E6:AH6,"I2/N")</f>
        <v>0</v>
      </c>
      <c r="BJ6" s="178">
        <f>COUNTIF(E6:AH6,"I2/M/N")</f>
        <v>0</v>
      </c>
      <c r="BK6" s="178">
        <f>COUNTIF(D6:AH6,"M4")</f>
        <v>6</v>
      </c>
      <c r="BL6" s="178">
        <f>COUNTIF(E6:AH6,"M2/T")</f>
        <v>0</v>
      </c>
      <c r="BM6" s="178">
        <f>((AQ6*6)+(AR6*6)+(AS6*6)+(AT6)+(AP6*6))</f>
        <v>48</v>
      </c>
      <c r="BN6" s="191">
        <f>(AU6*$BP$7)+(AV6*$BQ$7)+(AW6*$BR$7)+(AX6*$BS$7)+(AY6*$BT$7)+(AZ6*$BU$7)+(BA6*$BV$7)+(BB6*$BW$7)+(BC6*$BX$7)+(BD6*$BY$7)+(BE6*$BZ$7)+(BF6*$CA$7)+(BG6*$CB$7)+(BH6*$CC6)+(BI6*$CD$7)+(BJ6*$CE$7)+(BK6*$CF$7)+(BL6*$CG$7)</f>
        <v>72</v>
      </c>
      <c r="BO6" s="170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81"/>
      <c r="CG6" s="182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</row>
    <row r="7" spans="1:253" ht="28.5" customHeight="1">
      <c r="A7" s="183" t="s">
        <v>169</v>
      </c>
      <c r="B7" s="184" t="s">
        <v>170</v>
      </c>
      <c r="C7" s="185" t="s">
        <v>171</v>
      </c>
      <c r="D7" s="652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4"/>
      <c r="U7" s="186" t="s">
        <v>89</v>
      </c>
      <c r="V7" s="186" t="s">
        <v>89</v>
      </c>
      <c r="W7" s="186" t="s">
        <v>89</v>
      </c>
      <c r="X7" s="186" t="s">
        <v>89</v>
      </c>
      <c r="Y7" s="186" t="s">
        <v>89</v>
      </c>
      <c r="Z7" s="187"/>
      <c r="AA7" s="187"/>
      <c r="AB7" s="186" t="s">
        <v>143</v>
      </c>
      <c r="AC7" s="186" t="s">
        <v>143</v>
      </c>
      <c r="AD7" s="186" t="s">
        <v>143</v>
      </c>
      <c r="AE7" s="186" t="s">
        <v>143</v>
      </c>
      <c r="AF7" s="186"/>
      <c r="AG7" s="187"/>
      <c r="AH7" s="187"/>
      <c r="AI7" s="188">
        <f>AM7</f>
        <v>54</v>
      </c>
      <c r="AJ7" s="188">
        <f>AI7+AK7</f>
        <v>54</v>
      </c>
      <c r="AK7" s="188">
        <f>AN7</f>
        <v>0</v>
      </c>
      <c r="AM7" s="189">
        <f>$AO$2-BM7</f>
        <v>54</v>
      </c>
      <c r="AN7" s="189">
        <f>(BN7-AM7)</f>
        <v>0</v>
      </c>
      <c r="AO7" s="177"/>
      <c r="AP7" s="176"/>
      <c r="AQ7" s="176">
        <v>11</v>
      </c>
      <c r="AR7" s="176"/>
      <c r="AS7" s="176"/>
      <c r="AT7" s="176"/>
      <c r="AU7" s="178">
        <f>COUNTIF(D7:AH7,"M")</f>
        <v>0</v>
      </c>
      <c r="AV7" s="178">
        <f>COUNTIF(E7:AH7,"T")</f>
        <v>0</v>
      </c>
      <c r="AW7" s="178">
        <f>COUNTIF(E7:AH7,"P")</f>
        <v>0</v>
      </c>
      <c r="AX7" s="178">
        <f>COUNTIF(D7:AH7,"SN")</f>
        <v>0</v>
      </c>
      <c r="AY7" s="178">
        <f>COUNTIF(E7:AH7,"M/T4")</f>
        <v>0</v>
      </c>
      <c r="AZ7" s="178">
        <f>COUNTIF(E7:AH7,"I/I")</f>
        <v>0</v>
      </c>
      <c r="BA7" s="178">
        <f>COUNTIF(D7:AH7,"m2")</f>
        <v>5</v>
      </c>
      <c r="BB7" s="178">
        <f>COUNTIF(D7:AH7,"t4")</f>
        <v>4</v>
      </c>
      <c r="BC7" s="178">
        <f>COUNTIF(D7:AH7,"I")</f>
        <v>0</v>
      </c>
      <c r="BD7" s="178">
        <f>COUNTIF(E7:AH7,"I2")</f>
        <v>0</v>
      </c>
      <c r="BE7" s="178">
        <f>COUNTIF(E7:AH7,"M3")</f>
        <v>0</v>
      </c>
      <c r="BF7" s="178">
        <f>COUNTIF(E7:AH7,"I2/N")</f>
        <v>0</v>
      </c>
      <c r="BG7" s="178">
        <f>COUNTIF(E7:AH7,"I2/I")</f>
        <v>0</v>
      </c>
      <c r="BH7" s="178">
        <f>COUNTIF(D7:AH7,"M/I")</f>
        <v>0</v>
      </c>
      <c r="BI7" s="190">
        <f>COUNTIF(E7:AH7,"I2/N")</f>
        <v>0</v>
      </c>
      <c r="BJ7" s="178">
        <f>COUNTIF(E7:AH7,"I2/M/N")</f>
        <v>0</v>
      </c>
      <c r="BK7" s="178">
        <f>COUNTIF(D7:AH7,"M4")</f>
        <v>0</v>
      </c>
      <c r="BL7" s="178">
        <f>COUNTIF(E7:AH7,"M2/T")</f>
        <v>0</v>
      </c>
      <c r="BM7" s="178">
        <f>((AQ7*6)+(AR7*6)+(AS7*6)+(AT7)+(AP7*6))</f>
        <v>66</v>
      </c>
      <c r="BN7" s="191">
        <f>(AU7*$BP$7)+(AV7*$BQ$7)+(AW7*$BR$7)+(AX7*$BS$7)+(AY7*$BT$7)+(AZ7*$BU$7)+(BA7*$BV$7)+(BB7*$BW$7)+(BC7*$BX$7)+(BD7*$BY$7)+(BE7*$BZ$7)+(BF7*$CA$7)+(BG7*$CB$7)+(BH7*$CC7)+(BI7*$CD$7)+(BJ7*$CE$7)+(BK7*$CF$7)+(BL7*$CG$7)</f>
        <v>54</v>
      </c>
      <c r="BO7" s="170"/>
      <c r="BP7" s="176">
        <v>6</v>
      </c>
      <c r="BQ7" s="176">
        <v>6</v>
      </c>
      <c r="BR7" s="176">
        <v>12</v>
      </c>
      <c r="BS7" s="176">
        <v>12</v>
      </c>
      <c r="BT7" s="176">
        <v>12</v>
      </c>
      <c r="BU7" s="176">
        <v>12</v>
      </c>
      <c r="BV7" s="176">
        <v>6</v>
      </c>
      <c r="BW7" s="176">
        <v>6</v>
      </c>
      <c r="BX7" s="176">
        <v>6</v>
      </c>
      <c r="BY7" s="176">
        <v>6</v>
      </c>
      <c r="BZ7" s="176">
        <v>6</v>
      </c>
      <c r="CA7" s="176">
        <v>18</v>
      </c>
      <c r="CB7" s="176">
        <v>12</v>
      </c>
      <c r="CC7" s="176">
        <v>12</v>
      </c>
      <c r="CD7" s="176">
        <v>18</v>
      </c>
      <c r="CE7" s="176">
        <v>18</v>
      </c>
      <c r="CF7" s="192">
        <v>6</v>
      </c>
      <c r="CG7" s="193">
        <v>8</v>
      </c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</row>
    <row r="8" spans="1:253" ht="28.5" customHeight="1">
      <c r="A8" s="172" t="s">
        <v>1</v>
      </c>
      <c r="B8" s="173" t="s">
        <v>2</v>
      </c>
      <c r="C8" s="532" t="s">
        <v>4</v>
      </c>
      <c r="D8" s="173">
        <v>1</v>
      </c>
      <c r="E8" s="173">
        <v>2</v>
      </c>
      <c r="F8" s="173">
        <v>3</v>
      </c>
      <c r="G8" s="173">
        <v>4</v>
      </c>
      <c r="H8" s="173">
        <v>5</v>
      </c>
      <c r="I8" s="173">
        <v>6</v>
      </c>
      <c r="J8" s="173">
        <v>7</v>
      </c>
      <c r="K8" s="173">
        <v>8</v>
      </c>
      <c r="L8" s="173">
        <v>9</v>
      </c>
      <c r="M8" s="173">
        <v>10</v>
      </c>
      <c r="N8" s="173">
        <v>11</v>
      </c>
      <c r="O8" s="173">
        <v>12</v>
      </c>
      <c r="P8" s="173">
        <v>13</v>
      </c>
      <c r="Q8" s="173">
        <v>14</v>
      </c>
      <c r="R8" s="173">
        <v>15</v>
      </c>
      <c r="S8" s="173">
        <v>16</v>
      </c>
      <c r="T8" s="173">
        <v>17</v>
      </c>
      <c r="U8" s="173">
        <v>18</v>
      </c>
      <c r="V8" s="173">
        <v>19</v>
      </c>
      <c r="W8" s="173">
        <v>20</v>
      </c>
      <c r="X8" s="173">
        <v>21</v>
      </c>
      <c r="Y8" s="173">
        <v>22</v>
      </c>
      <c r="Z8" s="173">
        <v>23</v>
      </c>
      <c r="AA8" s="173">
        <v>24</v>
      </c>
      <c r="AB8" s="173">
        <v>25</v>
      </c>
      <c r="AC8" s="173">
        <v>26</v>
      </c>
      <c r="AD8" s="173">
        <v>27</v>
      </c>
      <c r="AE8" s="173">
        <v>28</v>
      </c>
      <c r="AF8" s="173">
        <v>29</v>
      </c>
      <c r="AG8" s="173">
        <v>30</v>
      </c>
      <c r="AH8" s="173">
        <v>31</v>
      </c>
      <c r="AI8" s="540" t="s">
        <v>5</v>
      </c>
      <c r="AJ8" s="538" t="s">
        <v>6</v>
      </c>
      <c r="AK8" s="537" t="s">
        <v>7</v>
      </c>
      <c r="AV8" s="194"/>
      <c r="AW8" s="194"/>
      <c r="AX8" s="195"/>
      <c r="AY8" s="194"/>
      <c r="AZ8" s="194"/>
      <c r="BA8" s="195"/>
      <c r="BB8" s="194"/>
      <c r="BC8" s="195"/>
      <c r="BD8" s="194"/>
      <c r="BE8" s="195"/>
      <c r="BF8" s="194"/>
      <c r="BG8" s="194"/>
      <c r="BH8" s="195"/>
      <c r="BI8" s="194"/>
      <c r="BJ8" s="194"/>
      <c r="BK8" s="195"/>
      <c r="BL8" s="195"/>
      <c r="BM8" s="195"/>
      <c r="BN8" s="196"/>
      <c r="BO8" s="197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</row>
    <row r="9" spans="1:253" ht="28.5" customHeight="1">
      <c r="A9" s="172"/>
      <c r="B9" s="173" t="s">
        <v>172</v>
      </c>
      <c r="C9" s="532"/>
      <c r="D9" s="175" t="s">
        <v>82</v>
      </c>
      <c r="E9" s="175" t="s">
        <v>83</v>
      </c>
      <c r="F9" s="175" t="s">
        <v>84</v>
      </c>
      <c r="G9" s="175" t="s">
        <v>85</v>
      </c>
      <c r="H9" s="175" t="s">
        <v>86</v>
      </c>
      <c r="I9" s="175" t="s">
        <v>87</v>
      </c>
      <c r="J9" s="175" t="s">
        <v>88</v>
      </c>
      <c r="K9" s="175" t="s">
        <v>82</v>
      </c>
      <c r="L9" s="175" t="s">
        <v>83</v>
      </c>
      <c r="M9" s="175" t="s">
        <v>84</v>
      </c>
      <c r="N9" s="175" t="s">
        <v>85</v>
      </c>
      <c r="O9" s="175" t="s">
        <v>86</v>
      </c>
      <c r="P9" s="175" t="s">
        <v>87</v>
      </c>
      <c r="Q9" s="175" t="s">
        <v>88</v>
      </c>
      <c r="R9" s="175" t="s">
        <v>82</v>
      </c>
      <c r="S9" s="175" t="s">
        <v>83</v>
      </c>
      <c r="T9" s="175" t="s">
        <v>84</v>
      </c>
      <c r="U9" s="175" t="s">
        <v>85</v>
      </c>
      <c r="V9" s="175" t="s">
        <v>86</v>
      </c>
      <c r="W9" s="175" t="s">
        <v>87</v>
      </c>
      <c r="X9" s="175" t="s">
        <v>88</v>
      </c>
      <c r="Y9" s="175" t="s">
        <v>82</v>
      </c>
      <c r="Z9" s="175" t="s">
        <v>83</v>
      </c>
      <c r="AA9" s="175" t="s">
        <v>84</v>
      </c>
      <c r="AB9" s="175" t="s">
        <v>85</v>
      </c>
      <c r="AC9" s="175" t="s">
        <v>86</v>
      </c>
      <c r="AD9" s="175" t="s">
        <v>87</v>
      </c>
      <c r="AE9" s="175" t="s">
        <v>88</v>
      </c>
      <c r="AF9" s="175" t="s">
        <v>82</v>
      </c>
      <c r="AG9" s="175" t="s">
        <v>83</v>
      </c>
      <c r="AH9" s="175" t="s">
        <v>84</v>
      </c>
      <c r="AI9" s="541"/>
      <c r="AJ9" s="539"/>
      <c r="AK9" s="537"/>
      <c r="AV9" s="194"/>
      <c r="AW9" s="194"/>
      <c r="AX9" s="195"/>
      <c r="AY9" s="194"/>
      <c r="AZ9" s="194"/>
      <c r="BA9" s="195"/>
      <c r="BB9" s="194"/>
      <c r="BC9" s="195"/>
      <c r="BD9" s="194"/>
      <c r="BE9" s="195"/>
      <c r="BF9" s="194"/>
      <c r="BG9" s="194"/>
      <c r="BH9" s="195"/>
      <c r="BI9" s="194"/>
      <c r="BJ9" s="194"/>
      <c r="BK9" s="195"/>
      <c r="BL9" s="195"/>
      <c r="BM9" s="195"/>
      <c r="BN9" s="196"/>
      <c r="BO9" s="197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</row>
    <row r="10" spans="1:253" ht="28.5" customHeight="1">
      <c r="A10" s="183" t="s">
        <v>92</v>
      </c>
      <c r="B10" s="184" t="s">
        <v>93</v>
      </c>
      <c r="C10" s="198" t="s">
        <v>173</v>
      </c>
      <c r="D10" s="186" t="s">
        <v>25</v>
      </c>
      <c r="E10" s="187"/>
      <c r="F10" s="187"/>
      <c r="G10" s="186" t="s">
        <v>18</v>
      </c>
      <c r="H10" s="186" t="s">
        <v>18</v>
      </c>
      <c r="I10" s="186" t="s">
        <v>18</v>
      </c>
      <c r="J10" s="186" t="s">
        <v>18</v>
      </c>
      <c r="K10" s="186" t="s">
        <v>18</v>
      </c>
      <c r="L10" s="187"/>
      <c r="M10" s="187"/>
      <c r="N10" s="186" t="s">
        <v>18</v>
      </c>
      <c r="O10" s="186" t="s">
        <v>18</v>
      </c>
      <c r="P10" s="186" t="s">
        <v>18</v>
      </c>
      <c r="Q10" s="186" t="s">
        <v>18</v>
      </c>
      <c r="R10" s="186" t="s">
        <v>25</v>
      </c>
      <c r="S10" s="187"/>
      <c r="T10" s="187"/>
      <c r="U10" s="186" t="s">
        <v>18</v>
      </c>
      <c r="V10" s="186" t="s">
        <v>18</v>
      </c>
      <c r="W10" s="186" t="s">
        <v>18</v>
      </c>
      <c r="X10" s="186" t="s">
        <v>18</v>
      </c>
      <c r="Y10" s="186" t="s">
        <v>18</v>
      </c>
      <c r="Z10" s="187"/>
      <c r="AA10" s="187"/>
      <c r="AB10" s="186" t="s">
        <v>18</v>
      </c>
      <c r="AC10" s="186" t="s">
        <v>18</v>
      </c>
      <c r="AD10" s="186" t="s">
        <v>18</v>
      </c>
      <c r="AE10" s="186" t="s">
        <v>18</v>
      </c>
      <c r="AF10" s="186"/>
      <c r="AG10" s="187"/>
      <c r="AH10" s="187"/>
      <c r="AI10" s="199">
        <f>AM10</f>
        <v>120</v>
      </c>
      <c r="AJ10" s="200">
        <f>AI10+AK10</f>
        <v>120</v>
      </c>
      <c r="AK10" s="201">
        <f>AN10</f>
        <v>0</v>
      </c>
      <c r="AM10" s="189">
        <f>$AO$2-BM10</f>
        <v>120</v>
      </c>
      <c r="AN10" s="189">
        <f>(BN10-AM10)</f>
        <v>0</v>
      </c>
      <c r="AO10" s="177"/>
      <c r="AP10" s="176"/>
      <c r="AQ10" s="176"/>
      <c r="AR10" s="176"/>
      <c r="AS10" s="176"/>
      <c r="AT10" s="176"/>
      <c r="AU10" s="178">
        <f>COUNTIF(D10:AH10,"M")</f>
        <v>18</v>
      </c>
      <c r="AV10" s="178">
        <f>COUNTIF(D10:AH10,"T")</f>
        <v>0</v>
      </c>
      <c r="AW10" s="178">
        <f>COUNTIF(D10:AH10,"P")</f>
        <v>0</v>
      </c>
      <c r="AX10" s="178">
        <f>COUNTIF(D10:AH10,"SN")</f>
        <v>0</v>
      </c>
      <c r="AY10" s="178">
        <f>COUNTIF(E10:AH10,"M/T")</f>
        <v>0</v>
      </c>
      <c r="AZ10" s="178">
        <f>COUNTIF(E10:AH10,"I/I")</f>
        <v>0</v>
      </c>
      <c r="BA10" s="178">
        <f t="shared" ref="BA10:BA13" si="0">COUNTIF(D10:AH10,"m2")</f>
        <v>0</v>
      </c>
      <c r="BB10" s="178">
        <f>COUNTIF(E10:AH10,"t4")</f>
        <v>0</v>
      </c>
      <c r="BC10" s="178">
        <f>COUNTIF(D10:AH10,"I")</f>
        <v>0</v>
      </c>
      <c r="BD10" s="178">
        <f>COUNTIF(E10:AH10,"I2")</f>
        <v>0</v>
      </c>
      <c r="BE10" s="178">
        <f t="shared" ref="BE10:BE17" si="1">COUNTIF(E10:AH10,"M3")</f>
        <v>0</v>
      </c>
      <c r="BF10" s="178">
        <f>COUNTIF(E10:AH10,"I2/N")</f>
        <v>0</v>
      </c>
      <c r="BG10" s="178">
        <f>COUNTIF(E10:AH10,"I2/I")</f>
        <v>0</v>
      </c>
      <c r="BH10" s="178">
        <f>COUNTIF(D10:AH10,"M/I")</f>
        <v>0</v>
      </c>
      <c r="BI10" s="190">
        <f>COUNTIF(E10:AH10,"I2/N")</f>
        <v>0</v>
      </c>
      <c r="BJ10" s="178">
        <f>COUNTIF(E10:AH10,"I2/M/N")</f>
        <v>0</v>
      </c>
      <c r="BK10" s="178">
        <f t="shared" ref="BK10:BK17" si="2">COUNTIF(D10:AH10,"M4")</f>
        <v>2</v>
      </c>
      <c r="BL10" s="178">
        <f t="shared" ref="BL10:BL13" si="3">COUNTIF(E10:AH10,"M2/T")</f>
        <v>0</v>
      </c>
      <c r="BM10" s="178">
        <f>((AQ10*6)+(AR10*6)+(AS10*6)+(AT10)+(AP10*6))</f>
        <v>0</v>
      </c>
      <c r="BN10" s="191">
        <f>(AU10*$BP$7)+(AV10*$BQ$7)+(AW10*$BR$7)+(AX10*$BS$7)+(AY10*$BT$7)+(AZ10*$BU$7)+(BA10*$BV$7)+(BB10*$BW$7)+(BC10*$BX$7)+(BD10*$BY$7)+(BE10*$BZ$7)+(BF10*$CA$7)+(BG10*$CB$7)+(BH10*$CC10)+(BI10*$CD$7)+(BJ10*$CE$7)+(BK10*$CF$7)+(BL10*$CG$7)</f>
        <v>120</v>
      </c>
      <c r="BO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</row>
    <row r="11" spans="1:253" ht="28.5" customHeight="1">
      <c r="A11" s="172" t="s">
        <v>1</v>
      </c>
      <c r="B11" s="173" t="s">
        <v>2</v>
      </c>
      <c r="C11" s="532" t="s">
        <v>4</v>
      </c>
      <c r="D11" s="173">
        <v>1</v>
      </c>
      <c r="E11" s="173">
        <v>2</v>
      </c>
      <c r="F11" s="173">
        <v>3</v>
      </c>
      <c r="G11" s="173">
        <v>4</v>
      </c>
      <c r="H11" s="173">
        <v>5</v>
      </c>
      <c r="I11" s="173">
        <v>6</v>
      </c>
      <c r="J11" s="173">
        <v>7</v>
      </c>
      <c r="K11" s="173">
        <v>8</v>
      </c>
      <c r="L11" s="173">
        <v>9</v>
      </c>
      <c r="M11" s="173">
        <v>10</v>
      </c>
      <c r="N11" s="173">
        <v>11</v>
      </c>
      <c r="O11" s="173">
        <v>12</v>
      </c>
      <c r="P11" s="173">
        <v>13</v>
      </c>
      <c r="Q11" s="173">
        <v>14</v>
      </c>
      <c r="R11" s="173">
        <v>15</v>
      </c>
      <c r="S11" s="173">
        <v>16</v>
      </c>
      <c r="T11" s="173">
        <v>17</v>
      </c>
      <c r="U11" s="173">
        <v>18</v>
      </c>
      <c r="V11" s="173">
        <v>19</v>
      </c>
      <c r="W11" s="173">
        <v>20</v>
      </c>
      <c r="X11" s="173">
        <v>21</v>
      </c>
      <c r="Y11" s="173">
        <v>22</v>
      </c>
      <c r="Z11" s="173">
        <v>23</v>
      </c>
      <c r="AA11" s="173">
        <v>24</v>
      </c>
      <c r="AB11" s="173">
        <v>25</v>
      </c>
      <c r="AC11" s="173">
        <v>26</v>
      </c>
      <c r="AD11" s="173">
        <v>27</v>
      </c>
      <c r="AE11" s="173">
        <v>28</v>
      </c>
      <c r="AF11" s="173">
        <v>29</v>
      </c>
      <c r="AG11" s="173">
        <v>30</v>
      </c>
      <c r="AH11" s="173">
        <v>31</v>
      </c>
      <c r="AI11" s="532" t="s">
        <v>5</v>
      </c>
      <c r="AJ11" s="536" t="s">
        <v>6</v>
      </c>
      <c r="AK11" s="537" t="s">
        <v>7</v>
      </c>
      <c r="AL11" s="194"/>
      <c r="AM11" s="202"/>
      <c r="AN11" s="202"/>
      <c r="AO11" s="194"/>
      <c r="AV11" s="194"/>
      <c r="AW11" s="194"/>
      <c r="AX11" s="195"/>
      <c r="AY11" s="194"/>
      <c r="AZ11" s="194"/>
      <c r="BA11" s="195"/>
      <c r="BB11" s="194"/>
      <c r="BC11" s="195"/>
      <c r="BD11" s="194"/>
      <c r="BE11" s="195"/>
      <c r="BF11" s="194"/>
      <c r="BG11" s="194"/>
      <c r="BH11" s="195"/>
      <c r="BI11" s="194"/>
      <c r="BJ11" s="194"/>
      <c r="BK11" s="195"/>
      <c r="BL11" s="195"/>
      <c r="BM11" s="194"/>
      <c r="BN11" s="196"/>
      <c r="BO11" s="197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</row>
    <row r="12" spans="1:253" ht="28.5" customHeight="1">
      <c r="A12" s="172"/>
      <c r="B12" s="173" t="s">
        <v>94</v>
      </c>
      <c r="C12" s="532"/>
      <c r="D12" s="175" t="s">
        <v>82</v>
      </c>
      <c r="E12" s="175" t="s">
        <v>83</v>
      </c>
      <c r="F12" s="175" t="s">
        <v>84</v>
      </c>
      <c r="G12" s="175" t="s">
        <v>85</v>
      </c>
      <c r="H12" s="175" t="s">
        <v>86</v>
      </c>
      <c r="I12" s="175" t="s">
        <v>87</v>
      </c>
      <c r="J12" s="175" t="s">
        <v>88</v>
      </c>
      <c r="K12" s="175" t="s">
        <v>82</v>
      </c>
      <c r="L12" s="175" t="s">
        <v>83</v>
      </c>
      <c r="M12" s="175" t="s">
        <v>84</v>
      </c>
      <c r="N12" s="175" t="s">
        <v>85</v>
      </c>
      <c r="O12" s="175" t="s">
        <v>86</v>
      </c>
      <c r="P12" s="175" t="s">
        <v>87</v>
      </c>
      <c r="Q12" s="175" t="s">
        <v>88</v>
      </c>
      <c r="R12" s="175" t="s">
        <v>82</v>
      </c>
      <c r="S12" s="175" t="s">
        <v>83</v>
      </c>
      <c r="T12" s="175" t="s">
        <v>84</v>
      </c>
      <c r="U12" s="175" t="s">
        <v>85</v>
      </c>
      <c r="V12" s="175" t="s">
        <v>86</v>
      </c>
      <c r="W12" s="175" t="s">
        <v>87</v>
      </c>
      <c r="X12" s="175" t="s">
        <v>88</v>
      </c>
      <c r="Y12" s="175" t="s">
        <v>82</v>
      </c>
      <c r="Z12" s="175" t="s">
        <v>83</v>
      </c>
      <c r="AA12" s="175" t="s">
        <v>84</v>
      </c>
      <c r="AB12" s="175" t="s">
        <v>85</v>
      </c>
      <c r="AC12" s="175" t="s">
        <v>86</v>
      </c>
      <c r="AD12" s="175" t="s">
        <v>87</v>
      </c>
      <c r="AE12" s="175" t="s">
        <v>88</v>
      </c>
      <c r="AF12" s="175" t="s">
        <v>82</v>
      </c>
      <c r="AG12" s="175" t="s">
        <v>83</v>
      </c>
      <c r="AH12" s="175" t="s">
        <v>84</v>
      </c>
      <c r="AI12" s="532"/>
      <c r="AJ12" s="536"/>
      <c r="AK12" s="537"/>
      <c r="AL12" s="194"/>
      <c r="AM12" s="202"/>
      <c r="AN12" s="202"/>
      <c r="AO12" s="194"/>
      <c r="AV12" s="194"/>
      <c r="AW12" s="194"/>
      <c r="AX12" s="195"/>
      <c r="AY12" s="194"/>
      <c r="AZ12" s="194"/>
      <c r="BA12" s="195"/>
      <c r="BB12" s="194"/>
      <c r="BC12" s="195"/>
      <c r="BD12" s="194"/>
      <c r="BE12" s="195"/>
      <c r="BF12" s="194"/>
      <c r="BG12" s="194"/>
      <c r="BH12" s="195"/>
      <c r="BI12" s="194"/>
      <c r="BJ12" s="194"/>
      <c r="BK12" s="195"/>
      <c r="BL12" s="195"/>
      <c r="BM12" s="194"/>
      <c r="BN12" s="196"/>
      <c r="BO12" s="197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</row>
    <row r="13" spans="1:253" ht="28.5" customHeight="1">
      <c r="A13" s="183" t="s">
        <v>95</v>
      </c>
      <c r="B13" s="184" t="s">
        <v>96</v>
      </c>
      <c r="C13" s="198" t="s">
        <v>174</v>
      </c>
      <c r="D13" s="186" t="s">
        <v>91</v>
      </c>
      <c r="E13" s="187"/>
      <c r="F13" s="187"/>
      <c r="G13" s="186" t="s">
        <v>16</v>
      </c>
      <c r="H13" s="186" t="s">
        <v>16</v>
      </c>
      <c r="I13" s="186" t="s">
        <v>16</v>
      </c>
      <c r="J13" s="186" t="s">
        <v>16</v>
      </c>
      <c r="K13" s="186" t="s">
        <v>16</v>
      </c>
      <c r="L13" s="203" t="s">
        <v>91</v>
      </c>
      <c r="M13" s="203" t="s">
        <v>91</v>
      </c>
      <c r="N13" s="186" t="s">
        <v>91</v>
      </c>
      <c r="O13" s="186" t="s">
        <v>91</v>
      </c>
      <c r="P13" s="186" t="s">
        <v>91</v>
      </c>
      <c r="Q13" s="186" t="s">
        <v>91</v>
      </c>
      <c r="R13" s="186" t="s">
        <v>91</v>
      </c>
      <c r="S13" s="203" t="s">
        <v>91</v>
      </c>
      <c r="T13" s="187"/>
      <c r="U13" s="186" t="s">
        <v>91</v>
      </c>
      <c r="V13" s="186" t="s">
        <v>91</v>
      </c>
      <c r="W13" s="186" t="s">
        <v>91</v>
      </c>
      <c r="X13" s="186" t="s">
        <v>91</v>
      </c>
      <c r="Y13" s="186" t="s">
        <v>91</v>
      </c>
      <c r="Z13" s="203" t="s">
        <v>91</v>
      </c>
      <c r="AA13" s="203" t="s">
        <v>91</v>
      </c>
      <c r="AB13" s="186" t="s">
        <v>91</v>
      </c>
      <c r="AC13" s="186" t="s">
        <v>91</v>
      </c>
      <c r="AD13" s="186" t="s">
        <v>91</v>
      </c>
      <c r="AE13" s="186" t="s">
        <v>91</v>
      </c>
      <c r="AF13" s="186"/>
      <c r="AG13" s="187"/>
      <c r="AH13" s="187"/>
      <c r="AI13" s="199">
        <f>AM13</f>
        <v>90</v>
      </c>
      <c r="AJ13" s="200">
        <f>AI13+AK13</f>
        <v>120</v>
      </c>
      <c r="AK13" s="201">
        <f>AN13</f>
        <v>30</v>
      </c>
      <c r="AM13" s="189">
        <f>$AO$2-BM13</f>
        <v>90</v>
      </c>
      <c r="AN13" s="189">
        <f>(BN13-AM13)</f>
        <v>30</v>
      </c>
      <c r="AO13" s="177"/>
      <c r="AP13" s="176"/>
      <c r="AQ13" s="176"/>
      <c r="AR13" s="176"/>
      <c r="AS13" s="176">
        <v>5</v>
      </c>
      <c r="AT13" s="176"/>
      <c r="AU13" s="178">
        <f>COUNTIF(D13:AH13,"M")</f>
        <v>0</v>
      </c>
      <c r="AV13" s="178">
        <f>COUNTIF(D13:AH13,"T")</f>
        <v>0</v>
      </c>
      <c r="AW13" s="178">
        <f>COUNTIF(D13:AH13,"P")</f>
        <v>0</v>
      </c>
      <c r="AX13" s="178">
        <f>COUNTIF(D13:AH13,"SN")</f>
        <v>0</v>
      </c>
      <c r="AY13" s="178">
        <f>COUNTIF(D13:AH13,"M/T")</f>
        <v>0</v>
      </c>
      <c r="AZ13" s="178">
        <f>COUNTIF(D13:AH13,"I/I")</f>
        <v>0</v>
      </c>
      <c r="BA13" s="178">
        <f t="shared" si="0"/>
        <v>0</v>
      </c>
      <c r="BB13" s="178">
        <f>COUNTIF(C13:AH13,"t4")</f>
        <v>0</v>
      </c>
      <c r="BC13" s="178">
        <f>COUNTIF(D13:AH13,"I")</f>
        <v>0</v>
      </c>
      <c r="BD13" s="178">
        <f>COUNTIF(C13:AH13,"T5")</f>
        <v>0</v>
      </c>
      <c r="BE13" s="178">
        <f>COUNTIF(D13:AH13,"M3")</f>
        <v>20</v>
      </c>
      <c r="BF13" s="178">
        <f>COUNTIF(C13:AH13,"T/SNDa")</f>
        <v>0</v>
      </c>
      <c r="BG13" s="178">
        <f>COUNTIF(C13:AH13,"T/I")</f>
        <v>0</v>
      </c>
      <c r="BH13" s="178">
        <f>COUNTIF(D13:AH13,"M/I")</f>
        <v>0</v>
      </c>
      <c r="BI13" s="190">
        <f>COUNTIF(C13:AH13,"m/i")</f>
        <v>0</v>
      </c>
      <c r="BJ13" s="178">
        <f>COUNTIF(C13:AH13,"M4/t")</f>
        <v>0</v>
      </c>
      <c r="BK13" s="178">
        <f t="shared" si="2"/>
        <v>0</v>
      </c>
      <c r="BL13" s="178">
        <f t="shared" si="3"/>
        <v>0</v>
      </c>
      <c r="BM13" s="178">
        <f>((AQ13*6)+(AR13*6)+(AS13*6)+(AT13)+(AP13*6))</f>
        <v>30</v>
      </c>
      <c r="BN13" s="191">
        <f t="shared" ref="BN13" si="4">(AU13*$BP$7)+(AV13*$BQ$7)+(AW13*$BR$7)+(AX13*$BS$7)+(AY13*$BT$7)+(AZ13*$BU$7)+(BA13*$BV$7)+(BB13*$BW$7)+(BC13*$BX$7)+(BD13*$BY$7)+(BE13*$BZ$7)+(BF13*$CA$7)+(BG13*$CB$7)+(BH13*$CC13)+(BI13*$CD$7)+(BJ13*$CE$7)+(BK13*$CF$7)+(BL13*$CG$7)</f>
        <v>120</v>
      </c>
      <c r="BO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</row>
    <row r="14" spans="1:253" ht="28.5" customHeight="1">
      <c r="A14" s="172" t="s">
        <v>1</v>
      </c>
      <c r="B14" s="173" t="s">
        <v>2</v>
      </c>
      <c r="C14" s="532" t="s">
        <v>4</v>
      </c>
      <c r="D14" s="173">
        <v>1</v>
      </c>
      <c r="E14" s="173">
        <v>2</v>
      </c>
      <c r="F14" s="173">
        <v>3</v>
      </c>
      <c r="G14" s="173">
        <v>4</v>
      </c>
      <c r="H14" s="173">
        <v>5</v>
      </c>
      <c r="I14" s="173">
        <v>6</v>
      </c>
      <c r="J14" s="173">
        <v>7</v>
      </c>
      <c r="K14" s="173">
        <v>8</v>
      </c>
      <c r="L14" s="173">
        <v>9</v>
      </c>
      <c r="M14" s="173">
        <v>10</v>
      </c>
      <c r="N14" s="173">
        <v>11</v>
      </c>
      <c r="O14" s="173">
        <v>12</v>
      </c>
      <c r="P14" s="173">
        <v>13</v>
      </c>
      <c r="Q14" s="173">
        <v>14</v>
      </c>
      <c r="R14" s="173">
        <v>15</v>
      </c>
      <c r="S14" s="173">
        <v>16</v>
      </c>
      <c r="T14" s="173">
        <v>17</v>
      </c>
      <c r="U14" s="173">
        <v>18</v>
      </c>
      <c r="V14" s="173">
        <v>19</v>
      </c>
      <c r="W14" s="173">
        <v>20</v>
      </c>
      <c r="X14" s="173">
        <v>21</v>
      </c>
      <c r="Y14" s="173">
        <v>22</v>
      </c>
      <c r="Z14" s="173">
        <v>23</v>
      </c>
      <c r="AA14" s="173">
        <v>24</v>
      </c>
      <c r="AB14" s="173">
        <v>25</v>
      </c>
      <c r="AC14" s="173">
        <v>26</v>
      </c>
      <c r="AD14" s="173">
        <v>27</v>
      </c>
      <c r="AE14" s="173">
        <v>28</v>
      </c>
      <c r="AF14" s="173">
        <v>29</v>
      </c>
      <c r="AG14" s="173">
        <v>30</v>
      </c>
      <c r="AH14" s="173">
        <v>31</v>
      </c>
      <c r="AI14" s="532" t="s">
        <v>5</v>
      </c>
      <c r="AJ14" s="536" t="s">
        <v>6</v>
      </c>
      <c r="AK14" s="537" t="s">
        <v>7</v>
      </c>
      <c r="AL14" s="194"/>
      <c r="AM14" s="202"/>
      <c r="AN14" s="202"/>
      <c r="AO14" s="194"/>
      <c r="AV14" s="194"/>
      <c r="AW14" s="194"/>
      <c r="AX14" s="195"/>
      <c r="AY14" s="194"/>
      <c r="AZ14" s="194"/>
      <c r="BA14" s="195"/>
      <c r="BB14" s="194"/>
      <c r="BC14" s="195"/>
      <c r="BD14" s="194"/>
      <c r="BE14" s="195"/>
      <c r="BF14" s="194"/>
      <c r="BG14" s="194"/>
      <c r="BH14" s="195"/>
      <c r="BI14" s="194"/>
      <c r="BJ14" s="194"/>
      <c r="BK14" s="195"/>
      <c r="BL14" s="195"/>
      <c r="BM14" s="194"/>
      <c r="BN14" s="196"/>
      <c r="BO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</row>
    <row r="15" spans="1:253" ht="28.5" customHeight="1">
      <c r="A15" s="172"/>
      <c r="B15" s="173" t="s">
        <v>94</v>
      </c>
      <c r="C15" s="532"/>
      <c r="D15" s="175" t="s">
        <v>82</v>
      </c>
      <c r="E15" s="175" t="s">
        <v>83</v>
      </c>
      <c r="F15" s="175" t="s">
        <v>84</v>
      </c>
      <c r="G15" s="175" t="s">
        <v>85</v>
      </c>
      <c r="H15" s="175" t="s">
        <v>86</v>
      </c>
      <c r="I15" s="175" t="s">
        <v>87</v>
      </c>
      <c r="J15" s="175" t="s">
        <v>88</v>
      </c>
      <c r="K15" s="175" t="s">
        <v>82</v>
      </c>
      <c r="L15" s="175" t="s">
        <v>83</v>
      </c>
      <c r="M15" s="175" t="s">
        <v>84</v>
      </c>
      <c r="N15" s="175" t="s">
        <v>85</v>
      </c>
      <c r="O15" s="175" t="s">
        <v>86</v>
      </c>
      <c r="P15" s="175" t="s">
        <v>87</v>
      </c>
      <c r="Q15" s="175" t="s">
        <v>88</v>
      </c>
      <c r="R15" s="175" t="s">
        <v>82</v>
      </c>
      <c r="S15" s="175" t="s">
        <v>83</v>
      </c>
      <c r="T15" s="175" t="s">
        <v>84</v>
      </c>
      <c r="U15" s="175" t="s">
        <v>85</v>
      </c>
      <c r="V15" s="175" t="s">
        <v>86</v>
      </c>
      <c r="W15" s="175" t="s">
        <v>87</v>
      </c>
      <c r="X15" s="175" t="s">
        <v>88</v>
      </c>
      <c r="Y15" s="175" t="s">
        <v>82</v>
      </c>
      <c r="Z15" s="175" t="s">
        <v>83</v>
      </c>
      <c r="AA15" s="175" t="s">
        <v>84</v>
      </c>
      <c r="AB15" s="175" t="s">
        <v>85</v>
      </c>
      <c r="AC15" s="175" t="s">
        <v>86</v>
      </c>
      <c r="AD15" s="175" t="s">
        <v>87</v>
      </c>
      <c r="AE15" s="175" t="s">
        <v>88</v>
      </c>
      <c r="AF15" s="175" t="s">
        <v>82</v>
      </c>
      <c r="AG15" s="175" t="s">
        <v>83</v>
      </c>
      <c r="AH15" s="175" t="s">
        <v>84</v>
      </c>
      <c r="AI15" s="532"/>
      <c r="AJ15" s="536"/>
      <c r="AK15" s="537"/>
      <c r="AL15" s="194"/>
      <c r="AM15" s="202"/>
      <c r="AN15" s="202"/>
      <c r="AO15" s="194"/>
      <c r="AV15" s="194"/>
      <c r="AW15" s="194"/>
      <c r="AX15" s="195"/>
      <c r="AY15" s="194"/>
      <c r="AZ15" s="194"/>
      <c r="BA15" s="195"/>
      <c r="BB15" s="194"/>
      <c r="BC15" s="195"/>
      <c r="BD15" s="194"/>
      <c r="BE15" s="195"/>
      <c r="BF15" s="194"/>
      <c r="BG15" s="194"/>
      <c r="BH15" s="195"/>
      <c r="BI15" s="194"/>
      <c r="BJ15" s="194"/>
      <c r="BK15" s="195"/>
      <c r="BL15" s="195"/>
      <c r="BM15" s="194"/>
      <c r="BN15" s="196"/>
      <c r="BO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</row>
    <row r="16" spans="1:253" ht="23.65" customHeight="1">
      <c r="A16" s="183" t="s">
        <v>175</v>
      </c>
      <c r="B16" s="184" t="s">
        <v>176</v>
      </c>
      <c r="C16" s="198" t="s">
        <v>66</v>
      </c>
      <c r="D16" s="186"/>
      <c r="E16" s="187"/>
      <c r="F16" s="203" t="s">
        <v>18</v>
      </c>
      <c r="G16" s="186"/>
      <c r="H16" s="204"/>
      <c r="I16" s="186"/>
      <c r="J16" s="186"/>
      <c r="K16" s="186"/>
      <c r="L16" s="187"/>
      <c r="M16" s="187"/>
      <c r="N16" s="204"/>
      <c r="O16" s="204"/>
      <c r="P16" s="186"/>
      <c r="Q16" s="186"/>
      <c r="R16" s="186"/>
      <c r="S16" s="187"/>
      <c r="T16" s="203" t="s">
        <v>18</v>
      </c>
      <c r="U16" s="186"/>
      <c r="V16" s="186"/>
      <c r="W16" s="186"/>
      <c r="X16" s="186"/>
      <c r="Y16" s="186"/>
      <c r="Z16" s="187"/>
      <c r="AA16" s="187"/>
      <c r="AB16" s="204"/>
      <c r="AC16" s="204"/>
      <c r="AD16" s="186"/>
      <c r="AE16" s="186"/>
      <c r="AF16" s="204" t="s">
        <v>18</v>
      </c>
      <c r="AG16" s="203" t="s">
        <v>11</v>
      </c>
      <c r="AH16" s="203" t="s">
        <v>11</v>
      </c>
      <c r="AI16" s="199">
        <f>AM16</f>
        <v>0</v>
      </c>
      <c r="AJ16" s="200">
        <f>AI16+AK16</f>
        <v>30</v>
      </c>
      <c r="AK16" s="201">
        <f>AN16</f>
        <v>30</v>
      </c>
      <c r="AM16" s="189">
        <f>$AO$2-BM16</f>
        <v>0</v>
      </c>
      <c r="AN16" s="189">
        <f>(BN16-AM16)</f>
        <v>30</v>
      </c>
      <c r="AO16" s="177"/>
      <c r="AP16" s="176"/>
      <c r="AQ16" s="176">
        <v>20</v>
      </c>
      <c r="AR16" s="176"/>
      <c r="AS16" s="176"/>
      <c r="AT16" s="176"/>
      <c r="AU16" s="178">
        <f>COUNTIF(D16:AH16,"M")</f>
        <v>3</v>
      </c>
      <c r="AV16" s="178">
        <f>COUNTIF(D16:AH16,"T")</f>
        <v>2</v>
      </c>
      <c r="AW16" s="178">
        <f>COUNTIF(D16:AH16,"P")</f>
        <v>0</v>
      </c>
      <c r="AX16" s="178">
        <f>COUNTIF(D16:AH16,"SN")</f>
        <v>0</v>
      </c>
      <c r="AY16" s="178">
        <f>COUNTIF(D16:AH16,"M/T")</f>
        <v>0</v>
      </c>
      <c r="AZ16" s="178">
        <f>COUNTIF(D16:AH16,"I/I")</f>
        <v>0</v>
      </c>
      <c r="BA16" s="178">
        <f t="shared" ref="BA16:BA17" si="5">COUNTIF(D16:AH16,"m2")</f>
        <v>0</v>
      </c>
      <c r="BB16" s="178">
        <f>COUNTIF(C16:AH16,"t4")</f>
        <v>0</v>
      </c>
      <c r="BC16" s="178">
        <f>COUNTIF(D16:AH16,"I")</f>
        <v>0</v>
      </c>
      <c r="BD16" s="178">
        <f>COUNTIF(C16:AH16,"T5")</f>
        <v>0</v>
      </c>
      <c r="BE16" s="178">
        <f t="shared" si="1"/>
        <v>0</v>
      </c>
      <c r="BF16" s="178">
        <f>COUNTIF(C16:AH16,"T/SNDa")</f>
        <v>0</v>
      </c>
      <c r="BG16" s="178">
        <f>COUNTIF(C16:AH16,"T/I")</f>
        <v>0</v>
      </c>
      <c r="BH16" s="178">
        <f>COUNTIF(D16:AH16,"M/I")</f>
        <v>0</v>
      </c>
      <c r="BI16" s="190">
        <f>COUNTIF(C16:AH16,"m/i")</f>
        <v>0</v>
      </c>
      <c r="BJ16" s="178">
        <f>COUNTIF(C16:AH16,"M4/t")</f>
        <v>0</v>
      </c>
      <c r="BK16" s="178">
        <f t="shared" si="2"/>
        <v>0</v>
      </c>
      <c r="BL16" s="178">
        <f t="shared" ref="BL16:BL17" si="6">COUNTIF(E16:AH16,"M2/T")</f>
        <v>0</v>
      </c>
      <c r="BM16" s="178">
        <f>((AQ16*6)+(AR16*6)+(AS16*6)+(AT16)+(AP16*6))</f>
        <v>120</v>
      </c>
      <c r="BN16" s="191">
        <f t="shared" ref="BN16:BN17" si="7">(AU16*$BP$7)+(AV16*$BQ$7)+(AW16*$BR$7)+(AX16*$BS$7)+(AY16*$BT$7)+(AZ16*$BU$7)+(BA16*$BV$7)+(BB16*$BW$7)+(BC16*$BX$7)+(BD16*$BY$7)+(BE16*$BZ$7)+(BF16*$CA$7)+(BG16*$CB$7)+(BH16*$CC16)+(BI16*$CD$7)+(BJ16*$CE$7)+(BK16*$CF$7)+(BL16*$CG$7)</f>
        <v>30</v>
      </c>
      <c r="BO16" s="194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</row>
    <row r="17" spans="1:253" ht="23.65" customHeight="1">
      <c r="A17" s="183" t="s">
        <v>177</v>
      </c>
      <c r="B17" s="184" t="s">
        <v>178</v>
      </c>
      <c r="C17" s="198" t="s">
        <v>66</v>
      </c>
      <c r="D17" s="186"/>
      <c r="E17" s="187"/>
      <c r="F17" s="203"/>
      <c r="G17" s="186"/>
      <c r="H17" s="204"/>
      <c r="I17" s="204" t="s">
        <v>18</v>
      </c>
      <c r="J17" s="186"/>
      <c r="K17" s="204" t="s">
        <v>18</v>
      </c>
      <c r="L17" s="187"/>
      <c r="M17" s="187"/>
      <c r="N17" s="204"/>
      <c r="O17" s="204"/>
      <c r="P17" s="186"/>
      <c r="Q17" s="186"/>
      <c r="R17" s="186"/>
      <c r="S17" s="187"/>
      <c r="T17" s="203"/>
      <c r="U17" s="186"/>
      <c r="V17" s="186"/>
      <c r="W17" s="186"/>
      <c r="X17" s="186"/>
      <c r="Y17" s="186"/>
      <c r="Z17" s="187"/>
      <c r="AA17" s="187"/>
      <c r="AB17" s="204"/>
      <c r="AC17" s="204"/>
      <c r="AD17" s="186"/>
      <c r="AE17" s="186"/>
      <c r="AF17" s="204"/>
      <c r="AG17" s="203"/>
      <c r="AH17" s="203"/>
      <c r="AI17" s="199">
        <f>AM17</f>
        <v>0</v>
      </c>
      <c r="AJ17" s="200">
        <f>AI17+AK17</f>
        <v>12</v>
      </c>
      <c r="AK17" s="201">
        <f>AN17</f>
        <v>12</v>
      </c>
      <c r="AM17" s="189">
        <f>$AO$2-BM17</f>
        <v>0</v>
      </c>
      <c r="AN17" s="189">
        <f>(BN17-AM17)</f>
        <v>12</v>
      </c>
      <c r="AO17" s="177"/>
      <c r="AP17" s="176"/>
      <c r="AQ17" s="176">
        <v>20</v>
      </c>
      <c r="AR17" s="176"/>
      <c r="AS17" s="176"/>
      <c r="AT17" s="176"/>
      <c r="AU17" s="178">
        <f>COUNTIF(D17:AH17,"M")</f>
        <v>2</v>
      </c>
      <c r="AV17" s="178">
        <f>COUNTIF(D17:AH17,"T")</f>
        <v>0</v>
      </c>
      <c r="AW17" s="178">
        <f>COUNTIF(D17:AH17,"P")</f>
        <v>0</v>
      </c>
      <c r="AX17" s="178">
        <f>COUNTIF(D17:AH17,"SN")</f>
        <v>0</v>
      </c>
      <c r="AY17" s="178">
        <f>COUNTIF(D17:AH17,"M/T")</f>
        <v>0</v>
      </c>
      <c r="AZ17" s="178">
        <f>COUNTIF(D17:AH17,"I/I")</f>
        <v>0</v>
      </c>
      <c r="BA17" s="178">
        <f t="shared" si="5"/>
        <v>0</v>
      </c>
      <c r="BB17" s="178">
        <f>COUNTIF(C17:AH17,"t4")</f>
        <v>0</v>
      </c>
      <c r="BC17" s="178">
        <f>COUNTIF(D17:AH17,"I")</f>
        <v>0</v>
      </c>
      <c r="BD17" s="178">
        <f>COUNTIF(C17:AH17,"T5")</f>
        <v>0</v>
      </c>
      <c r="BE17" s="178">
        <f t="shared" si="1"/>
        <v>0</v>
      </c>
      <c r="BF17" s="178">
        <f>COUNTIF(C17:AH17,"T/SNDa")</f>
        <v>0</v>
      </c>
      <c r="BG17" s="178">
        <f>COUNTIF(C17:AH17,"T/I")</f>
        <v>0</v>
      </c>
      <c r="BH17" s="178">
        <f>COUNTIF(D17:AH17,"M/I")</f>
        <v>0</v>
      </c>
      <c r="BI17" s="190">
        <f>COUNTIF(C17:AH17,"m/i")</f>
        <v>0</v>
      </c>
      <c r="BJ17" s="178">
        <f>COUNTIF(C17:AH17,"M4/t")</f>
        <v>0</v>
      </c>
      <c r="BK17" s="178">
        <f t="shared" si="2"/>
        <v>0</v>
      </c>
      <c r="BL17" s="178">
        <f t="shared" si="6"/>
        <v>0</v>
      </c>
      <c r="BM17" s="178">
        <f>((AQ17*6)+(AR17*6)+(AS17*6)+(AT17)+(AP17*6))</f>
        <v>120</v>
      </c>
      <c r="BN17" s="191">
        <f t="shared" si="7"/>
        <v>12</v>
      </c>
      <c r="BO17" s="194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</row>
    <row r="18" spans="1:253" ht="23.65" customHeight="1">
      <c r="A18" s="205"/>
      <c r="B18" s="206"/>
      <c r="C18" s="205"/>
      <c r="D18" s="207"/>
      <c r="E18" s="207"/>
      <c r="F18" s="208"/>
      <c r="G18" s="207"/>
      <c r="H18" s="208"/>
      <c r="I18" s="207"/>
      <c r="J18" s="207"/>
      <c r="K18" s="207"/>
      <c r="L18" s="207"/>
      <c r="M18" s="207"/>
      <c r="N18" s="208"/>
      <c r="O18" s="208"/>
      <c r="P18" s="207"/>
      <c r="Q18" s="207"/>
      <c r="R18" s="207"/>
      <c r="S18" s="207"/>
      <c r="T18" s="208"/>
      <c r="U18" s="207"/>
      <c r="V18" s="207"/>
      <c r="W18" s="207"/>
      <c r="X18" s="207"/>
      <c r="Y18" s="207"/>
      <c r="Z18" s="207"/>
      <c r="AA18" s="207"/>
      <c r="AB18" s="208"/>
      <c r="AC18" s="208"/>
      <c r="AD18" s="207"/>
      <c r="AE18" s="207"/>
      <c r="AF18" s="208"/>
      <c r="AG18" s="208"/>
      <c r="AH18" s="208"/>
      <c r="AI18" s="209"/>
      <c r="AJ18" s="210"/>
      <c r="AK18" s="210"/>
      <c r="AM18" s="211"/>
      <c r="AN18" s="211"/>
      <c r="AO18" s="177"/>
      <c r="AP18" s="212"/>
      <c r="AQ18" s="212"/>
      <c r="AR18" s="212"/>
      <c r="AS18" s="212"/>
      <c r="AT18" s="212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213"/>
      <c r="BK18" s="213"/>
      <c r="BL18" s="213"/>
      <c r="BM18" s="213"/>
      <c r="BN18" s="215"/>
      <c r="BO18" s="194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</row>
    <row r="19" spans="1:253" ht="23.65" customHeight="1">
      <c r="A19" s="216"/>
      <c r="B19" s="217" t="s">
        <v>124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9"/>
      <c r="AK19" s="220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6"/>
      <c r="BO19" s="194"/>
      <c r="BP19" s="194"/>
      <c r="BQ19" s="194"/>
      <c r="BR19" s="194"/>
      <c r="BS19" s="194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</row>
    <row r="20" spans="1:253" ht="23.65" customHeight="1">
      <c r="A20" s="221" t="s">
        <v>91</v>
      </c>
      <c r="B20" s="222" t="s">
        <v>179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9"/>
      <c r="AK20" s="220"/>
      <c r="AO20" s="194"/>
      <c r="AP20" s="207"/>
      <c r="AQ20" s="207"/>
      <c r="AR20" s="207"/>
      <c r="AS20" s="223"/>
      <c r="AT20" s="207"/>
      <c r="AU20" s="207"/>
      <c r="AV20" s="208"/>
      <c r="AW20" s="207"/>
      <c r="AX20" s="207"/>
      <c r="AY20" s="207"/>
      <c r="AZ20" s="224"/>
      <c r="BA20" s="208"/>
      <c r="BB20" s="208"/>
      <c r="BC20" s="208"/>
      <c r="BD20" s="207"/>
      <c r="BE20" s="207"/>
      <c r="BF20" s="207"/>
      <c r="BG20" s="224"/>
      <c r="BH20" s="207"/>
      <c r="BI20" s="207"/>
      <c r="BJ20" s="207"/>
      <c r="BK20" s="207"/>
      <c r="BL20" s="207"/>
      <c r="BM20" s="207"/>
      <c r="BN20" s="224"/>
      <c r="BO20" s="208"/>
      <c r="BP20" s="207"/>
      <c r="BQ20" s="208"/>
      <c r="BR20" s="207"/>
      <c r="BS20" s="207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</row>
    <row r="21" spans="1:253" ht="23.65" customHeight="1">
      <c r="A21" s="225" t="s">
        <v>143</v>
      </c>
      <c r="B21" s="222" t="s">
        <v>180</v>
      </c>
      <c r="C21" s="218"/>
      <c r="D21" s="218"/>
      <c r="E21" s="218"/>
      <c r="F21" s="218"/>
      <c r="G21" s="218"/>
      <c r="H21" s="218"/>
      <c r="I21" s="226"/>
      <c r="J21" s="205"/>
      <c r="K21" s="207"/>
      <c r="L21" s="207"/>
      <c r="M21" s="205"/>
      <c r="N21" s="218"/>
      <c r="O21" s="218"/>
      <c r="P21" s="218"/>
      <c r="Q21" s="218"/>
      <c r="R21" s="218"/>
      <c r="S21" s="218"/>
      <c r="T21" s="525" t="s">
        <v>77</v>
      </c>
      <c r="U21" s="525"/>
      <c r="V21" s="525"/>
      <c r="W21" s="525"/>
      <c r="X21" s="525"/>
      <c r="Y21" s="525"/>
      <c r="Z21" s="525"/>
      <c r="AA21" s="525"/>
      <c r="AB21" s="525"/>
      <c r="AC21" s="525"/>
      <c r="AD21" s="218"/>
      <c r="AE21" s="218"/>
      <c r="AF21" s="218"/>
      <c r="AG21" s="218"/>
      <c r="AH21" s="218"/>
      <c r="AI21" s="218"/>
      <c r="AJ21" s="219"/>
      <c r="AK21" s="220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</row>
    <row r="22" spans="1:253" ht="23.65" customHeight="1">
      <c r="A22" s="227" t="s">
        <v>25</v>
      </c>
      <c r="B22" s="228" t="s">
        <v>181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526" t="s">
        <v>78</v>
      </c>
      <c r="U22" s="526"/>
      <c r="V22" s="526"/>
      <c r="W22" s="526"/>
      <c r="X22" s="526"/>
      <c r="Y22" s="526"/>
      <c r="Z22" s="526"/>
      <c r="AA22" s="526"/>
      <c r="AB22" s="526"/>
      <c r="AC22" s="526"/>
      <c r="AD22" s="218"/>
      <c r="AE22" s="218"/>
      <c r="AF22" s="218"/>
      <c r="AG22" s="218"/>
      <c r="AH22" s="218"/>
      <c r="AI22" s="219"/>
      <c r="AJ22" s="219"/>
      <c r="AK22" s="220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</row>
    <row r="23" spans="1:253" ht="23.65" customHeight="1">
      <c r="A23" s="229" t="s">
        <v>182</v>
      </c>
      <c r="B23" s="229" t="s">
        <v>183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525" t="s">
        <v>79</v>
      </c>
      <c r="U23" s="525"/>
      <c r="V23" s="525"/>
      <c r="W23" s="525"/>
      <c r="X23" s="525"/>
      <c r="Y23" s="525"/>
      <c r="Z23" s="525"/>
      <c r="AA23" s="525"/>
      <c r="AB23" s="525"/>
      <c r="AC23" s="525"/>
      <c r="AD23" s="218"/>
      <c r="AE23" s="218"/>
      <c r="AF23" s="218"/>
      <c r="AG23" s="218"/>
      <c r="AH23" s="218"/>
      <c r="AI23" s="219"/>
      <c r="AJ23" s="219"/>
      <c r="AK23" s="220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</row>
    <row r="24" spans="1:253" ht="23.65" customHeight="1">
      <c r="A24" s="230" t="s">
        <v>11</v>
      </c>
      <c r="B24" s="231" t="s">
        <v>173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525" t="s">
        <v>80</v>
      </c>
      <c r="U24" s="525"/>
      <c r="V24" s="525"/>
      <c r="W24" s="525"/>
      <c r="X24" s="525"/>
      <c r="Y24" s="525"/>
      <c r="Z24" s="525"/>
      <c r="AA24" s="525"/>
      <c r="AB24" s="525"/>
      <c r="AC24" s="525"/>
      <c r="AD24" s="218"/>
      <c r="AE24" s="218"/>
      <c r="AF24" s="218"/>
      <c r="AG24" s="218"/>
      <c r="AH24" s="218"/>
      <c r="AI24" s="219"/>
      <c r="AJ24" s="219"/>
      <c r="AK24" s="220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</row>
    <row r="25" spans="1:253" ht="19.5" customHeight="1">
      <c r="A25" s="193" t="s">
        <v>89</v>
      </c>
      <c r="B25" s="193" t="s">
        <v>184</v>
      </c>
      <c r="AK25" s="232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</row>
    <row r="26" spans="1:253" ht="23.65" customHeight="1">
      <c r="A26" s="193" t="s">
        <v>18</v>
      </c>
      <c r="B26" s="193" t="s">
        <v>185</v>
      </c>
      <c r="AK26" s="232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</row>
    <row r="27" spans="1:253" ht="23.65" customHeight="1">
      <c r="A27" s="233"/>
      <c r="AK27" s="232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</row>
    <row r="28" spans="1:253" ht="23.65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6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</row>
    <row r="29" spans="1:253" ht="23.65" customHeight="1"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</row>
    <row r="30" spans="1:253" ht="23.65" customHeight="1"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</row>
    <row r="31" spans="1:253" ht="23.65" customHeight="1"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</row>
    <row r="32" spans="1:253" ht="23.65" customHeight="1">
      <c r="AL32" s="237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</row>
    <row r="33" spans="1:253" ht="23.65" customHeight="1">
      <c r="AL33" s="237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</row>
    <row r="34" spans="1:253" ht="23.65" customHeight="1">
      <c r="AL34" s="237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</row>
    <row r="35" spans="1:253" ht="23.6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237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</row>
    <row r="36" spans="1:253" ht="23.6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237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</row>
    <row r="37" spans="1:253" ht="23.6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237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</row>
    <row r="38" spans="1:253" ht="23.6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237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</row>
    <row r="39" spans="1:253" ht="23.6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237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</row>
    <row r="40" spans="1:253" ht="23.65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237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</row>
    <row r="41" spans="1:253" ht="23.6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237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</row>
    <row r="42" spans="1:253" ht="23.65" customHeight="1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237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</row>
    <row r="43" spans="1:253" ht="23.6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237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</row>
    <row r="44" spans="1:253" ht="23.65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237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  <c r="IR44" s="170"/>
      <c r="IS44" s="170"/>
    </row>
    <row r="45" spans="1:253" ht="23.65" customHeigh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237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  <c r="IR45" s="170"/>
      <c r="IS45" s="170"/>
    </row>
    <row r="46" spans="1:253" ht="23.65" customHeight="1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237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0"/>
      <c r="IS46" s="170"/>
    </row>
    <row r="47" spans="1:253" ht="23.65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237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  <c r="IR47" s="170"/>
      <c r="IS47" s="170"/>
    </row>
    <row r="48" spans="1:253" ht="23.65" customHeight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237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</row>
    <row r="49" spans="1:253" ht="23.65" customHeight="1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237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  <c r="HM49" s="170"/>
      <c r="HN49" s="170"/>
      <c r="HO49" s="170"/>
      <c r="HP49" s="170"/>
      <c r="HQ49" s="170"/>
      <c r="HR49" s="170"/>
      <c r="HS49" s="170"/>
      <c r="HT49" s="170"/>
      <c r="HU49" s="170"/>
      <c r="HV49" s="170"/>
      <c r="HW49" s="170"/>
      <c r="HX49" s="170"/>
      <c r="HY49" s="170"/>
      <c r="HZ49" s="170"/>
      <c r="IA49" s="170"/>
      <c r="IB49" s="170"/>
      <c r="IC49" s="170"/>
      <c r="ID49" s="170"/>
      <c r="IE49" s="170"/>
      <c r="IF49" s="170"/>
      <c r="IG49" s="170"/>
      <c r="IH49" s="170"/>
      <c r="II49" s="170"/>
      <c r="IJ49" s="170"/>
      <c r="IK49" s="170"/>
      <c r="IL49" s="170"/>
      <c r="IM49" s="170"/>
      <c r="IN49" s="170"/>
      <c r="IO49" s="170"/>
      <c r="IP49" s="170"/>
      <c r="IQ49" s="170"/>
      <c r="IR49" s="170"/>
      <c r="IS49" s="170"/>
    </row>
    <row r="50" spans="1:253" ht="23.65" customHeight="1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237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  <c r="IR50" s="170"/>
      <c r="IS50" s="170"/>
    </row>
    <row r="51" spans="1:253" ht="23.65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238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  <c r="IR51" s="170"/>
      <c r="IS51" s="170"/>
    </row>
    <row r="52" spans="1:253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70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  <c r="HJ52" s="170"/>
      <c r="HK52" s="170"/>
      <c r="HL52" s="170"/>
      <c r="HM52" s="170"/>
      <c r="HN52" s="170"/>
      <c r="HO52" s="170"/>
      <c r="HP52" s="170"/>
      <c r="HQ52" s="170"/>
      <c r="HR52" s="170"/>
      <c r="HS52" s="170"/>
      <c r="HT52" s="170"/>
      <c r="HU52" s="170"/>
      <c r="HV52" s="170"/>
      <c r="HW52" s="170"/>
      <c r="HX52" s="170"/>
      <c r="HY52" s="170"/>
      <c r="HZ52" s="170"/>
      <c r="IA52" s="170"/>
      <c r="IB52" s="170"/>
      <c r="IC52" s="170"/>
      <c r="ID52" s="170"/>
      <c r="IE52" s="170"/>
      <c r="IF52" s="170"/>
      <c r="IG52" s="170"/>
      <c r="IH52" s="170"/>
      <c r="II52" s="170"/>
      <c r="IJ52" s="170"/>
      <c r="IK52" s="170"/>
      <c r="IL52" s="170"/>
      <c r="IM52" s="170"/>
      <c r="IN52" s="170"/>
      <c r="IO52" s="170"/>
      <c r="IP52" s="170"/>
      <c r="IQ52" s="170"/>
      <c r="IR52" s="170"/>
      <c r="IS52" s="170"/>
    </row>
    <row r="53" spans="1:253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  <c r="IR53" s="170"/>
      <c r="IS53" s="170"/>
    </row>
    <row r="54" spans="1:253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</row>
  </sheetData>
  <mergeCells count="23">
    <mergeCell ref="T23:AC23"/>
    <mergeCell ref="T24:AC24"/>
    <mergeCell ref="AJ4:AJ5"/>
    <mergeCell ref="AK4:AK5"/>
    <mergeCell ref="AJ8:AJ9"/>
    <mergeCell ref="AK8:AK9"/>
    <mergeCell ref="AJ11:AJ12"/>
    <mergeCell ref="AK11:AK12"/>
    <mergeCell ref="AJ14:AJ15"/>
    <mergeCell ref="AK14:AK15"/>
    <mergeCell ref="T21:AC21"/>
    <mergeCell ref="AI8:AI9"/>
    <mergeCell ref="AI11:AI12"/>
    <mergeCell ref="AI14:AI15"/>
    <mergeCell ref="D7:T7"/>
    <mergeCell ref="A1:AK3"/>
    <mergeCell ref="C4:C5"/>
    <mergeCell ref="AI4:AI5"/>
    <mergeCell ref="C8:C9"/>
    <mergeCell ref="T22:AC22"/>
    <mergeCell ref="C11:C12"/>
    <mergeCell ref="C14:C15"/>
    <mergeCell ref="W6:AH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9"/>
  <sheetViews>
    <sheetView zoomScale="80" zoomScaleNormal="80" workbookViewId="0">
      <selection activeCell="J19" sqref="J19"/>
    </sheetView>
  </sheetViews>
  <sheetFormatPr defaultColWidth="9.140625" defaultRowHeight="15"/>
  <cols>
    <col min="1" max="1" width="11.5703125" style="72" customWidth="1"/>
    <col min="2" max="2" width="20" style="72" customWidth="1"/>
    <col min="3" max="3" width="9.140625" style="153"/>
    <col min="4" max="4" width="9.5703125" style="72" customWidth="1"/>
    <col min="5" max="5" width="6.28515625" style="72" customWidth="1"/>
    <col min="6" max="6" width="6.7109375" style="72" customWidth="1"/>
    <col min="7" max="35" width="6.28515625" style="72" customWidth="1"/>
    <col min="36" max="36" width="7" style="72" customWidth="1"/>
    <col min="37" max="39" width="5.42578125" style="72" customWidth="1"/>
    <col min="40" max="40" width="4.85546875" style="72" customWidth="1"/>
    <col min="41" max="57" width="5.28515625" style="72" customWidth="1"/>
    <col min="58" max="58" width="6.28515625" style="72" bestFit="1" customWidth="1"/>
    <col min="59" max="59" width="7.85546875" style="72" bestFit="1" customWidth="1"/>
    <col min="60" max="60" width="6.28515625" style="72" bestFit="1" customWidth="1"/>
    <col min="61" max="61" width="5.28515625" style="72" customWidth="1"/>
    <col min="62" max="62" width="4.85546875" style="72" customWidth="1"/>
    <col min="63" max="63" width="7" style="72" bestFit="1" customWidth="1"/>
    <col min="64" max="64" width="6.28515625" style="72" customWidth="1"/>
    <col min="65" max="65" width="8.140625" style="72" customWidth="1"/>
    <col min="66" max="68" width="9.140625" style="72"/>
    <col min="69" max="69" width="9.7109375" style="72" bestFit="1" customWidth="1"/>
    <col min="70" max="235" width="9.140625" style="72"/>
    <col min="236" max="236" width="20.28515625" style="72" customWidth="1"/>
    <col min="237" max="237" width="10.42578125" style="72" customWidth="1"/>
    <col min="238" max="238" width="15.140625" style="72" customWidth="1"/>
    <col min="239" max="269" width="4.42578125" style="72" customWidth="1"/>
    <col min="270" max="491" width="9.140625" style="72"/>
    <col min="492" max="492" width="20.28515625" style="72" customWidth="1"/>
    <col min="493" max="493" width="10.42578125" style="72" customWidth="1"/>
    <col min="494" max="494" width="15.140625" style="72" customWidth="1"/>
    <col min="495" max="525" width="4.42578125" style="72" customWidth="1"/>
    <col min="526" max="747" width="9.140625" style="72"/>
    <col min="748" max="748" width="20.28515625" style="72" customWidth="1"/>
    <col min="749" max="749" width="10.42578125" style="72" customWidth="1"/>
    <col min="750" max="750" width="15.140625" style="72" customWidth="1"/>
    <col min="751" max="781" width="4.42578125" style="72" customWidth="1"/>
    <col min="782" max="1003" width="9.140625" style="72"/>
    <col min="1004" max="1004" width="20.28515625" style="72" customWidth="1"/>
    <col min="1005" max="1005" width="10.42578125" style="72" customWidth="1"/>
    <col min="1006" max="1006" width="15.140625" style="72" customWidth="1"/>
    <col min="1007" max="1026" width="4.42578125" style="72" customWidth="1"/>
  </cols>
  <sheetData>
    <row r="1" spans="1:1026" ht="25.5" customHeight="1" thickBot="1">
      <c r="A1" s="548" t="s">
        <v>134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75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25.5" customHeight="1" thickBot="1">
      <c r="A2" s="548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7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 t="s">
        <v>5</v>
      </c>
      <c r="BQ2" s="95">
        <f>4.8*20</f>
        <v>96</v>
      </c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</row>
    <row r="3" spans="1:1026" ht="25.5" customHeight="1">
      <c r="A3" s="548"/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7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</row>
    <row r="4" spans="1:1026" s="103" customFormat="1" ht="25.5" customHeight="1">
      <c r="A4" s="96" t="s">
        <v>1</v>
      </c>
      <c r="B4" s="97" t="s">
        <v>2</v>
      </c>
      <c r="C4" s="98" t="s">
        <v>81</v>
      </c>
      <c r="D4" s="97" t="s">
        <v>4</v>
      </c>
      <c r="E4" s="99">
        <v>1</v>
      </c>
      <c r="F4" s="99">
        <v>2</v>
      </c>
      <c r="G4" s="99">
        <v>3</v>
      </c>
      <c r="H4" s="99">
        <v>4</v>
      </c>
      <c r="I4" s="99">
        <v>5</v>
      </c>
      <c r="J4" s="99">
        <v>6</v>
      </c>
      <c r="K4" s="99">
        <v>7</v>
      </c>
      <c r="L4" s="99">
        <v>8</v>
      </c>
      <c r="M4" s="99">
        <v>9</v>
      </c>
      <c r="N4" s="99">
        <v>10</v>
      </c>
      <c r="O4" s="99">
        <v>11</v>
      </c>
      <c r="P4" s="99">
        <v>12</v>
      </c>
      <c r="Q4" s="99">
        <v>13</v>
      </c>
      <c r="R4" s="99">
        <v>14</v>
      </c>
      <c r="S4" s="99">
        <v>15</v>
      </c>
      <c r="T4" s="99">
        <v>16</v>
      </c>
      <c r="U4" s="99">
        <v>17</v>
      </c>
      <c r="V4" s="99">
        <v>18</v>
      </c>
      <c r="W4" s="99">
        <v>19</v>
      </c>
      <c r="X4" s="99">
        <v>20</v>
      </c>
      <c r="Y4" s="99">
        <v>21</v>
      </c>
      <c r="Z4" s="99">
        <v>22</v>
      </c>
      <c r="AA4" s="99">
        <v>23</v>
      </c>
      <c r="AB4" s="99">
        <v>24</v>
      </c>
      <c r="AC4" s="99">
        <v>25</v>
      </c>
      <c r="AD4" s="99">
        <v>26</v>
      </c>
      <c r="AE4" s="99">
        <v>27</v>
      </c>
      <c r="AF4" s="99">
        <v>28</v>
      </c>
      <c r="AG4" s="99">
        <v>29</v>
      </c>
      <c r="AH4" s="99">
        <v>30</v>
      </c>
      <c r="AI4" s="99">
        <v>31</v>
      </c>
      <c r="AJ4" s="100" t="s">
        <v>5</v>
      </c>
      <c r="AK4" s="101" t="s">
        <v>6</v>
      </c>
      <c r="AL4" s="102" t="s">
        <v>7</v>
      </c>
      <c r="AM4" s="7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72"/>
    </row>
    <row r="5" spans="1:1026" s="103" customFormat="1" ht="25.5" customHeight="1">
      <c r="A5" s="96"/>
      <c r="B5" s="97" t="s">
        <v>97</v>
      </c>
      <c r="C5" s="97"/>
      <c r="D5" s="97"/>
      <c r="E5" s="99" t="s">
        <v>82</v>
      </c>
      <c r="F5" s="99" t="s">
        <v>83</v>
      </c>
      <c r="G5" s="99" t="s">
        <v>84</v>
      </c>
      <c r="H5" s="99" t="s">
        <v>85</v>
      </c>
      <c r="I5" s="99" t="s">
        <v>86</v>
      </c>
      <c r="J5" s="99" t="s">
        <v>87</v>
      </c>
      <c r="K5" s="99" t="s">
        <v>88</v>
      </c>
      <c r="L5" s="99" t="s">
        <v>82</v>
      </c>
      <c r="M5" s="99" t="s">
        <v>83</v>
      </c>
      <c r="N5" s="99" t="s">
        <v>84</v>
      </c>
      <c r="O5" s="99" t="s">
        <v>85</v>
      </c>
      <c r="P5" s="99" t="s">
        <v>86</v>
      </c>
      <c r="Q5" s="99" t="s">
        <v>87</v>
      </c>
      <c r="R5" s="99" t="s">
        <v>88</v>
      </c>
      <c r="S5" s="99" t="s">
        <v>82</v>
      </c>
      <c r="T5" s="99" t="s">
        <v>83</v>
      </c>
      <c r="U5" s="99" t="s">
        <v>84</v>
      </c>
      <c r="V5" s="99" t="s">
        <v>85</v>
      </c>
      <c r="W5" s="99" t="s">
        <v>86</v>
      </c>
      <c r="X5" s="99" t="s">
        <v>87</v>
      </c>
      <c r="Y5" s="99" t="s">
        <v>88</v>
      </c>
      <c r="Z5" s="99" t="s">
        <v>82</v>
      </c>
      <c r="AA5" s="99" t="s">
        <v>83</v>
      </c>
      <c r="AB5" s="99" t="s">
        <v>84</v>
      </c>
      <c r="AC5" s="99" t="s">
        <v>85</v>
      </c>
      <c r="AD5" s="99" t="s">
        <v>86</v>
      </c>
      <c r="AE5" s="99" t="s">
        <v>87</v>
      </c>
      <c r="AF5" s="99" t="s">
        <v>88</v>
      </c>
      <c r="AG5" s="99" t="s">
        <v>82</v>
      </c>
      <c r="AH5" s="99" t="s">
        <v>83</v>
      </c>
      <c r="AI5" s="99" t="s">
        <v>84</v>
      </c>
      <c r="AJ5" s="104"/>
      <c r="AK5" s="105"/>
      <c r="AL5" s="106"/>
      <c r="AM5" s="75"/>
      <c r="AN5" s="107" t="s">
        <v>13</v>
      </c>
      <c r="AO5" s="107" t="s">
        <v>14</v>
      </c>
      <c r="AP5" s="107" t="s">
        <v>15</v>
      </c>
      <c r="AQ5" s="107" t="s">
        <v>16</v>
      </c>
      <c r="AR5" s="107" t="s">
        <v>17</v>
      </c>
      <c r="AS5" s="108" t="s">
        <v>90</v>
      </c>
      <c r="AT5" s="108" t="s">
        <v>106</v>
      </c>
      <c r="AU5" s="108" t="s">
        <v>113</v>
      </c>
      <c r="AV5" s="108" t="s">
        <v>20</v>
      </c>
      <c r="AW5" s="108" t="s">
        <v>19</v>
      </c>
      <c r="AX5" s="108" t="s">
        <v>102</v>
      </c>
      <c r="AY5" s="108" t="s">
        <v>108</v>
      </c>
      <c r="AZ5" s="108" t="s">
        <v>126</v>
      </c>
      <c r="BA5" s="108" t="s">
        <v>18</v>
      </c>
      <c r="BB5" s="108" t="s">
        <v>135</v>
      </c>
      <c r="BC5" s="108" t="s">
        <v>107</v>
      </c>
      <c r="BD5" s="108" t="s">
        <v>136</v>
      </c>
      <c r="BE5" s="108" t="s">
        <v>133</v>
      </c>
      <c r="BF5" s="108" t="s">
        <v>137</v>
      </c>
      <c r="BG5" s="108" t="s">
        <v>112</v>
      </c>
      <c r="BH5" s="108" t="s">
        <v>138</v>
      </c>
      <c r="BI5" s="108" t="s">
        <v>139</v>
      </c>
      <c r="BJ5" s="108" t="s">
        <v>140</v>
      </c>
      <c r="BK5" s="108" t="s">
        <v>141</v>
      </c>
      <c r="BL5" s="108" t="s">
        <v>142</v>
      </c>
      <c r="BM5" s="109" t="s">
        <v>33</v>
      </c>
      <c r="BN5" s="109" t="s">
        <v>34</v>
      </c>
      <c r="BO5" s="95"/>
      <c r="BP5" s="107" t="s">
        <v>5</v>
      </c>
      <c r="BQ5" s="107" t="s">
        <v>7</v>
      </c>
      <c r="BR5" s="95"/>
      <c r="BS5" s="108" t="s">
        <v>90</v>
      </c>
      <c r="BT5" s="108" t="s">
        <v>106</v>
      </c>
      <c r="BU5" s="108" t="s">
        <v>113</v>
      </c>
      <c r="BV5" s="108" t="s">
        <v>20</v>
      </c>
      <c r="BW5" s="108" t="s">
        <v>19</v>
      </c>
      <c r="BX5" s="108" t="s">
        <v>102</v>
      </c>
      <c r="BY5" s="108" t="s">
        <v>108</v>
      </c>
      <c r="BZ5" s="108" t="s">
        <v>126</v>
      </c>
      <c r="CA5" s="108" t="s">
        <v>18</v>
      </c>
      <c r="CB5" s="108" t="s">
        <v>26</v>
      </c>
      <c r="CC5" s="108" t="s">
        <v>107</v>
      </c>
      <c r="CD5" s="108" t="s">
        <v>136</v>
      </c>
      <c r="CE5" s="108" t="s">
        <v>133</v>
      </c>
      <c r="CF5" s="108" t="s">
        <v>138</v>
      </c>
      <c r="CG5" s="108" t="s">
        <v>112</v>
      </c>
      <c r="CH5" s="108" t="s">
        <v>138</v>
      </c>
      <c r="CI5" s="108" t="s">
        <v>143</v>
      </c>
      <c r="CJ5" s="108" t="s">
        <v>141</v>
      </c>
      <c r="CK5" s="108" t="s">
        <v>142</v>
      </c>
    </row>
    <row r="6" spans="1:1026" s="103" customFormat="1" ht="25.5" customHeight="1">
      <c r="A6" s="110" t="s">
        <v>98</v>
      </c>
      <c r="B6" s="111" t="s">
        <v>99</v>
      </c>
      <c r="C6" s="112" t="s">
        <v>100</v>
      </c>
      <c r="D6" s="113" t="s">
        <v>101</v>
      </c>
      <c r="E6" s="545" t="s">
        <v>144</v>
      </c>
      <c r="F6" s="546"/>
      <c r="G6" s="546"/>
      <c r="H6" s="546"/>
      <c r="I6" s="546"/>
      <c r="J6" s="546"/>
      <c r="K6" s="546"/>
      <c r="L6" s="546"/>
      <c r="M6" s="547"/>
      <c r="N6" s="114"/>
      <c r="O6" s="115"/>
      <c r="P6" s="116"/>
      <c r="Q6" s="116"/>
      <c r="R6" s="116"/>
      <c r="S6" s="116" t="s">
        <v>102</v>
      </c>
      <c r="T6" s="114" t="s">
        <v>102</v>
      </c>
      <c r="U6" s="114"/>
      <c r="V6" s="116" t="s">
        <v>102</v>
      </c>
      <c r="W6" s="116" t="s">
        <v>126</v>
      </c>
      <c r="X6" s="116" t="s">
        <v>145</v>
      </c>
      <c r="Y6" s="116" t="s">
        <v>19</v>
      </c>
      <c r="Z6" s="116" t="s">
        <v>90</v>
      </c>
      <c r="AA6" s="114" t="s">
        <v>102</v>
      </c>
      <c r="AB6" s="114"/>
      <c r="AC6" s="116" t="s">
        <v>102</v>
      </c>
      <c r="AD6" s="116" t="s">
        <v>90</v>
      </c>
      <c r="AE6" s="116" t="s">
        <v>90</v>
      </c>
      <c r="AF6" s="116" t="s">
        <v>102</v>
      </c>
      <c r="AG6" s="114" t="s">
        <v>102</v>
      </c>
      <c r="AH6" s="114"/>
      <c r="AI6" s="114"/>
      <c r="AJ6" s="117">
        <f>BP6</f>
        <v>72</v>
      </c>
      <c r="AK6" s="118">
        <f>AJ6+AL6</f>
        <v>77</v>
      </c>
      <c r="AL6" s="119">
        <f>BQ6</f>
        <v>5</v>
      </c>
      <c r="AM6" s="120"/>
      <c r="AN6" s="107"/>
      <c r="AO6" s="107">
        <f>4.8*5</f>
        <v>24</v>
      </c>
      <c r="AP6" s="107"/>
      <c r="AQ6" s="107"/>
      <c r="AR6" s="107"/>
      <c r="AS6" s="108">
        <f>COUNTIF(E6:AI6,"M1")</f>
        <v>3</v>
      </c>
      <c r="AT6" s="108">
        <f>COUNTIF(E6:AI6,"T2")</f>
        <v>0</v>
      </c>
      <c r="AU6" s="108">
        <f>COUNTIF(E6:AI6,"T3")</f>
        <v>0</v>
      </c>
      <c r="AV6" s="108">
        <f>COUNTIF(E6:AI6,"SN")</f>
        <v>0</v>
      </c>
      <c r="AW6" s="108">
        <f>COUNTIF(E6:AI6,"P")</f>
        <v>1</v>
      </c>
      <c r="AX6" s="108">
        <f>COUNTIF(E6:AI6,"D1")</f>
        <v>7</v>
      </c>
      <c r="AY6" s="108">
        <f>COUNTIF(E6:AI6,"D2")</f>
        <v>0</v>
      </c>
      <c r="AZ6" s="108">
        <f>COUNTIF(E6:AI6,"D3")</f>
        <v>1</v>
      </c>
      <c r="BA6" s="108">
        <f>COUNTIF(E6:AI6,"M")</f>
        <v>0</v>
      </c>
      <c r="BB6" s="108">
        <f>COUNTIF(E6:AI6,"M/T3")</f>
        <v>0</v>
      </c>
      <c r="BC6" s="108">
        <f>COUNTIF(E6:AI6,"M1/T2")</f>
        <v>0</v>
      </c>
      <c r="BD6" s="108">
        <f>COUNTIF(E6:AI6,"D1/N")</f>
        <v>0</v>
      </c>
      <c r="BE6" s="108">
        <f>COUNTIF(E6:AI6,"M/N")</f>
        <v>0</v>
      </c>
      <c r="BF6" s="108">
        <f>COUNTIF(E6:AI6,"T3/N")</f>
        <v>0</v>
      </c>
      <c r="BG6" s="108">
        <f>COUNTIF(E6:AI6,"M1/T3")</f>
        <v>0</v>
      </c>
      <c r="BH6" s="108">
        <f>COUNTIF(E6:AI6,"T2/N")</f>
        <v>0</v>
      </c>
      <c r="BI6" s="108">
        <f>COUNTIF(E6:AI6,"T2/T3")</f>
        <v>0</v>
      </c>
      <c r="BJ6" s="108">
        <f>COUNTIF(E6:AI6,"T3/T4")</f>
        <v>0</v>
      </c>
      <c r="BK6" s="108">
        <f>COUNTIF(E6:AI6,"D1/T2")</f>
        <v>0</v>
      </c>
      <c r="BL6" s="108">
        <f>COUNTIF(E6:AI6,"D2/N")</f>
        <v>0</v>
      </c>
      <c r="BM6" s="121">
        <f>(AO6+AP6+AQ6+(AR6))</f>
        <v>24</v>
      </c>
      <c r="BN6" s="122">
        <f>((AS6*$BS$6)+(AT6*$BT$6)+(AU6*$BU$6)+(AV6*$BV$6)+(AW6*$BW$6)+(AX6*$BX$6)+(AY6*$BY$6)+(AZ6*$BZ$6)+(BA6*$CA$6)+(BB6*$CB$6)+(BC6*$CC$6)+(BD6*$CD$6)+(BE6*$CE$6)+(BF6*$CF$6)+(BG6*$CG$6)+(BI6*$CH$6)+(BJ6*$CI$6)+(BK6*$CJ$6)+(BL6*$CK$6))</f>
        <v>77</v>
      </c>
      <c r="BO6" s="95"/>
      <c r="BP6" s="123">
        <f>$BQ$2-BM6</f>
        <v>72</v>
      </c>
      <c r="BQ6" s="124">
        <f>(BN6-BP6)</f>
        <v>5</v>
      </c>
      <c r="BR6" s="95"/>
      <c r="BS6" s="95">
        <v>5</v>
      </c>
      <c r="BT6" s="95">
        <v>5</v>
      </c>
      <c r="BU6" s="95">
        <v>5</v>
      </c>
      <c r="BV6" s="95">
        <v>12</v>
      </c>
      <c r="BW6" s="95">
        <v>12</v>
      </c>
      <c r="BX6" s="95">
        <v>6</v>
      </c>
      <c r="BY6" s="95">
        <v>6</v>
      </c>
      <c r="BZ6" s="95">
        <v>8</v>
      </c>
      <c r="CA6" s="95">
        <v>4</v>
      </c>
      <c r="CB6" s="95">
        <v>4</v>
      </c>
      <c r="CC6" s="95">
        <v>10</v>
      </c>
      <c r="CD6" s="95">
        <v>18</v>
      </c>
      <c r="CE6" s="95">
        <v>16</v>
      </c>
      <c r="CF6" s="95">
        <v>17</v>
      </c>
      <c r="CG6" s="95">
        <v>10</v>
      </c>
      <c r="CH6" s="95">
        <v>18</v>
      </c>
      <c r="CI6" s="95">
        <v>4</v>
      </c>
      <c r="CJ6" s="95">
        <v>7</v>
      </c>
      <c r="CK6" s="95">
        <v>18</v>
      </c>
    </row>
    <row r="7" spans="1:1026" s="103" customFormat="1" ht="25.5" customHeight="1">
      <c r="A7" s="76" t="s">
        <v>103</v>
      </c>
      <c r="B7" s="77" t="s">
        <v>104</v>
      </c>
      <c r="C7" s="78" t="s">
        <v>105</v>
      </c>
      <c r="D7" s="113" t="s">
        <v>146</v>
      </c>
      <c r="E7" s="116" t="s">
        <v>106</v>
      </c>
      <c r="F7" s="114"/>
      <c r="G7" s="114"/>
      <c r="H7" s="116" t="s">
        <v>106</v>
      </c>
      <c r="I7" s="116" t="s">
        <v>147</v>
      </c>
      <c r="J7" s="116" t="s">
        <v>106</v>
      </c>
      <c r="K7" s="116" t="s">
        <v>106</v>
      </c>
      <c r="L7" s="116" t="s">
        <v>106</v>
      </c>
      <c r="M7" s="125" t="s">
        <v>19</v>
      </c>
      <c r="N7" s="114"/>
      <c r="O7" s="116" t="s">
        <v>102</v>
      </c>
      <c r="P7" s="116" t="s">
        <v>141</v>
      </c>
      <c r="Q7" s="116" t="s">
        <v>106</v>
      </c>
      <c r="R7" s="116" t="s">
        <v>106</v>
      </c>
      <c r="S7" s="116" t="s">
        <v>106</v>
      </c>
      <c r="T7" s="125" t="s">
        <v>108</v>
      </c>
      <c r="U7" s="125" t="s">
        <v>19</v>
      </c>
      <c r="V7" s="116" t="s">
        <v>106</v>
      </c>
      <c r="W7" s="116"/>
      <c r="X7" s="116" t="s">
        <v>106</v>
      </c>
      <c r="Y7" s="116" t="s">
        <v>106</v>
      </c>
      <c r="Z7" s="116" t="s">
        <v>106</v>
      </c>
      <c r="AA7" s="114"/>
      <c r="AB7" s="114"/>
      <c r="AC7" s="116" t="s">
        <v>106</v>
      </c>
      <c r="AD7" s="116" t="s">
        <v>106</v>
      </c>
      <c r="AE7" s="126" t="s">
        <v>16</v>
      </c>
      <c r="AF7" s="116" t="s">
        <v>106</v>
      </c>
      <c r="AG7" s="125" t="s">
        <v>108</v>
      </c>
      <c r="AH7" s="125" t="s">
        <v>108</v>
      </c>
      <c r="AI7" s="125" t="s">
        <v>102</v>
      </c>
      <c r="AJ7" s="117">
        <f>BP7</f>
        <v>90</v>
      </c>
      <c r="AK7" s="118">
        <f>AJ7+AL7</f>
        <v>143</v>
      </c>
      <c r="AL7" s="119">
        <f>BQ7</f>
        <v>53</v>
      </c>
      <c r="AM7" s="120"/>
      <c r="AN7" s="107"/>
      <c r="AO7" s="107"/>
      <c r="AP7" s="107"/>
      <c r="AQ7" s="107">
        <v>6</v>
      </c>
      <c r="AR7" s="107"/>
      <c r="AS7" s="108">
        <f t="shared" ref="AS7:AS16" si="0">COUNTIF(E7:AI7,"M1")</f>
        <v>0</v>
      </c>
      <c r="AT7" s="108">
        <f t="shared" ref="AT7:AT16" si="1">COUNTIF(E7:AI7,"T2")</f>
        <v>15</v>
      </c>
      <c r="AU7" s="108">
        <f t="shared" ref="AU7:AU16" si="2">COUNTIF(E7:AI7,"T3")</f>
        <v>0</v>
      </c>
      <c r="AV7" s="108">
        <f t="shared" ref="AV7:AV16" si="3">COUNTIF(E7:AI7,"SN")</f>
        <v>0</v>
      </c>
      <c r="AW7" s="108">
        <f t="shared" ref="AW7:AW16" si="4">COUNTIF(E7:AI7,"P")</f>
        <v>2</v>
      </c>
      <c r="AX7" s="108">
        <f t="shared" ref="AX7:AX16" si="5">COUNTIF(E7:AI7,"D1")</f>
        <v>2</v>
      </c>
      <c r="AY7" s="108">
        <f t="shared" ref="AY7:AY16" si="6">COUNTIF(E7:AI7,"D2")</f>
        <v>3</v>
      </c>
      <c r="AZ7" s="108">
        <f t="shared" ref="AZ7:AZ16" si="7">COUNTIF(E7:AI7,"D3")</f>
        <v>0</v>
      </c>
      <c r="BA7" s="108">
        <f t="shared" ref="BA7:BA16" si="8">COUNTIF(E7:AI7,"M")</f>
        <v>0</v>
      </c>
      <c r="BB7" s="108">
        <f>COUNTIF(E7:AI7,"T5")</f>
        <v>0</v>
      </c>
      <c r="BC7" s="108">
        <f t="shared" ref="BC7:BC16" si="9">COUNTIF(E7:AI7,"M1/T2")</f>
        <v>0</v>
      </c>
      <c r="BD7" s="108">
        <f t="shared" ref="BD7:BD16" si="10">COUNTIF(E7:AI7,"D1/N")</f>
        <v>0</v>
      </c>
      <c r="BE7" s="108">
        <f t="shared" ref="BE7:BE16" si="11">COUNTIF(E7:AI7,"M/N")</f>
        <v>0</v>
      </c>
      <c r="BF7" s="108">
        <f t="shared" ref="BF7:BF16" si="12">COUNTIF(E7:AI7,"T3/N")</f>
        <v>0</v>
      </c>
      <c r="BG7" s="108">
        <f t="shared" ref="BG7:BG16" si="13">COUNTIF(E7:AI7,"M1/T3")</f>
        <v>0</v>
      </c>
      <c r="BH7" s="108">
        <f t="shared" ref="BH7:BH16" si="14">COUNTIF(E7:AI7,"T2/N")</f>
        <v>0</v>
      </c>
      <c r="BI7" s="108">
        <f t="shared" ref="BI7:BI16" si="15">COUNTIF(E7:AI7,"T2/T3")</f>
        <v>0</v>
      </c>
      <c r="BJ7" s="108">
        <f t="shared" ref="BJ7:BJ16" si="16">COUNTIF(E7:AI7,"T3/T4")</f>
        <v>0</v>
      </c>
      <c r="BK7" s="108">
        <f t="shared" ref="BK7:BK13" si="17">COUNTIF(E7:AI7,"D1/T2")</f>
        <v>2</v>
      </c>
      <c r="BL7" s="108">
        <f t="shared" ref="BL7:BL16" si="18">COUNTIF(E7:AI7,"D2/N")</f>
        <v>0</v>
      </c>
      <c r="BM7" s="121">
        <f t="shared" ref="BM7:BM16" si="19">(AO7+AP7+AQ7+(AR7))</f>
        <v>6</v>
      </c>
      <c r="BN7" s="122">
        <f t="shared" ref="BN7:BN16" si="20">((AS7*$BS$6)+(AT7*$BT$6)+(AU7*$BU$6)+(AV7*$BV$6)+(AW7*$BW$6)+(AX7*$BX$6)+(AY7*$BY$6)+(AZ7*$BZ$6)+(BA7*$CA$6)+(BB7*$CB$6)+(BC7*$CC$6)+(BD7*$CD$6)+(BE7*$CE$6)+(BF7*$CF$6)+(BG7*$CG$6)+(BI7*$CH$6)+(BJ7*$CI$6)+(BK7*$CJ$6)+(BL7*$CK$6))</f>
        <v>143</v>
      </c>
      <c r="BO7" s="95"/>
      <c r="BP7" s="123">
        <f>$BQ$2-BM7</f>
        <v>90</v>
      </c>
      <c r="BQ7" s="124">
        <f>(BN7-BP7)</f>
        <v>53</v>
      </c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</row>
    <row r="8" spans="1:1026" s="103" customFormat="1" ht="25.5" customHeight="1">
      <c r="A8" s="76" t="s">
        <v>109</v>
      </c>
      <c r="B8" s="77" t="s">
        <v>110</v>
      </c>
      <c r="C8" s="78" t="s">
        <v>148</v>
      </c>
      <c r="D8" s="113" t="s">
        <v>111</v>
      </c>
      <c r="E8" s="116" t="s">
        <v>149</v>
      </c>
      <c r="F8" s="114"/>
      <c r="G8" s="114"/>
      <c r="H8" s="116" t="s">
        <v>149</v>
      </c>
      <c r="I8" s="116" t="s">
        <v>113</v>
      </c>
      <c r="J8" s="116" t="s">
        <v>149</v>
      </c>
      <c r="K8" s="116" t="s">
        <v>149</v>
      </c>
      <c r="L8" s="116" t="s">
        <v>149</v>
      </c>
      <c r="M8" s="114"/>
      <c r="N8" s="125" t="s">
        <v>19</v>
      </c>
      <c r="O8" s="116" t="s">
        <v>113</v>
      </c>
      <c r="P8" s="116" t="s">
        <v>113</v>
      </c>
      <c r="Q8" s="116" t="s">
        <v>149</v>
      </c>
      <c r="R8" s="116" t="s">
        <v>112</v>
      </c>
      <c r="S8" s="116" t="s">
        <v>113</v>
      </c>
      <c r="T8" s="114"/>
      <c r="U8" s="125" t="s">
        <v>20</v>
      </c>
      <c r="V8" s="116" t="s">
        <v>113</v>
      </c>
      <c r="W8" s="116" t="s">
        <v>113</v>
      </c>
      <c r="X8" s="115" t="s">
        <v>113</v>
      </c>
      <c r="Y8" s="116"/>
      <c r="Z8" s="116" t="s">
        <v>113</v>
      </c>
      <c r="AA8" s="114"/>
      <c r="AB8" s="114"/>
      <c r="AC8" s="116" t="s">
        <v>113</v>
      </c>
      <c r="AD8" s="116" t="s">
        <v>113</v>
      </c>
      <c r="AE8" s="116" t="s">
        <v>113</v>
      </c>
      <c r="AF8" s="116" t="s">
        <v>113</v>
      </c>
      <c r="AG8" s="114"/>
      <c r="AH8" s="114"/>
      <c r="AI8" s="114"/>
      <c r="AJ8" s="117">
        <f>BP8</f>
        <v>96</v>
      </c>
      <c r="AK8" s="118">
        <f>AJ8+AL8</f>
        <v>154</v>
      </c>
      <c r="AL8" s="119">
        <f>BQ8</f>
        <v>58</v>
      </c>
      <c r="AM8" s="120"/>
      <c r="AN8" s="107"/>
      <c r="AO8" s="107"/>
      <c r="AP8" s="107"/>
      <c r="AQ8" s="107"/>
      <c r="AR8" s="107"/>
      <c r="AS8" s="108">
        <f t="shared" si="0"/>
        <v>0</v>
      </c>
      <c r="AT8" s="108">
        <f t="shared" si="1"/>
        <v>0</v>
      </c>
      <c r="AU8" s="108">
        <f t="shared" si="2"/>
        <v>12</v>
      </c>
      <c r="AV8" s="108">
        <f t="shared" si="3"/>
        <v>1</v>
      </c>
      <c r="AW8" s="108">
        <f t="shared" si="4"/>
        <v>1</v>
      </c>
      <c r="AX8" s="108">
        <f t="shared" si="5"/>
        <v>0</v>
      </c>
      <c r="AY8" s="108">
        <f t="shared" si="6"/>
        <v>0</v>
      </c>
      <c r="AZ8" s="108">
        <f t="shared" si="7"/>
        <v>0</v>
      </c>
      <c r="BA8" s="108">
        <f t="shared" si="8"/>
        <v>0</v>
      </c>
      <c r="BB8" s="108">
        <f t="shared" ref="BB8:BB16" si="21">COUNTIF(E8:AI8,"M/T3")</f>
        <v>0</v>
      </c>
      <c r="BC8" s="108">
        <f t="shared" si="9"/>
        <v>0</v>
      </c>
      <c r="BD8" s="108">
        <f t="shared" si="10"/>
        <v>0</v>
      </c>
      <c r="BE8" s="108">
        <f t="shared" si="11"/>
        <v>0</v>
      </c>
      <c r="BF8" s="108">
        <f t="shared" si="12"/>
        <v>0</v>
      </c>
      <c r="BG8" s="108">
        <f t="shared" si="13"/>
        <v>7</v>
      </c>
      <c r="BH8" s="108">
        <f t="shared" si="14"/>
        <v>0</v>
      </c>
      <c r="BI8" s="108">
        <f t="shared" si="15"/>
        <v>0</v>
      </c>
      <c r="BJ8" s="108">
        <f t="shared" si="16"/>
        <v>0</v>
      </c>
      <c r="BK8" s="108">
        <f t="shared" si="17"/>
        <v>0</v>
      </c>
      <c r="BL8" s="108">
        <f t="shared" si="18"/>
        <v>0</v>
      </c>
      <c r="BM8" s="121">
        <f t="shared" si="19"/>
        <v>0</v>
      </c>
      <c r="BN8" s="122">
        <f t="shared" si="20"/>
        <v>154</v>
      </c>
      <c r="BO8" s="95"/>
      <c r="BP8" s="123">
        <f>$BQ$2-BM8</f>
        <v>96</v>
      </c>
      <c r="BQ8" s="124">
        <f>(BN8-BP8)</f>
        <v>58</v>
      </c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</row>
    <row r="9" spans="1:1026" s="103" customFormat="1" ht="25.5" customHeight="1">
      <c r="A9" s="127" t="s">
        <v>1</v>
      </c>
      <c r="B9" s="97" t="s">
        <v>2</v>
      </c>
      <c r="C9" s="97" t="s">
        <v>81</v>
      </c>
      <c r="D9" s="97" t="s">
        <v>4</v>
      </c>
      <c r="E9" s="128">
        <v>1</v>
      </c>
      <c r="F9" s="128">
        <v>2</v>
      </c>
      <c r="G9" s="128">
        <v>3</v>
      </c>
      <c r="H9" s="128">
        <v>4</v>
      </c>
      <c r="I9" s="128">
        <v>5</v>
      </c>
      <c r="J9" s="128">
        <v>6</v>
      </c>
      <c r="K9" s="128">
        <v>7</v>
      </c>
      <c r="L9" s="128">
        <v>8</v>
      </c>
      <c r="M9" s="128">
        <v>9</v>
      </c>
      <c r="N9" s="128">
        <v>10</v>
      </c>
      <c r="O9" s="128">
        <v>11</v>
      </c>
      <c r="P9" s="128">
        <v>12</v>
      </c>
      <c r="Q9" s="128">
        <v>13</v>
      </c>
      <c r="R9" s="128">
        <v>14</v>
      </c>
      <c r="S9" s="128">
        <v>15</v>
      </c>
      <c r="T9" s="128">
        <v>16</v>
      </c>
      <c r="U9" s="128">
        <v>17</v>
      </c>
      <c r="V9" s="128">
        <v>18</v>
      </c>
      <c r="W9" s="128">
        <v>19</v>
      </c>
      <c r="X9" s="128">
        <v>20</v>
      </c>
      <c r="Y9" s="128">
        <v>21</v>
      </c>
      <c r="Z9" s="128">
        <v>22</v>
      </c>
      <c r="AA9" s="128">
        <v>23</v>
      </c>
      <c r="AB9" s="128">
        <v>24</v>
      </c>
      <c r="AC9" s="128">
        <v>25</v>
      </c>
      <c r="AD9" s="128">
        <v>26</v>
      </c>
      <c r="AE9" s="128">
        <v>27</v>
      </c>
      <c r="AF9" s="128">
        <v>28</v>
      </c>
      <c r="AG9" s="128">
        <v>29</v>
      </c>
      <c r="AH9" s="128">
        <v>30</v>
      </c>
      <c r="AI9" s="128">
        <v>31</v>
      </c>
      <c r="AJ9" s="100" t="s">
        <v>5</v>
      </c>
      <c r="AK9" s="101" t="s">
        <v>6</v>
      </c>
      <c r="AL9" s="102" t="s">
        <v>7</v>
      </c>
      <c r="AM9" s="129"/>
      <c r="AN9" s="95"/>
      <c r="AO9" s="95"/>
      <c r="AP9" s="95"/>
      <c r="AQ9" s="95"/>
      <c r="AR9" s="130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2"/>
      <c r="BO9" s="130"/>
      <c r="BP9" s="133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</row>
    <row r="10" spans="1:1026" s="103" customFormat="1" ht="25.5" customHeight="1">
      <c r="A10" s="127"/>
      <c r="B10" s="97" t="s">
        <v>97</v>
      </c>
      <c r="C10" s="97"/>
      <c r="D10" s="97"/>
      <c r="E10" s="128" t="s">
        <v>82</v>
      </c>
      <c r="F10" s="128" t="s">
        <v>83</v>
      </c>
      <c r="G10" s="128" t="s">
        <v>84</v>
      </c>
      <c r="H10" s="128" t="s">
        <v>85</v>
      </c>
      <c r="I10" s="128" t="s">
        <v>86</v>
      </c>
      <c r="J10" s="128" t="s">
        <v>87</v>
      </c>
      <c r="K10" s="128" t="s">
        <v>88</v>
      </c>
      <c r="L10" s="128" t="s">
        <v>82</v>
      </c>
      <c r="M10" s="128" t="s">
        <v>83</v>
      </c>
      <c r="N10" s="128" t="s">
        <v>84</v>
      </c>
      <c r="O10" s="128" t="s">
        <v>85</v>
      </c>
      <c r="P10" s="128" t="s">
        <v>86</v>
      </c>
      <c r="Q10" s="128" t="s">
        <v>87</v>
      </c>
      <c r="R10" s="128" t="s">
        <v>88</v>
      </c>
      <c r="S10" s="128" t="s">
        <v>82</v>
      </c>
      <c r="T10" s="128" t="s">
        <v>83</v>
      </c>
      <c r="U10" s="128" t="s">
        <v>84</v>
      </c>
      <c r="V10" s="128" t="s">
        <v>85</v>
      </c>
      <c r="W10" s="128" t="s">
        <v>86</v>
      </c>
      <c r="X10" s="128" t="s">
        <v>87</v>
      </c>
      <c r="Y10" s="128" t="s">
        <v>88</v>
      </c>
      <c r="Z10" s="128" t="s">
        <v>82</v>
      </c>
      <c r="AA10" s="128" t="s">
        <v>83</v>
      </c>
      <c r="AB10" s="128" t="s">
        <v>84</v>
      </c>
      <c r="AC10" s="128" t="s">
        <v>85</v>
      </c>
      <c r="AD10" s="128" t="s">
        <v>86</v>
      </c>
      <c r="AE10" s="128" t="s">
        <v>87</v>
      </c>
      <c r="AF10" s="128" t="s">
        <v>88</v>
      </c>
      <c r="AG10" s="128" t="s">
        <v>82</v>
      </c>
      <c r="AH10" s="128" t="s">
        <v>83</v>
      </c>
      <c r="AI10" s="128" t="s">
        <v>84</v>
      </c>
      <c r="AJ10" s="104"/>
      <c r="AK10" s="105"/>
      <c r="AL10" s="106"/>
      <c r="AM10" s="129"/>
      <c r="AN10" s="95"/>
      <c r="AO10" s="95"/>
      <c r="AP10" s="95"/>
      <c r="AQ10" s="95"/>
      <c r="AR10" s="130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2"/>
      <c r="BO10" s="130"/>
      <c r="BP10" s="133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</row>
    <row r="11" spans="1:1026" s="103" customFormat="1" ht="25.5" customHeight="1">
      <c r="A11" s="76" t="s">
        <v>114</v>
      </c>
      <c r="B11" s="77" t="s">
        <v>115</v>
      </c>
      <c r="C11" s="78" t="s">
        <v>150</v>
      </c>
      <c r="D11" s="113" t="s">
        <v>116</v>
      </c>
      <c r="E11" s="116" t="s">
        <v>20</v>
      </c>
      <c r="F11" s="114" t="s">
        <v>20</v>
      </c>
      <c r="G11" s="114"/>
      <c r="H11" s="542" t="s">
        <v>144</v>
      </c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4"/>
      <c r="AC11" s="115" t="s">
        <v>20</v>
      </c>
      <c r="AD11" s="116"/>
      <c r="AE11" s="116"/>
      <c r="AF11" s="116"/>
      <c r="AG11" s="114" t="s">
        <v>20</v>
      </c>
      <c r="AH11" s="114" t="s">
        <v>151</v>
      </c>
      <c r="AI11" s="125" t="s">
        <v>142</v>
      </c>
      <c r="AJ11" s="117">
        <f>BP11</f>
        <v>24</v>
      </c>
      <c r="AK11" s="118">
        <f>AJ11+AL11</f>
        <v>84</v>
      </c>
      <c r="AL11" s="119">
        <f>BQ11</f>
        <v>60</v>
      </c>
      <c r="AM11" s="120"/>
      <c r="AN11" s="107"/>
      <c r="AO11" s="107">
        <f>4.8*15</f>
        <v>72</v>
      </c>
      <c r="AP11" s="107"/>
      <c r="AQ11" s="107"/>
      <c r="AR11" s="107"/>
      <c r="AS11" s="108">
        <f t="shared" si="0"/>
        <v>0</v>
      </c>
      <c r="AT11" s="108">
        <f t="shared" si="1"/>
        <v>0</v>
      </c>
      <c r="AU11" s="108">
        <f t="shared" si="2"/>
        <v>0</v>
      </c>
      <c r="AV11" s="108">
        <f t="shared" si="3"/>
        <v>4</v>
      </c>
      <c r="AW11" s="108">
        <f t="shared" si="4"/>
        <v>0</v>
      </c>
      <c r="AX11" s="108">
        <f t="shared" si="5"/>
        <v>0</v>
      </c>
      <c r="AY11" s="108">
        <f t="shared" si="6"/>
        <v>0</v>
      </c>
      <c r="AZ11" s="108">
        <f t="shared" si="7"/>
        <v>0</v>
      </c>
      <c r="BA11" s="108">
        <f t="shared" si="8"/>
        <v>0</v>
      </c>
      <c r="BB11" s="108">
        <f t="shared" si="21"/>
        <v>0</v>
      </c>
      <c r="BC11" s="108">
        <f t="shared" si="9"/>
        <v>0</v>
      </c>
      <c r="BD11" s="108">
        <f t="shared" si="10"/>
        <v>1</v>
      </c>
      <c r="BE11" s="108">
        <f t="shared" si="11"/>
        <v>0</v>
      </c>
      <c r="BF11" s="108">
        <f t="shared" si="12"/>
        <v>0</v>
      </c>
      <c r="BG11" s="108">
        <f t="shared" si="13"/>
        <v>0</v>
      </c>
      <c r="BH11" s="108">
        <f t="shared" si="14"/>
        <v>0</v>
      </c>
      <c r="BI11" s="108">
        <f t="shared" si="15"/>
        <v>0</v>
      </c>
      <c r="BJ11" s="108">
        <f t="shared" si="16"/>
        <v>0</v>
      </c>
      <c r="BK11" s="108">
        <f t="shared" si="17"/>
        <v>0</v>
      </c>
      <c r="BL11" s="108">
        <f t="shared" si="18"/>
        <v>1</v>
      </c>
      <c r="BM11" s="121">
        <f t="shared" si="19"/>
        <v>72</v>
      </c>
      <c r="BN11" s="122">
        <f>((AS11*$BS$6)+(AT11*$BT$6)+(AU11*$BU$6)+(AV11*$BV$6)+(AW11*$BW$6)+(AX11*$BX$6)+(AY11*$BY$6)+(AZ11*$BZ$6)+(BA11*$CA$6)+(BB11*$CB$6)+(BC11*$CC$6)+(BD11*$CD$6)+(BE11*$CE$6)+(BF11*$CF$6)+(BG11*$CG$6)+(BI11*$CH$6)+(BJ11*$CI$6)+(BK11*$CJ$6)+(BL11*$CK$6))</f>
        <v>84</v>
      </c>
      <c r="BO11" s="95"/>
      <c r="BP11" s="123">
        <f>$BQ$2-BM11</f>
        <v>24</v>
      </c>
      <c r="BQ11" s="124">
        <f>(BN11-BP11)</f>
        <v>60</v>
      </c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</row>
    <row r="12" spans="1:1026" s="103" customFormat="1" ht="25.5" customHeight="1">
      <c r="A12" s="76" t="s">
        <v>152</v>
      </c>
      <c r="B12" s="77" t="s">
        <v>117</v>
      </c>
      <c r="C12" s="78" t="s">
        <v>153</v>
      </c>
      <c r="D12" s="113" t="s">
        <v>116</v>
      </c>
      <c r="E12" s="116"/>
      <c r="F12" s="114"/>
      <c r="G12" s="114" t="s">
        <v>20</v>
      </c>
      <c r="H12" s="116"/>
      <c r="I12" s="116"/>
      <c r="J12" s="116" t="s">
        <v>20</v>
      </c>
      <c r="K12" s="115" t="s">
        <v>20</v>
      </c>
      <c r="L12" s="116"/>
      <c r="M12" s="114"/>
      <c r="N12" s="114"/>
      <c r="O12" s="116" t="s">
        <v>20</v>
      </c>
      <c r="P12" s="116"/>
      <c r="Q12" s="116"/>
      <c r="R12" s="116" t="s">
        <v>20</v>
      </c>
      <c r="S12" s="116" t="s">
        <v>20</v>
      </c>
      <c r="T12" s="114"/>
      <c r="U12" s="114"/>
      <c r="V12" s="116"/>
      <c r="W12" s="116"/>
      <c r="X12" s="116"/>
      <c r="Y12" s="116"/>
      <c r="Z12" s="116"/>
      <c r="AA12" s="114" t="s">
        <v>20</v>
      </c>
      <c r="AB12" s="114"/>
      <c r="AC12" s="115"/>
      <c r="AD12" s="115"/>
      <c r="AE12" s="116" t="s">
        <v>20</v>
      </c>
      <c r="AF12" s="116" t="s">
        <v>20</v>
      </c>
      <c r="AG12" s="114"/>
      <c r="AH12" s="114"/>
      <c r="AI12" s="114"/>
      <c r="AJ12" s="117">
        <f>BP12</f>
        <v>96</v>
      </c>
      <c r="AK12" s="118">
        <f>AJ12+AL12</f>
        <v>108</v>
      </c>
      <c r="AL12" s="119">
        <f>BQ12</f>
        <v>12</v>
      </c>
      <c r="AM12" s="120"/>
      <c r="AN12" s="107"/>
      <c r="AO12" s="107"/>
      <c r="AP12" s="107"/>
      <c r="AQ12" s="107"/>
      <c r="AR12" s="107"/>
      <c r="AS12" s="108">
        <f t="shared" si="0"/>
        <v>0</v>
      </c>
      <c r="AT12" s="108">
        <f t="shared" si="1"/>
        <v>0</v>
      </c>
      <c r="AU12" s="108">
        <f t="shared" si="2"/>
        <v>0</v>
      </c>
      <c r="AV12" s="108">
        <f t="shared" si="3"/>
        <v>9</v>
      </c>
      <c r="AW12" s="108">
        <f t="shared" si="4"/>
        <v>0</v>
      </c>
      <c r="AX12" s="108">
        <f t="shared" si="5"/>
        <v>0</v>
      </c>
      <c r="AY12" s="108">
        <f t="shared" si="6"/>
        <v>0</v>
      </c>
      <c r="AZ12" s="108">
        <f t="shared" si="7"/>
        <v>0</v>
      </c>
      <c r="BA12" s="108">
        <f t="shared" si="8"/>
        <v>0</v>
      </c>
      <c r="BB12" s="108">
        <f t="shared" si="21"/>
        <v>0</v>
      </c>
      <c r="BC12" s="108">
        <f t="shared" si="9"/>
        <v>0</v>
      </c>
      <c r="BD12" s="108">
        <f t="shared" si="10"/>
        <v>0</v>
      </c>
      <c r="BE12" s="108">
        <f t="shared" si="11"/>
        <v>0</v>
      </c>
      <c r="BF12" s="108">
        <f t="shared" si="12"/>
        <v>0</v>
      </c>
      <c r="BG12" s="108">
        <f t="shared" si="13"/>
        <v>0</v>
      </c>
      <c r="BH12" s="108">
        <f t="shared" si="14"/>
        <v>0</v>
      </c>
      <c r="BI12" s="108">
        <f t="shared" si="15"/>
        <v>0</v>
      </c>
      <c r="BJ12" s="108">
        <f t="shared" si="16"/>
        <v>0</v>
      </c>
      <c r="BK12" s="108">
        <f t="shared" si="17"/>
        <v>0</v>
      </c>
      <c r="BL12" s="108">
        <f t="shared" si="18"/>
        <v>0</v>
      </c>
      <c r="BM12" s="121">
        <f t="shared" si="19"/>
        <v>0</v>
      </c>
      <c r="BN12" s="122">
        <f t="shared" si="20"/>
        <v>108</v>
      </c>
      <c r="BO12" s="95"/>
      <c r="BP12" s="123">
        <f>$BQ$2-BM12</f>
        <v>96</v>
      </c>
      <c r="BQ12" s="124">
        <f>(BN12-BP12)</f>
        <v>12</v>
      </c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</row>
    <row r="13" spans="1:1026" s="103" customFormat="1" ht="25.5" customHeight="1">
      <c r="A13" s="76" t="s">
        <v>118</v>
      </c>
      <c r="B13" s="77" t="s">
        <v>119</v>
      </c>
      <c r="C13" s="78" t="s">
        <v>120</v>
      </c>
      <c r="D13" s="113" t="s">
        <v>116</v>
      </c>
      <c r="E13" s="116"/>
      <c r="F13" s="114"/>
      <c r="G13" s="114"/>
      <c r="H13" s="126" t="s">
        <v>17</v>
      </c>
      <c r="I13" s="116"/>
      <c r="J13" s="116"/>
      <c r="K13" s="116"/>
      <c r="L13" s="116" t="s">
        <v>20</v>
      </c>
      <c r="M13" s="114"/>
      <c r="N13" s="114"/>
      <c r="O13" s="116"/>
      <c r="P13" s="116" t="s">
        <v>20</v>
      </c>
      <c r="Q13" s="116"/>
      <c r="R13" s="116"/>
      <c r="S13" s="116"/>
      <c r="T13" s="114" t="s">
        <v>20</v>
      </c>
      <c r="U13" s="114"/>
      <c r="V13" s="116" t="s">
        <v>20</v>
      </c>
      <c r="W13" s="116"/>
      <c r="X13" s="116" t="s">
        <v>20</v>
      </c>
      <c r="Y13" s="116"/>
      <c r="Z13" s="116"/>
      <c r="AA13" s="114"/>
      <c r="AB13" s="114" t="s">
        <v>20</v>
      </c>
      <c r="AC13" s="116"/>
      <c r="AD13" s="116"/>
      <c r="AE13" s="116"/>
      <c r="AF13" s="126" t="s">
        <v>17</v>
      </c>
      <c r="AG13" s="114"/>
      <c r="AH13" s="114"/>
      <c r="AI13" s="114"/>
      <c r="AJ13" s="117">
        <f>BP13</f>
        <v>72</v>
      </c>
      <c r="AK13" s="118">
        <f>AJ13+AL13</f>
        <v>72</v>
      </c>
      <c r="AL13" s="119">
        <f>BQ13</f>
        <v>0</v>
      </c>
      <c r="AM13" s="120"/>
      <c r="AN13" s="107"/>
      <c r="AO13" s="107"/>
      <c r="AP13" s="107"/>
      <c r="AQ13" s="107"/>
      <c r="AR13" s="107">
        <v>24</v>
      </c>
      <c r="AS13" s="108">
        <f t="shared" si="0"/>
        <v>0</v>
      </c>
      <c r="AT13" s="108">
        <f t="shared" si="1"/>
        <v>0</v>
      </c>
      <c r="AU13" s="108">
        <f t="shared" si="2"/>
        <v>0</v>
      </c>
      <c r="AV13" s="108">
        <f t="shared" si="3"/>
        <v>6</v>
      </c>
      <c r="AW13" s="108">
        <f t="shared" si="4"/>
        <v>0</v>
      </c>
      <c r="AX13" s="108">
        <f t="shared" si="5"/>
        <v>0</v>
      </c>
      <c r="AY13" s="108">
        <f t="shared" si="6"/>
        <v>0</v>
      </c>
      <c r="AZ13" s="108">
        <f t="shared" si="7"/>
        <v>0</v>
      </c>
      <c r="BA13" s="108">
        <f t="shared" si="8"/>
        <v>0</v>
      </c>
      <c r="BB13" s="108">
        <f t="shared" si="21"/>
        <v>0</v>
      </c>
      <c r="BC13" s="108">
        <f t="shared" si="9"/>
        <v>0</v>
      </c>
      <c r="BD13" s="108">
        <f t="shared" si="10"/>
        <v>0</v>
      </c>
      <c r="BE13" s="108">
        <f t="shared" si="11"/>
        <v>0</v>
      </c>
      <c r="BF13" s="108">
        <f t="shared" si="12"/>
        <v>0</v>
      </c>
      <c r="BG13" s="108">
        <f t="shared" si="13"/>
        <v>0</v>
      </c>
      <c r="BH13" s="108">
        <f t="shared" si="14"/>
        <v>0</v>
      </c>
      <c r="BI13" s="108">
        <f t="shared" si="15"/>
        <v>0</v>
      </c>
      <c r="BJ13" s="108">
        <f t="shared" si="16"/>
        <v>0</v>
      </c>
      <c r="BK13" s="108">
        <f t="shared" si="17"/>
        <v>0</v>
      </c>
      <c r="BL13" s="108">
        <f t="shared" si="18"/>
        <v>0</v>
      </c>
      <c r="BM13" s="121">
        <f t="shared" si="19"/>
        <v>24</v>
      </c>
      <c r="BN13" s="122">
        <f t="shared" si="20"/>
        <v>72</v>
      </c>
      <c r="BO13" s="95"/>
      <c r="BP13" s="123">
        <f>$BQ$2-BM13</f>
        <v>72</v>
      </c>
      <c r="BQ13" s="124">
        <f>(BN13-BP13)</f>
        <v>0</v>
      </c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</row>
    <row r="14" spans="1:1026" s="103" customFormat="1" ht="25.5" customHeight="1">
      <c r="A14" s="127" t="s">
        <v>1</v>
      </c>
      <c r="B14" s="97" t="s">
        <v>2</v>
      </c>
      <c r="C14" s="97" t="s">
        <v>81</v>
      </c>
      <c r="D14" s="97" t="s">
        <v>4</v>
      </c>
      <c r="E14" s="128">
        <v>1</v>
      </c>
      <c r="F14" s="128">
        <v>2</v>
      </c>
      <c r="G14" s="128">
        <v>3</v>
      </c>
      <c r="H14" s="128">
        <v>4</v>
      </c>
      <c r="I14" s="128">
        <v>5</v>
      </c>
      <c r="J14" s="128">
        <v>6</v>
      </c>
      <c r="K14" s="128">
        <v>7</v>
      </c>
      <c r="L14" s="128">
        <v>8</v>
      </c>
      <c r="M14" s="128">
        <v>9</v>
      </c>
      <c r="N14" s="128">
        <v>10</v>
      </c>
      <c r="O14" s="128">
        <v>11</v>
      </c>
      <c r="P14" s="128">
        <v>12</v>
      </c>
      <c r="Q14" s="128">
        <v>13</v>
      </c>
      <c r="R14" s="128">
        <v>14</v>
      </c>
      <c r="S14" s="128">
        <v>15</v>
      </c>
      <c r="T14" s="128">
        <v>16</v>
      </c>
      <c r="U14" s="128">
        <v>17</v>
      </c>
      <c r="V14" s="128">
        <v>18</v>
      </c>
      <c r="W14" s="128">
        <v>19</v>
      </c>
      <c r="X14" s="128">
        <v>20</v>
      </c>
      <c r="Y14" s="128">
        <v>21</v>
      </c>
      <c r="Z14" s="128">
        <v>22</v>
      </c>
      <c r="AA14" s="128">
        <v>23</v>
      </c>
      <c r="AB14" s="128">
        <v>24</v>
      </c>
      <c r="AC14" s="128">
        <v>25</v>
      </c>
      <c r="AD14" s="128">
        <v>26</v>
      </c>
      <c r="AE14" s="128">
        <v>27</v>
      </c>
      <c r="AF14" s="128">
        <v>28</v>
      </c>
      <c r="AG14" s="128">
        <v>29</v>
      </c>
      <c r="AH14" s="128">
        <v>30</v>
      </c>
      <c r="AI14" s="128">
        <v>31</v>
      </c>
      <c r="AJ14" s="100" t="s">
        <v>5</v>
      </c>
      <c r="AK14" s="101" t="s">
        <v>6</v>
      </c>
      <c r="AL14" s="102" t="s">
        <v>7</v>
      </c>
      <c r="AM14" s="129"/>
      <c r="AN14" s="95"/>
      <c r="AO14" s="95"/>
      <c r="AP14" s="95"/>
      <c r="AQ14" s="95"/>
      <c r="AR14" s="130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2"/>
      <c r="BO14" s="130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</row>
    <row r="15" spans="1:1026" s="103" customFormat="1" ht="25.5" customHeight="1">
      <c r="A15" s="127"/>
      <c r="B15" s="97" t="s">
        <v>97</v>
      </c>
      <c r="C15" s="97"/>
      <c r="D15" s="97"/>
      <c r="E15" s="128" t="s">
        <v>82</v>
      </c>
      <c r="F15" s="128" t="s">
        <v>83</v>
      </c>
      <c r="G15" s="128" t="s">
        <v>84</v>
      </c>
      <c r="H15" s="128" t="s">
        <v>85</v>
      </c>
      <c r="I15" s="128" t="s">
        <v>86</v>
      </c>
      <c r="J15" s="128" t="s">
        <v>87</v>
      </c>
      <c r="K15" s="128" t="s">
        <v>88</v>
      </c>
      <c r="L15" s="128" t="s">
        <v>82</v>
      </c>
      <c r="M15" s="128" t="s">
        <v>83</v>
      </c>
      <c r="N15" s="128" t="s">
        <v>84</v>
      </c>
      <c r="O15" s="128" t="s">
        <v>85</v>
      </c>
      <c r="P15" s="128" t="s">
        <v>86</v>
      </c>
      <c r="Q15" s="128" t="s">
        <v>87</v>
      </c>
      <c r="R15" s="128" t="s">
        <v>88</v>
      </c>
      <c r="S15" s="128" t="s">
        <v>82</v>
      </c>
      <c r="T15" s="128" t="s">
        <v>83</v>
      </c>
      <c r="U15" s="128" t="s">
        <v>84</v>
      </c>
      <c r="V15" s="128" t="s">
        <v>85</v>
      </c>
      <c r="W15" s="128" t="s">
        <v>86</v>
      </c>
      <c r="X15" s="128" t="s">
        <v>87</v>
      </c>
      <c r="Y15" s="128" t="s">
        <v>88</v>
      </c>
      <c r="Z15" s="128" t="s">
        <v>82</v>
      </c>
      <c r="AA15" s="128" t="s">
        <v>83</v>
      </c>
      <c r="AB15" s="128" t="s">
        <v>84</v>
      </c>
      <c r="AC15" s="128" t="s">
        <v>85</v>
      </c>
      <c r="AD15" s="128" t="s">
        <v>86</v>
      </c>
      <c r="AE15" s="128" t="s">
        <v>87</v>
      </c>
      <c r="AF15" s="128" t="s">
        <v>88</v>
      </c>
      <c r="AG15" s="128" t="s">
        <v>82</v>
      </c>
      <c r="AH15" s="128" t="s">
        <v>83</v>
      </c>
      <c r="AI15" s="128" t="s">
        <v>84</v>
      </c>
      <c r="AJ15" s="104"/>
      <c r="AK15" s="105"/>
      <c r="AL15" s="106"/>
      <c r="AM15" s="129"/>
      <c r="AN15" s="95"/>
      <c r="AO15" s="95"/>
      <c r="AP15" s="95"/>
      <c r="AQ15" s="95"/>
      <c r="AR15" s="130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2"/>
      <c r="BO15" s="130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</row>
    <row r="16" spans="1:1026" s="103" customFormat="1" ht="25.5" customHeight="1">
      <c r="A16" s="76" t="s">
        <v>121</v>
      </c>
      <c r="B16" s="77" t="s">
        <v>154</v>
      </c>
      <c r="C16" s="78" t="s">
        <v>122</v>
      </c>
      <c r="D16" s="113" t="s">
        <v>123</v>
      </c>
      <c r="E16" s="116"/>
      <c r="F16" s="134" t="s">
        <v>19</v>
      </c>
      <c r="G16" s="134" t="s">
        <v>19</v>
      </c>
      <c r="H16" s="115" t="s">
        <v>20</v>
      </c>
      <c r="I16" s="116"/>
      <c r="J16" s="116"/>
      <c r="K16" s="116"/>
      <c r="L16" s="116"/>
      <c r="M16" s="134" t="s">
        <v>20</v>
      </c>
      <c r="N16" s="134" t="s">
        <v>20</v>
      </c>
      <c r="O16" s="116"/>
      <c r="P16" s="116"/>
      <c r="Q16" s="116" t="s">
        <v>20</v>
      </c>
      <c r="R16" s="116"/>
      <c r="S16" s="116"/>
      <c r="T16" s="134"/>
      <c r="U16" s="134"/>
      <c r="V16" s="116"/>
      <c r="W16" s="115" t="s">
        <v>20</v>
      </c>
      <c r="X16" s="116"/>
      <c r="Y16" s="116" t="s">
        <v>20</v>
      </c>
      <c r="Z16" s="116" t="s">
        <v>20</v>
      </c>
      <c r="AA16" s="135" t="s">
        <v>108</v>
      </c>
      <c r="AB16" s="134" t="s">
        <v>19</v>
      </c>
      <c r="AC16" s="116"/>
      <c r="AD16" s="115" t="s">
        <v>20</v>
      </c>
      <c r="AE16" s="116"/>
      <c r="AF16" s="116"/>
      <c r="AG16" s="114"/>
      <c r="AH16" s="114"/>
      <c r="AI16" s="114"/>
      <c r="AJ16" s="117">
        <f>BP16</f>
        <v>96</v>
      </c>
      <c r="AK16" s="118">
        <f>AJ16+AL16</f>
        <v>138</v>
      </c>
      <c r="AL16" s="119">
        <f>BQ16</f>
        <v>42</v>
      </c>
      <c r="AM16" s="120"/>
      <c r="AN16" s="107"/>
      <c r="AO16" s="107"/>
      <c r="AP16" s="107"/>
      <c r="AQ16" s="107"/>
      <c r="AR16" s="107"/>
      <c r="AS16" s="108">
        <f t="shared" si="0"/>
        <v>0</v>
      </c>
      <c r="AT16" s="108">
        <f t="shared" si="1"/>
        <v>0</v>
      </c>
      <c r="AU16" s="108">
        <f t="shared" si="2"/>
        <v>0</v>
      </c>
      <c r="AV16" s="108">
        <f t="shared" si="3"/>
        <v>8</v>
      </c>
      <c r="AW16" s="108">
        <f t="shared" si="4"/>
        <v>3</v>
      </c>
      <c r="AX16" s="108">
        <f t="shared" si="5"/>
        <v>0</v>
      </c>
      <c r="AY16" s="108">
        <f t="shared" si="6"/>
        <v>1</v>
      </c>
      <c r="AZ16" s="108">
        <f t="shared" si="7"/>
        <v>0</v>
      </c>
      <c r="BA16" s="108">
        <f t="shared" si="8"/>
        <v>0</v>
      </c>
      <c r="BB16" s="108">
        <f t="shared" si="21"/>
        <v>0</v>
      </c>
      <c r="BC16" s="108">
        <f t="shared" si="9"/>
        <v>0</v>
      </c>
      <c r="BD16" s="108">
        <f t="shared" si="10"/>
        <v>0</v>
      </c>
      <c r="BE16" s="108">
        <f t="shared" si="11"/>
        <v>0</v>
      </c>
      <c r="BF16" s="108">
        <f t="shared" si="12"/>
        <v>0</v>
      </c>
      <c r="BG16" s="108">
        <f t="shared" si="13"/>
        <v>0</v>
      </c>
      <c r="BH16" s="108">
        <f t="shared" si="14"/>
        <v>0</v>
      </c>
      <c r="BI16" s="108">
        <f t="shared" si="15"/>
        <v>0</v>
      </c>
      <c r="BJ16" s="108">
        <f t="shared" si="16"/>
        <v>0</v>
      </c>
      <c r="BK16" s="108">
        <f t="shared" ref="BK16" si="22">COUNTIF(E16:AI16,"N/M1")</f>
        <v>0</v>
      </c>
      <c r="BL16" s="108">
        <f t="shared" si="18"/>
        <v>0</v>
      </c>
      <c r="BM16" s="121">
        <f t="shared" si="19"/>
        <v>0</v>
      </c>
      <c r="BN16" s="122">
        <f t="shared" si="20"/>
        <v>138</v>
      </c>
      <c r="BO16" s="95"/>
      <c r="BP16" s="123">
        <f>$BQ$2-BM16</f>
        <v>96</v>
      </c>
      <c r="BQ16" s="124">
        <f>(BN16-BP16)</f>
        <v>42</v>
      </c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</row>
    <row r="17" spans="1:1026" s="103" customFormat="1" ht="25.5" customHeight="1">
      <c r="A17" s="127" t="s">
        <v>1</v>
      </c>
      <c r="B17" s="97" t="s">
        <v>2</v>
      </c>
      <c r="C17" s="97" t="s">
        <v>81</v>
      </c>
      <c r="D17" s="97" t="s">
        <v>4</v>
      </c>
      <c r="E17" s="128">
        <v>1</v>
      </c>
      <c r="F17" s="128">
        <v>2</v>
      </c>
      <c r="G17" s="128">
        <v>3</v>
      </c>
      <c r="H17" s="128">
        <v>4</v>
      </c>
      <c r="I17" s="128">
        <v>5</v>
      </c>
      <c r="J17" s="128">
        <v>6</v>
      </c>
      <c r="K17" s="128">
        <v>7</v>
      </c>
      <c r="L17" s="128">
        <v>8</v>
      </c>
      <c r="M17" s="128">
        <v>9</v>
      </c>
      <c r="N17" s="128">
        <v>10</v>
      </c>
      <c r="O17" s="128">
        <v>11</v>
      </c>
      <c r="P17" s="128">
        <v>12</v>
      </c>
      <c r="Q17" s="128">
        <v>13</v>
      </c>
      <c r="R17" s="128">
        <v>14</v>
      </c>
      <c r="S17" s="128">
        <v>15</v>
      </c>
      <c r="T17" s="128">
        <v>16</v>
      </c>
      <c r="U17" s="128">
        <v>17</v>
      </c>
      <c r="V17" s="128">
        <v>18</v>
      </c>
      <c r="W17" s="128">
        <v>19</v>
      </c>
      <c r="X17" s="128">
        <v>20</v>
      </c>
      <c r="Y17" s="128">
        <v>21</v>
      </c>
      <c r="Z17" s="128">
        <v>22</v>
      </c>
      <c r="AA17" s="128">
        <v>23</v>
      </c>
      <c r="AB17" s="128">
        <v>24</v>
      </c>
      <c r="AC17" s="128">
        <v>25</v>
      </c>
      <c r="AD17" s="128">
        <v>26</v>
      </c>
      <c r="AE17" s="128">
        <v>27</v>
      </c>
      <c r="AF17" s="128">
        <v>28</v>
      </c>
      <c r="AG17" s="128">
        <v>29</v>
      </c>
      <c r="AH17" s="128">
        <v>30</v>
      </c>
      <c r="AI17" s="128">
        <v>31</v>
      </c>
      <c r="AJ17" s="100" t="s">
        <v>5</v>
      </c>
      <c r="AK17" s="101" t="s">
        <v>6</v>
      </c>
      <c r="AL17" s="102" t="s">
        <v>7</v>
      </c>
      <c r="AM17" s="129"/>
      <c r="AN17" s="95"/>
      <c r="AO17" s="95"/>
      <c r="AP17" s="95"/>
      <c r="AQ17" s="95"/>
      <c r="AR17" s="130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2"/>
      <c r="BO17" s="95"/>
      <c r="BP17" s="246"/>
      <c r="BQ17" s="247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</row>
    <row r="18" spans="1:1026" s="103" customFormat="1" ht="25.5" customHeight="1">
      <c r="A18" s="127"/>
      <c r="B18" s="97" t="s">
        <v>66</v>
      </c>
      <c r="C18" s="97"/>
      <c r="D18" s="97"/>
      <c r="E18" s="128" t="s">
        <v>82</v>
      </c>
      <c r="F18" s="128" t="s">
        <v>83</v>
      </c>
      <c r="G18" s="128" t="s">
        <v>84</v>
      </c>
      <c r="H18" s="128" t="s">
        <v>85</v>
      </c>
      <c r="I18" s="128" t="s">
        <v>86</v>
      </c>
      <c r="J18" s="128" t="s">
        <v>87</v>
      </c>
      <c r="K18" s="128" t="s">
        <v>88</v>
      </c>
      <c r="L18" s="128" t="s">
        <v>82</v>
      </c>
      <c r="M18" s="128" t="s">
        <v>83</v>
      </c>
      <c r="N18" s="128" t="s">
        <v>84</v>
      </c>
      <c r="O18" s="128" t="s">
        <v>85</v>
      </c>
      <c r="P18" s="128" t="s">
        <v>86</v>
      </c>
      <c r="Q18" s="128" t="s">
        <v>87</v>
      </c>
      <c r="R18" s="128" t="s">
        <v>88</v>
      </c>
      <c r="S18" s="128" t="s">
        <v>82</v>
      </c>
      <c r="T18" s="128" t="s">
        <v>83</v>
      </c>
      <c r="U18" s="128" t="s">
        <v>84</v>
      </c>
      <c r="V18" s="128" t="s">
        <v>85</v>
      </c>
      <c r="W18" s="128" t="s">
        <v>86</v>
      </c>
      <c r="X18" s="128" t="s">
        <v>87</v>
      </c>
      <c r="Y18" s="128" t="s">
        <v>88</v>
      </c>
      <c r="Z18" s="128" t="s">
        <v>82</v>
      </c>
      <c r="AA18" s="128" t="s">
        <v>83</v>
      </c>
      <c r="AB18" s="128" t="s">
        <v>84</v>
      </c>
      <c r="AC18" s="128" t="s">
        <v>85</v>
      </c>
      <c r="AD18" s="128" t="s">
        <v>86</v>
      </c>
      <c r="AE18" s="128" t="s">
        <v>87</v>
      </c>
      <c r="AF18" s="128" t="s">
        <v>88</v>
      </c>
      <c r="AG18" s="128" t="s">
        <v>82</v>
      </c>
      <c r="AH18" s="128" t="s">
        <v>83</v>
      </c>
      <c r="AI18" s="128" t="s">
        <v>84</v>
      </c>
      <c r="AJ18" s="104"/>
      <c r="AK18" s="105"/>
      <c r="AL18" s="106"/>
      <c r="AM18" s="129"/>
      <c r="AN18" s="95"/>
      <c r="AO18" s="95"/>
      <c r="AP18" s="95"/>
      <c r="AQ18" s="95"/>
      <c r="AR18" s="130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2"/>
      <c r="BO18" s="95"/>
      <c r="BP18" s="246"/>
      <c r="BQ18" s="247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</row>
    <row r="19" spans="1:1026" ht="25.5" customHeight="1">
      <c r="A19" s="76" t="s">
        <v>196</v>
      </c>
      <c r="B19" s="77" t="s">
        <v>197</v>
      </c>
      <c r="C19" s="78"/>
      <c r="D19" s="113" t="s">
        <v>123</v>
      </c>
      <c r="E19" s="116"/>
      <c r="F19" s="134"/>
      <c r="G19" s="134"/>
      <c r="H19" s="115"/>
      <c r="I19" s="115" t="s">
        <v>20</v>
      </c>
      <c r="J19" s="116"/>
      <c r="K19" s="116"/>
      <c r="L19" s="116"/>
      <c r="M19" s="134"/>
      <c r="N19" s="134"/>
      <c r="O19" s="116"/>
      <c r="P19" s="116"/>
      <c r="Q19" s="116"/>
      <c r="R19" s="116"/>
      <c r="S19" s="116"/>
      <c r="T19" s="134"/>
      <c r="U19" s="134"/>
      <c r="V19" s="116"/>
      <c r="W19" s="115"/>
      <c r="X19" s="116"/>
      <c r="Y19" s="116"/>
      <c r="Z19" s="116"/>
      <c r="AA19" s="135"/>
      <c r="AB19" s="134"/>
      <c r="AC19" s="116"/>
      <c r="AD19" s="115"/>
      <c r="AE19" s="116"/>
      <c r="AF19" s="116"/>
      <c r="AG19" s="114"/>
      <c r="AH19" s="114"/>
      <c r="AI19" s="114"/>
      <c r="AJ19" s="117">
        <f>BP19</f>
        <v>0</v>
      </c>
      <c r="AK19" s="118">
        <f>AJ19+AL19</f>
        <v>12</v>
      </c>
      <c r="AL19" s="119">
        <f>BQ19</f>
        <v>12</v>
      </c>
      <c r="AM19" s="120"/>
      <c r="AN19" s="107"/>
      <c r="AO19" s="107"/>
      <c r="AP19" s="107"/>
      <c r="AQ19" s="107"/>
      <c r="AR19" s="107"/>
      <c r="AS19" s="108">
        <f t="shared" ref="AS19" si="23">COUNTIF(E19:AI19,"M1")</f>
        <v>0</v>
      </c>
      <c r="AT19" s="108">
        <f t="shared" ref="AT19" si="24">COUNTIF(E19:AI19,"T2")</f>
        <v>0</v>
      </c>
      <c r="AU19" s="108">
        <f t="shared" ref="AU19" si="25">COUNTIF(E19:AI19,"T3")</f>
        <v>0</v>
      </c>
      <c r="AV19" s="108">
        <f t="shared" ref="AV19" si="26">COUNTIF(E19:AI19,"SN")</f>
        <v>1</v>
      </c>
      <c r="AW19" s="108">
        <f t="shared" ref="AW19" si="27">COUNTIF(E19:AI19,"P")</f>
        <v>0</v>
      </c>
      <c r="AX19" s="108">
        <f t="shared" ref="AX19" si="28">COUNTIF(E19:AI19,"D1")</f>
        <v>0</v>
      </c>
      <c r="AY19" s="108">
        <f t="shared" ref="AY19" si="29">COUNTIF(E19:AI19,"D2")</f>
        <v>0</v>
      </c>
      <c r="AZ19" s="108">
        <f t="shared" ref="AZ19" si="30">COUNTIF(E19:AI19,"D3")</f>
        <v>0</v>
      </c>
      <c r="BA19" s="108">
        <f t="shared" ref="BA19" si="31">COUNTIF(E19:AI19,"M")</f>
        <v>0</v>
      </c>
      <c r="BB19" s="108">
        <f t="shared" ref="BB19" si="32">COUNTIF(E19:AI19,"M/T3")</f>
        <v>0</v>
      </c>
      <c r="BC19" s="108">
        <f t="shared" ref="BC19" si="33">COUNTIF(E19:AI19,"M1/T2")</f>
        <v>0</v>
      </c>
      <c r="BD19" s="108">
        <f t="shared" ref="BD19" si="34">COUNTIF(E19:AI19,"D1/N")</f>
        <v>0</v>
      </c>
      <c r="BE19" s="108">
        <f t="shared" ref="BE19" si="35">COUNTIF(E19:AI19,"M/N")</f>
        <v>0</v>
      </c>
      <c r="BF19" s="108">
        <f t="shared" ref="BF19" si="36">COUNTIF(E19:AI19,"T3/N")</f>
        <v>0</v>
      </c>
      <c r="BG19" s="108">
        <f t="shared" ref="BG19" si="37">COUNTIF(E19:AI19,"M1/T3")</f>
        <v>0</v>
      </c>
      <c r="BH19" s="108">
        <f t="shared" ref="BH19" si="38">COUNTIF(E19:AI19,"T2/N")</f>
        <v>0</v>
      </c>
      <c r="BI19" s="108">
        <f t="shared" ref="BI19" si="39">COUNTIF(E19:AI19,"T2/T3")</f>
        <v>0</v>
      </c>
      <c r="BJ19" s="108">
        <f t="shared" ref="BJ19" si="40">COUNTIF(E19:AI19,"T3/T4")</f>
        <v>0</v>
      </c>
      <c r="BK19" s="108">
        <f t="shared" ref="BK19" si="41">COUNTIF(E19:AI19,"N/M1")</f>
        <v>0</v>
      </c>
      <c r="BL19" s="108">
        <f t="shared" ref="BL19" si="42">COUNTIF(E19:AI19,"D2/N")</f>
        <v>0</v>
      </c>
      <c r="BM19" s="121">
        <f t="shared" ref="BM19" si="43">(AO19+AP19+AQ19+(AR19))</f>
        <v>0</v>
      </c>
      <c r="BN19" s="122">
        <f t="shared" ref="BN19" si="44">((AS19*$BS$6)+(AT19*$BT$6)+(AU19*$BU$6)+(AV19*$BV$6)+(AW19*$BW$6)+(AX19*$BX$6)+(AY19*$BY$6)+(AZ19*$BZ$6)+(BA19*$CA$6)+(BB19*$CB$6)+(BC19*$CC$6)+(BD19*$CD$6)+(BE19*$CE$6)+(BF19*$CF$6)+(BG19*$CG$6)+(BI19*$CH$6)+(BJ19*$CI$6)+(BK19*$CJ$6)+(BL19*$CK$6))</f>
        <v>12</v>
      </c>
      <c r="BP19" s="123">
        <v>0</v>
      </c>
      <c r="BQ19" s="124">
        <f>(BN19-BP19)</f>
        <v>12</v>
      </c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1:1026" ht="25.5" customHeight="1">
      <c r="A20" s="549" t="s">
        <v>124</v>
      </c>
      <c r="B20" s="549"/>
      <c r="C20" s="139"/>
      <c r="D20" s="140"/>
      <c r="E20" s="140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8"/>
      <c r="S20" s="138"/>
      <c r="T20" s="138"/>
      <c r="U20" s="138"/>
      <c r="V20" s="138"/>
      <c r="W20" s="86"/>
      <c r="X20" s="86"/>
      <c r="Y20" s="86"/>
      <c r="Z20" s="86"/>
      <c r="AA20" s="86"/>
      <c r="AB20" s="86"/>
      <c r="AC20" s="87"/>
      <c r="AD20" s="87"/>
      <c r="AE20" s="87"/>
      <c r="AF20" s="87"/>
      <c r="AG20" s="87"/>
      <c r="AH20" s="87"/>
      <c r="AI20" s="87"/>
      <c r="AJ20" s="87"/>
      <c r="AK20" s="87"/>
      <c r="AL20" s="89"/>
      <c r="AM20" s="88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1:1026" ht="25.5" customHeight="1">
      <c r="A21" s="141" t="s">
        <v>90</v>
      </c>
      <c r="B21" s="142" t="s">
        <v>125</v>
      </c>
      <c r="C21" s="141" t="s">
        <v>143</v>
      </c>
      <c r="D21" s="141" t="s">
        <v>155</v>
      </c>
      <c r="E21" s="143"/>
      <c r="F21" s="84"/>
      <c r="G21" s="84"/>
      <c r="H21" s="84"/>
      <c r="I21" s="84"/>
      <c r="J21" s="84"/>
      <c r="K21" s="84"/>
      <c r="L21" s="144"/>
      <c r="M21" s="84"/>
      <c r="N21" s="84"/>
      <c r="O21" s="84"/>
      <c r="P21" s="84"/>
      <c r="Q21" s="84"/>
      <c r="R21" s="84"/>
      <c r="S21" s="84"/>
      <c r="T21" s="84" t="s">
        <v>156</v>
      </c>
      <c r="U21" s="84"/>
      <c r="V21" s="84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7"/>
      <c r="AK21" s="87"/>
      <c r="AL21" s="90"/>
      <c r="AM21" s="88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1:1026" ht="25.5" customHeight="1">
      <c r="A22" s="141" t="s">
        <v>106</v>
      </c>
      <c r="B22" s="142" t="s">
        <v>157</v>
      </c>
      <c r="C22" s="145" t="s">
        <v>26</v>
      </c>
      <c r="D22" s="146" t="s">
        <v>158</v>
      </c>
      <c r="E22" s="143"/>
      <c r="F22" s="84"/>
      <c r="G22" s="84"/>
      <c r="H22" s="84"/>
      <c r="I22" s="84"/>
      <c r="J22" s="84"/>
      <c r="K22" s="84"/>
      <c r="L22" s="144"/>
      <c r="M22" s="84"/>
      <c r="N22" s="84"/>
      <c r="O22" s="84"/>
      <c r="P22" s="84"/>
      <c r="Q22" s="84"/>
      <c r="R22" s="84"/>
      <c r="S22" s="84"/>
      <c r="T22" s="84"/>
      <c r="U22" s="136"/>
      <c r="V22" s="136"/>
      <c r="W22" s="136"/>
      <c r="X22" s="86"/>
      <c r="Y22" s="86"/>
      <c r="Z22" s="86"/>
      <c r="AA22" s="86"/>
      <c r="AB22" s="86"/>
      <c r="AC22" s="87"/>
      <c r="AD22" s="87"/>
      <c r="AE22" s="87"/>
      <c r="AF22" s="87"/>
      <c r="AG22" s="87"/>
      <c r="AH22" s="87"/>
      <c r="AI22" s="87"/>
      <c r="AJ22" s="87"/>
      <c r="AK22" s="87"/>
      <c r="AL22" s="89"/>
      <c r="AM22" s="91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1:1026" ht="25.5" customHeight="1">
      <c r="A23" s="141" t="s">
        <v>113</v>
      </c>
      <c r="B23" s="142" t="s">
        <v>159</v>
      </c>
      <c r="C23" s="147"/>
      <c r="D23" s="148"/>
      <c r="E23" s="148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  <c r="V23" s="85"/>
      <c r="W23" s="85"/>
      <c r="X23" s="86"/>
      <c r="Z23" s="87"/>
      <c r="AA23" s="87"/>
      <c r="AC23" s="87"/>
      <c r="AD23" s="87"/>
      <c r="AE23" s="87"/>
      <c r="AF23" s="87"/>
      <c r="AG23" s="87"/>
      <c r="AH23" s="87"/>
      <c r="AI23" s="87"/>
      <c r="AJ23" s="88"/>
      <c r="AK23" s="88"/>
      <c r="AL23" s="89"/>
      <c r="AM23" s="91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1:1026" ht="25.5" customHeight="1">
      <c r="A24" s="141" t="s">
        <v>102</v>
      </c>
      <c r="B24" s="142" t="s">
        <v>128</v>
      </c>
      <c r="C24" s="147"/>
      <c r="D24" s="149"/>
      <c r="E24" s="149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525" t="s">
        <v>77</v>
      </c>
      <c r="AB24" s="525"/>
      <c r="AC24" s="525"/>
      <c r="AD24" s="525"/>
      <c r="AE24" s="525"/>
      <c r="AF24" s="525"/>
      <c r="AG24" s="525"/>
      <c r="AH24" s="525"/>
      <c r="AI24" s="525"/>
      <c r="AJ24" s="525"/>
      <c r="AK24" s="87"/>
      <c r="AL24" s="90"/>
      <c r="AM24" s="88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1:1026" ht="25.5" customHeight="1">
      <c r="A25" s="141" t="s">
        <v>108</v>
      </c>
      <c r="B25" s="142" t="s">
        <v>130</v>
      </c>
      <c r="C25" s="147"/>
      <c r="D25" s="150"/>
      <c r="E25" s="149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526" t="s">
        <v>78</v>
      </c>
      <c r="AB25" s="526"/>
      <c r="AC25" s="526"/>
      <c r="AD25" s="526"/>
      <c r="AE25" s="526"/>
      <c r="AF25" s="526"/>
      <c r="AG25" s="526"/>
      <c r="AH25" s="526"/>
      <c r="AI25" s="526"/>
      <c r="AJ25" s="526"/>
      <c r="AK25" s="87"/>
      <c r="AL25" s="90"/>
      <c r="AM25" s="88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1:1026" ht="25.5" customHeight="1">
      <c r="A26" s="141" t="s">
        <v>126</v>
      </c>
      <c r="B26" s="142" t="s">
        <v>127</v>
      </c>
      <c r="C26" s="147"/>
      <c r="D26" s="149"/>
      <c r="E26" s="149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525" t="s">
        <v>79</v>
      </c>
      <c r="AB26" s="525"/>
      <c r="AC26" s="525"/>
      <c r="AD26" s="525"/>
      <c r="AE26" s="525"/>
      <c r="AF26" s="525"/>
      <c r="AG26" s="525"/>
      <c r="AH26" s="525"/>
      <c r="AI26" s="525"/>
      <c r="AJ26" s="525"/>
      <c r="AK26" s="87"/>
      <c r="AL26" s="89"/>
      <c r="AM26" s="88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1:1026" ht="25.5" customHeight="1">
      <c r="A27" s="141" t="s">
        <v>19</v>
      </c>
      <c r="B27" s="142" t="s">
        <v>129</v>
      </c>
      <c r="C27" s="147"/>
      <c r="D27" s="149"/>
      <c r="E27" s="149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525" t="s">
        <v>80</v>
      </c>
      <c r="AB27" s="525"/>
      <c r="AC27" s="525"/>
      <c r="AD27" s="525"/>
      <c r="AE27" s="525"/>
      <c r="AF27" s="525"/>
      <c r="AG27" s="525"/>
      <c r="AH27" s="525"/>
      <c r="AI27" s="525"/>
      <c r="AJ27" s="525"/>
      <c r="AK27" s="88"/>
      <c r="AL27" s="89"/>
      <c r="AM27" s="88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1:1026">
      <c r="A28" s="142" t="s">
        <v>131</v>
      </c>
      <c r="B28" s="142" t="s">
        <v>132</v>
      </c>
      <c r="C28" s="151"/>
      <c r="D28" s="149"/>
      <c r="E28" s="149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</row>
    <row r="29" spans="1:1026" ht="15.75" thickBot="1">
      <c r="A29" s="73"/>
      <c r="B29" s="74"/>
      <c r="C29" s="152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92"/>
    </row>
    <row r="30" spans="1:1026" s="103" customFormat="1" ht="25.5" customHeight="1">
      <c r="A30" s="72"/>
      <c r="B30" s="72"/>
      <c r="C30" s="153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154"/>
      <c r="AN30" s="155"/>
      <c r="AO30" s="155"/>
      <c r="AP30" s="155"/>
      <c r="AQ30" s="155"/>
      <c r="AR30" s="155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2"/>
      <c r="BO30" s="130"/>
      <c r="BP30" s="156"/>
      <c r="BQ30" s="157"/>
      <c r="BR30" s="130"/>
      <c r="BS30" s="130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</row>
    <row r="31" spans="1:1026" s="103" customFormat="1" ht="25.5" customHeight="1">
      <c r="A31" s="158"/>
      <c r="B31" s="158"/>
      <c r="C31" s="159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4"/>
      <c r="AN31" s="155"/>
      <c r="AO31" s="155"/>
      <c r="AP31" s="155"/>
      <c r="AQ31" s="155"/>
      <c r="AR31" s="155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2"/>
      <c r="BO31" s="130"/>
      <c r="BP31" s="156"/>
      <c r="BQ31" s="157"/>
      <c r="BR31" s="130"/>
      <c r="BS31" s="130"/>
      <c r="BT31" s="130"/>
      <c r="BU31" s="79"/>
      <c r="BV31" s="79"/>
      <c r="BW31" s="79"/>
      <c r="BX31" s="79"/>
      <c r="BY31" s="79"/>
      <c r="BZ31" s="79"/>
    </row>
    <row r="32" spans="1:1026" s="103" customFormat="1" ht="25.5" customHeight="1">
      <c r="A32" s="80"/>
      <c r="B32" s="80"/>
      <c r="C32" s="81"/>
      <c r="D32" s="82"/>
      <c r="E32" s="160"/>
      <c r="F32" s="160"/>
      <c r="G32" s="161"/>
      <c r="H32" s="161"/>
      <c r="I32" s="160"/>
      <c r="J32" s="160"/>
      <c r="K32" s="160"/>
      <c r="L32" s="160"/>
      <c r="M32" s="160"/>
      <c r="N32" s="161"/>
      <c r="O32" s="160"/>
      <c r="P32" s="162"/>
      <c r="Q32" s="160"/>
      <c r="R32" s="160"/>
      <c r="S32" s="160"/>
      <c r="T32" s="160"/>
      <c r="U32" s="160"/>
      <c r="V32" s="161"/>
      <c r="W32" s="162"/>
      <c r="X32" s="160"/>
      <c r="Y32" s="160"/>
      <c r="Z32" s="160"/>
      <c r="AA32" s="160"/>
      <c r="AB32" s="161"/>
      <c r="AC32" s="161"/>
      <c r="AD32" s="161"/>
      <c r="AE32" s="161"/>
      <c r="AF32" s="160"/>
      <c r="AG32" s="160"/>
      <c r="AH32" s="160"/>
      <c r="AI32" s="160"/>
      <c r="AJ32" s="82"/>
      <c r="AK32" s="83"/>
      <c r="AL32" s="83"/>
      <c r="AM32" s="163"/>
      <c r="AN32" s="155"/>
      <c r="AO32" s="155"/>
      <c r="AP32" s="155"/>
      <c r="AQ32" s="155"/>
      <c r="AR32" s="155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2"/>
      <c r="BO32" s="130"/>
      <c r="BP32" s="156"/>
      <c r="BQ32" s="157"/>
      <c r="BR32" s="130"/>
      <c r="BS32" s="130"/>
      <c r="BT32" s="130"/>
      <c r="BU32" s="130"/>
      <c r="BV32" s="130"/>
      <c r="BW32" s="130"/>
      <c r="BX32" s="130"/>
      <c r="BY32" s="130"/>
      <c r="BZ32" s="130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</row>
    <row r="33" spans="1:1026">
      <c r="A33" s="80"/>
      <c r="B33" s="80"/>
      <c r="C33" s="81"/>
      <c r="D33" s="82"/>
      <c r="E33" s="82"/>
      <c r="F33" s="82"/>
      <c r="G33" s="164"/>
      <c r="H33" s="164"/>
      <c r="I33" s="164"/>
      <c r="J33" s="164"/>
      <c r="K33" s="164"/>
      <c r="L33" s="165"/>
      <c r="M33" s="82"/>
      <c r="N33" s="164"/>
      <c r="O33" s="164"/>
      <c r="P33" s="164"/>
      <c r="Q33" s="164"/>
      <c r="R33" s="164"/>
      <c r="S33" s="165"/>
      <c r="T33" s="82"/>
      <c r="U33" s="164"/>
      <c r="V33" s="166"/>
      <c r="W33" s="164"/>
      <c r="X33" s="164"/>
      <c r="Y33" s="164"/>
      <c r="Z33" s="82"/>
      <c r="AA33" s="82"/>
      <c r="AB33" s="164"/>
      <c r="AC33" s="166"/>
      <c r="AD33" s="164"/>
      <c r="AE33" s="164"/>
      <c r="AF33" s="164"/>
      <c r="AG33" s="166"/>
      <c r="AH33" s="82"/>
      <c r="AI33" s="82"/>
      <c r="AJ33" s="82"/>
      <c r="AK33" s="83"/>
      <c r="AL33" s="83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67"/>
      <c r="BV33" s="167"/>
      <c r="BW33" s="167"/>
      <c r="BX33" s="167"/>
      <c r="BY33" s="167"/>
      <c r="BZ33" s="167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6">
      <c r="A34" s="158"/>
      <c r="B34" s="158"/>
      <c r="C34" s="159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</row>
    <row r="35" spans="1:1026">
      <c r="A35" s="158"/>
      <c r="B35" s="158"/>
      <c r="C35" s="159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</row>
    <row r="36" spans="1:1026">
      <c r="A36" s="158"/>
      <c r="B36" s="158"/>
      <c r="C36" s="159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</row>
    <row r="37" spans="1:1026">
      <c r="A37" s="158"/>
      <c r="B37" s="158"/>
      <c r="C37" s="159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</row>
    <row r="38" spans="1:1026">
      <c r="A38" s="158"/>
      <c r="B38" s="158"/>
      <c r="C38" s="159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</row>
    <row r="39" spans="1:1026">
      <c r="A39" s="158"/>
      <c r="B39" s="158"/>
      <c r="C39" s="159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</row>
  </sheetData>
  <mergeCells count="8">
    <mergeCell ref="AA27:AJ27"/>
    <mergeCell ref="H11:AB11"/>
    <mergeCell ref="E6:M6"/>
    <mergeCell ref="A1:AL3"/>
    <mergeCell ref="A20:B20"/>
    <mergeCell ref="AA24:AJ24"/>
    <mergeCell ref="AA25:AJ25"/>
    <mergeCell ref="AA26:AJ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53"/>
  <sheetViews>
    <sheetView workbookViewId="0">
      <selection sqref="A1:XFD1048576"/>
    </sheetView>
  </sheetViews>
  <sheetFormatPr defaultColWidth="9.140625" defaultRowHeight="15"/>
  <cols>
    <col min="1" max="1" width="8.140625" style="303" customWidth="1"/>
    <col min="2" max="2" width="35.140625" style="303" customWidth="1"/>
    <col min="3" max="3" width="12.42578125" style="303" customWidth="1"/>
    <col min="4" max="4" width="10.85546875" style="303" bestFit="1" customWidth="1"/>
    <col min="5" max="36" width="6.7109375" style="303" customWidth="1"/>
    <col min="37" max="38" width="6.7109375" style="249" customWidth="1"/>
    <col min="39" max="217" width="9.140625" style="249"/>
    <col min="218" max="262" width="11.5703125" style="310" customWidth="1"/>
    <col min="263" max="263" width="41.5703125" style="310" customWidth="1"/>
    <col min="264" max="264" width="13" style="310" customWidth="1"/>
    <col min="265" max="265" width="10.85546875" style="310" customWidth="1"/>
    <col min="266" max="266" width="9.5703125" style="310" customWidth="1"/>
    <col min="267" max="294" width="8.28515625" style="310" customWidth="1"/>
    <col min="295" max="473" width="9.140625" style="310"/>
    <col min="474" max="518" width="11.5703125" style="310" customWidth="1"/>
    <col min="519" max="519" width="41.5703125" style="310" customWidth="1"/>
    <col min="520" max="520" width="13" style="310" customWidth="1"/>
    <col min="521" max="521" width="10.85546875" style="310" customWidth="1"/>
    <col min="522" max="522" width="9.5703125" style="310" customWidth="1"/>
    <col min="523" max="550" width="8.28515625" style="310" customWidth="1"/>
    <col min="551" max="729" width="9.140625" style="310"/>
    <col min="730" max="774" width="11.5703125" style="310" customWidth="1"/>
    <col min="775" max="775" width="41.5703125" style="310" customWidth="1"/>
    <col min="776" max="776" width="13" style="310" customWidth="1"/>
    <col min="777" max="777" width="10.85546875" style="310" customWidth="1"/>
    <col min="778" max="778" width="9.5703125" style="310" customWidth="1"/>
    <col min="779" max="806" width="8.28515625" style="310" customWidth="1"/>
    <col min="807" max="985" width="9.140625" style="310"/>
    <col min="986" max="1026" width="11.5703125" style="310" customWidth="1"/>
  </cols>
  <sheetData>
    <row r="1" spans="1:98" s="249" customFormat="1" ht="21.75" customHeight="1">
      <c r="A1" s="551" t="s">
        <v>198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248"/>
    </row>
    <row r="2" spans="1:98" s="249" customFormat="1" ht="21.75" customHeight="1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250"/>
      <c r="AN2" s="249">
        <f>20*6</f>
        <v>120</v>
      </c>
    </row>
    <row r="3" spans="1:98" s="251" customFormat="1" ht="50.25" customHeight="1">
      <c r="A3" s="552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250"/>
    </row>
    <row r="4" spans="1:98" s="256" customFormat="1" ht="26.25" customHeight="1">
      <c r="A4" s="553" t="s">
        <v>1</v>
      </c>
      <c r="B4" s="252" t="s">
        <v>2</v>
      </c>
      <c r="C4" s="253" t="s">
        <v>199</v>
      </c>
      <c r="D4" s="553" t="s">
        <v>4</v>
      </c>
      <c r="E4" s="254">
        <v>1</v>
      </c>
      <c r="F4" s="254">
        <v>2</v>
      </c>
      <c r="G4" s="254">
        <v>3</v>
      </c>
      <c r="H4" s="254">
        <v>4</v>
      </c>
      <c r="I4" s="254">
        <v>5</v>
      </c>
      <c r="J4" s="254">
        <v>6</v>
      </c>
      <c r="K4" s="254">
        <v>7</v>
      </c>
      <c r="L4" s="254">
        <v>8</v>
      </c>
      <c r="M4" s="254">
        <v>9</v>
      </c>
      <c r="N4" s="254">
        <v>10</v>
      </c>
      <c r="O4" s="254">
        <v>11</v>
      </c>
      <c r="P4" s="254">
        <v>12</v>
      </c>
      <c r="Q4" s="254">
        <v>13</v>
      </c>
      <c r="R4" s="254">
        <v>14</v>
      </c>
      <c r="S4" s="254">
        <v>15</v>
      </c>
      <c r="T4" s="254">
        <v>16</v>
      </c>
      <c r="U4" s="254">
        <v>17</v>
      </c>
      <c r="V4" s="254">
        <v>18</v>
      </c>
      <c r="W4" s="254">
        <v>19</v>
      </c>
      <c r="X4" s="254">
        <v>20</v>
      </c>
      <c r="Y4" s="254">
        <v>21</v>
      </c>
      <c r="Z4" s="254">
        <v>22</v>
      </c>
      <c r="AA4" s="254">
        <v>23</v>
      </c>
      <c r="AB4" s="254">
        <v>24</v>
      </c>
      <c r="AC4" s="254">
        <v>25</v>
      </c>
      <c r="AD4" s="254">
        <v>26</v>
      </c>
      <c r="AE4" s="254">
        <v>27</v>
      </c>
      <c r="AF4" s="254">
        <v>28</v>
      </c>
      <c r="AG4" s="254">
        <v>29</v>
      </c>
      <c r="AH4" s="254">
        <v>30</v>
      </c>
      <c r="AI4" s="254">
        <v>31</v>
      </c>
      <c r="AJ4" s="550" t="s">
        <v>5</v>
      </c>
      <c r="AK4" s="550" t="s">
        <v>6</v>
      </c>
      <c r="AL4" s="550" t="s">
        <v>7</v>
      </c>
      <c r="AM4" s="255"/>
    </row>
    <row r="5" spans="1:98" s="256" customFormat="1" ht="26.25" customHeight="1">
      <c r="A5" s="553"/>
      <c r="B5" s="252" t="s">
        <v>200</v>
      </c>
      <c r="C5" s="253" t="s">
        <v>201</v>
      </c>
      <c r="D5" s="553"/>
      <c r="E5" s="254" t="s">
        <v>82</v>
      </c>
      <c r="F5" s="254" t="s">
        <v>83</v>
      </c>
      <c r="G5" s="254" t="s">
        <v>84</v>
      </c>
      <c r="H5" s="254" t="s">
        <v>85</v>
      </c>
      <c r="I5" s="254" t="s">
        <v>86</v>
      </c>
      <c r="J5" s="254" t="s">
        <v>87</v>
      </c>
      <c r="K5" s="254" t="s">
        <v>88</v>
      </c>
      <c r="L5" s="254" t="s">
        <v>82</v>
      </c>
      <c r="M5" s="254" t="s">
        <v>83</v>
      </c>
      <c r="N5" s="254" t="s">
        <v>84</v>
      </c>
      <c r="O5" s="254" t="s">
        <v>85</v>
      </c>
      <c r="P5" s="254" t="s">
        <v>86</v>
      </c>
      <c r="Q5" s="254" t="s">
        <v>87</v>
      </c>
      <c r="R5" s="254" t="s">
        <v>88</v>
      </c>
      <c r="S5" s="254" t="s">
        <v>82</v>
      </c>
      <c r="T5" s="254" t="s">
        <v>83</v>
      </c>
      <c r="U5" s="254" t="s">
        <v>84</v>
      </c>
      <c r="V5" s="254" t="s">
        <v>85</v>
      </c>
      <c r="W5" s="254" t="s">
        <v>86</v>
      </c>
      <c r="X5" s="254" t="s">
        <v>87</v>
      </c>
      <c r="Y5" s="254" t="s">
        <v>88</v>
      </c>
      <c r="Z5" s="254" t="s">
        <v>82</v>
      </c>
      <c r="AA5" s="254" t="s">
        <v>83</v>
      </c>
      <c r="AB5" s="254" t="s">
        <v>84</v>
      </c>
      <c r="AC5" s="254" t="s">
        <v>85</v>
      </c>
      <c r="AD5" s="254" t="s">
        <v>86</v>
      </c>
      <c r="AE5" s="254" t="s">
        <v>87</v>
      </c>
      <c r="AF5" s="254" t="s">
        <v>88</v>
      </c>
      <c r="AG5" s="254" t="s">
        <v>82</v>
      </c>
      <c r="AH5" s="254" t="s">
        <v>83</v>
      </c>
      <c r="AI5" s="254" t="s">
        <v>84</v>
      </c>
      <c r="AJ5" s="550"/>
      <c r="AK5" s="550"/>
      <c r="AL5" s="550"/>
      <c r="AM5" s="255"/>
      <c r="AN5" s="257" t="s">
        <v>5</v>
      </c>
      <c r="AO5" s="257" t="s">
        <v>7</v>
      </c>
      <c r="AP5" s="4"/>
      <c r="AQ5" s="258" t="s">
        <v>13</v>
      </c>
      <c r="AR5" s="258" t="s">
        <v>14</v>
      </c>
      <c r="AS5" s="258" t="s">
        <v>15</v>
      </c>
      <c r="AT5" s="258" t="s">
        <v>16</v>
      </c>
      <c r="AU5" s="258" t="s">
        <v>17</v>
      </c>
      <c r="AV5" s="259" t="s">
        <v>18</v>
      </c>
      <c r="AW5" s="259" t="s">
        <v>11</v>
      </c>
      <c r="AX5" s="259" t="s">
        <v>19</v>
      </c>
      <c r="AY5" s="259" t="s">
        <v>20</v>
      </c>
      <c r="AZ5" s="259" t="s">
        <v>21</v>
      </c>
      <c r="BA5" s="259" t="s">
        <v>22</v>
      </c>
      <c r="BB5" s="259" t="s">
        <v>23</v>
      </c>
      <c r="BC5" s="259" t="s">
        <v>24</v>
      </c>
      <c r="BD5" s="259" t="s">
        <v>25</v>
      </c>
      <c r="BE5" s="259" t="s">
        <v>143</v>
      </c>
      <c r="BF5" s="259" t="s">
        <v>27</v>
      </c>
      <c r="BG5" s="259" t="s">
        <v>28</v>
      </c>
      <c r="BH5" s="259" t="s">
        <v>29</v>
      </c>
      <c r="BI5" s="259" t="s">
        <v>30</v>
      </c>
      <c r="BJ5" s="259" t="s">
        <v>31</v>
      </c>
      <c r="BK5" s="259" t="s">
        <v>32</v>
      </c>
      <c r="BL5" s="259" t="s">
        <v>202</v>
      </c>
      <c r="BM5" s="259" t="s">
        <v>203</v>
      </c>
      <c r="BN5" s="259" t="s">
        <v>204</v>
      </c>
      <c r="BO5" s="259" t="s">
        <v>26</v>
      </c>
      <c r="BP5" s="259" t="s">
        <v>205</v>
      </c>
      <c r="BQ5" s="259" t="s">
        <v>206</v>
      </c>
      <c r="BR5" s="259" t="s">
        <v>207</v>
      </c>
      <c r="BS5" s="259" t="s">
        <v>31</v>
      </c>
      <c r="BT5" s="260" t="s">
        <v>33</v>
      </c>
      <c r="BU5" s="260" t="s">
        <v>34</v>
      </c>
      <c r="BW5" s="259" t="s">
        <v>18</v>
      </c>
      <c r="BX5" s="259" t="s">
        <v>11</v>
      </c>
      <c r="BY5" s="259" t="s">
        <v>19</v>
      </c>
      <c r="BZ5" s="259" t="s">
        <v>20</v>
      </c>
      <c r="CA5" s="259" t="s">
        <v>21</v>
      </c>
      <c r="CB5" s="259" t="s">
        <v>22</v>
      </c>
      <c r="CC5" s="259" t="s">
        <v>23</v>
      </c>
      <c r="CD5" s="259" t="s">
        <v>24</v>
      </c>
      <c r="CE5" s="259" t="s">
        <v>25</v>
      </c>
      <c r="CF5" s="259" t="s">
        <v>143</v>
      </c>
      <c r="CG5" s="259" t="s">
        <v>27</v>
      </c>
      <c r="CH5" s="259" t="s">
        <v>28</v>
      </c>
      <c r="CI5" s="259" t="s">
        <v>29</v>
      </c>
      <c r="CJ5" s="259" t="s">
        <v>30</v>
      </c>
      <c r="CK5" s="259" t="s">
        <v>31</v>
      </c>
      <c r="CL5" s="259" t="s">
        <v>32</v>
      </c>
      <c r="CM5" s="259" t="s">
        <v>202</v>
      </c>
      <c r="CN5" s="259" t="s">
        <v>203</v>
      </c>
      <c r="CO5" s="259" t="s">
        <v>204</v>
      </c>
      <c r="CP5" s="259"/>
      <c r="CQ5" s="259" t="s">
        <v>205</v>
      </c>
      <c r="CR5" s="259" t="s">
        <v>206</v>
      </c>
      <c r="CS5" s="259" t="s">
        <v>207</v>
      </c>
      <c r="CT5" s="259" t="s">
        <v>31</v>
      </c>
    </row>
    <row r="6" spans="1:98" s="256" customFormat="1" ht="24.75" customHeight="1">
      <c r="A6" s="261" t="s">
        <v>208</v>
      </c>
      <c r="B6" s="262" t="s">
        <v>209</v>
      </c>
      <c r="C6" s="263">
        <v>74548</v>
      </c>
      <c r="D6" s="264" t="s">
        <v>37</v>
      </c>
      <c r="E6" s="265" t="s">
        <v>18</v>
      </c>
      <c r="F6" s="266" t="s">
        <v>18</v>
      </c>
      <c r="G6" s="266"/>
      <c r="H6" s="265" t="s">
        <v>19</v>
      </c>
      <c r="I6" s="265"/>
      <c r="J6" s="265" t="s">
        <v>19</v>
      </c>
      <c r="K6" s="265" t="s">
        <v>19</v>
      </c>
      <c r="L6" s="265"/>
      <c r="M6" s="266"/>
      <c r="N6" s="266"/>
      <c r="O6" s="265"/>
      <c r="P6" s="265" t="s">
        <v>19</v>
      </c>
      <c r="Q6" s="265"/>
      <c r="R6" s="265" t="s">
        <v>19</v>
      </c>
      <c r="S6" s="265"/>
      <c r="T6" s="266"/>
      <c r="U6" s="266"/>
      <c r="V6" s="265" t="s">
        <v>19</v>
      </c>
      <c r="W6" s="265"/>
      <c r="X6" s="265" t="s">
        <v>19</v>
      </c>
      <c r="Y6" s="265"/>
      <c r="Z6" s="265" t="s">
        <v>19</v>
      </c>
      <c r="AA6" s="266"/>
      <c r="AB6" s="266"/>
      <c r="AC6" s="265" t="s">
        <v>19</v>
      </c>
      <c r="AD6" s="265"/>
      <c r="AE6" s="265"/>
      <c r="AF6" s="265"/>
      <c r="AG6" s="266"/>
      <c r="AH6" s="266"/>
      <c r="AI6" s="266"/>
      <c r="AJ6" s="267">
        <f>AN6</f>
        <v>120</v>
      </c>
      <c r="AK6" s="267">
        <f>AJ6+AL6</f>
        <v>120</v>
      </c>
      <c r="AL6" s="267">
        <f>AO6</f>
        <v>0</v>
      </c>
      <c r="AM6" s="268"/>
      <c r="AN6" s="269">
        <f>$AN$2-BT6</f>
        <v>120</v>
      </c>
      <c r="AO6" s="269">
        <f>(BU6-AN6)</f>
        <v>0</v>
      </c>
      <c r="AP6" s="4"/>
      <c r="AQ6" s="270"/>
      <c r="AR6" s="270"/>
      <c r="AS6" s="270"/>
      <c r="AT6" s="270"/>
      <c r="AU6" s="270"/>
      <c r="AV6" s="259">
        <f>COUNTIF(E6:AI6,"M")</f>
        <v>2</v>
      </c>
      <c r="AW6" s="259">
        <f>COUNTIF(E6:AI6,"T")</f>
        <v>0</v>
      </c>
      <c r="AX6" s="259">
        <f>COUNTIF(E6:AI6,"P")</f>
        <v>9</v>
      </c>
      <c r="AY6" s="259">
        <f>COUNTIF(E6:AI6,"SN")</f>
        <v>0</v>
      </c>
      <c r="AZ6" s="259">
        <f>COUNTIF(E6:AI6,"M/T")</f>
        <v>0</v>
      </c>
      <c r="BA6" s="259">
        <f>COUNTIF(E6:AI6,"I/I")</f>
        <v>0</v>
      </c>
      <c r="BB6" s="259">
        <f>COUNTIF(E6:AI6,"I")</f>
        <v>0</v>
      </c>
      <c r="BC6" s="259">
        <f>COUNTIF(E6:AI6,"I²")</f>
        <v>0</v>
      </c>
      <c r="BD6" s="259">
        <f>COUNTIF(E6:AI6,"M4")</f>
        <v>0</v>
      </c>
      <c r="BE6" s="259">
        <f>COUNTIF(E6:AI6,"T4")</f>
        <v>0</v>
      </c>
      <c r="BF6" s="259">
        <f>COUNTIF(E6:AI6,"M/SN")</f>
        <v>0</v>
      </c>
      <c r="BG6" s="259">
        <f>COUNTIF(E6:AI6,"T/SN")</f>
        <v>0</v>
      </c>
      <c r="BH6" s="259">
        <f>COUNTIF(E6:AI6,"T/I")</f>
        <v>0</v>
      </c>
      <c r="BI6" s="259">
        <f>COUNTIF(E6:AI6,"P/i")</f>
        <v>0</v>
      </c>
      <c r="BJ6" s="259">
        <f>COUNTIF(E6:AI6,"m/i")</f>
        <v>0</v>
      </c>
      <c r="BK6" s="259">
        <f>COUNTIF(E6:AI6,"M4/t")</f>
        <v>0</v>
      </c>
      <c r="BL6" s="259">
        <f>COUNTIF(E6:AI6,"I2/SN")</f>
        <v>0</v>
      </c>
      <c r="BM6" s="259">
        <f>COUNTIF(E6:AI6,"M5")</f>
        <v>0</v>
      </c>
      <c r="BN6" s="259">
        <f>COUNTIF(E6:AI6,"M6")</f>
        <v>0</v>
      </c>
      <c r="BO6" s="259">
        <f>COUNTIF(E6:AI6,"T5")</f>
        <v>0</v>
      </c>
      <c r="BP6" s="259">
        <f>COUNTIF(E6:AI6,"P2")</f>
        <v>0</v>
      </c>
      <c r="BQ6" s="259">
        <f>COUNTIF(E6:AI6,"T6")</f>
        <v>0</v>
      </c>
      <c r="BR6" s="259">
        <f>COUNTIF(E6:AI6,"N/M")</f>
        <v>0</v>
      </c>
      <c r="BS6" s="259">
        <f>COUNTIF(E6:AI6,"M/I")</f>
        <v>0</v>
      </c>
      <c r="BT6" s="259">
        <f>((AR6*6)+(AS6*6)+(AT6*6)+(AU6)+(AQ6*6))</f>
        <v>0</v>
      </c>
      <c r="BU6" s="271">
        <f>(AV6*$BW$6)+(AW6*$BX$6)+(AX6*$BY$6)+(AY6*$BZ$6)+(AZ6*$CA$6)+(BA6*$CB$6)+(BB6*$CC$6)+(BC6*$CD$6)+(BD6*$CE$6)+(BE6*$CF$6)+(BF6*$CG$6)+(BG6*$CH$6)+(BH6*$CI$6)+(BI6*$CJ$6)+(BJ6*$CK$6)+(BK6*$CL$6)+(BL6*$CM$6)+(BM6*$CN$6)+(BN6*$CO$6)+(BO6*$CP$6)+(BP6*$CQ$6)+(BQ6*$CR$6)+(BR6*$CS$6)+(BS6*$CT$6)</f>
        <v>120</v>
      </c>
      <c r="BV6" s="272"/>
      <c r="BW6" s="257">
        <v>6</v>
      </c>
      <c r="BX6" s="257">
        <v>6</v>
      </c>
      <c r="BY6" s="257">
        <v>12</v>
      </c>
      <c r="BZ6" s="257">
        <v>12</v>
      </c>
      <c r="CA6" s="257">
        <v>12</v>
      </c>
      <c r="CB6" s="257">
        <v>12</v>
      </c>
      <c r="CC6" s="257">
        <v>6</v>
      </c>
      <c r="CD6" s="257">
        <v>6</v>
      </c>
      <c r="CE6" s="257">
        <v>5</v>
      </c>
      <c r="CF6" s="257">
        <v>5</v>
      </c>
      <c r="CG6" s="257">
        <v>18</v>
      </c>
      <c r="CH6" s="257">
        <v>18</v>
      </c>
      <c r="CI6" s="257">
        <v>12</v>
      </c>
      <c r="CJ6" s="257">
        <v>18</v>
      </c>
      <c r="CK6" s="257">
        <v>12</v>
      </c>
      <c r="CL6" s="257">
        <v>8</v>
      </c>
      <c r="CM6" s="257">
        <v>18</v>
      </c>
      <c r="CN6" s="257">
        <v>7</v>
      </c>
      <c r="CO6" s="273">
        <v>6</v>
      </c>
      <c r="CP6" s="274">
        <v>4</v>
      </c>
      <c r="CQ6" s="275">
        <v>12</v>
      </c>
      <c r="CR6" s="274">
        <v>6</v>
      </c>
      <c r="CS6" s="274">
        <v>18</v>
      </c>
      <c r="CT6" s="256">
        <v>11</v>
      </c>
    </row>
    <row r="7" spans="1:98" s="256" customFormat="1" ht="26.25" customHeight="1">
      <c r="A7" s="553" t="s">
        <v>1</v>
      </c>
      <c r="B7" s="252" t="s">
        <v>2</v>
      </c>
      <c r="C7" s="253" t="s">
        <v>199</v>
      </c>
      <c r="D7" s="553" t="s">
        <v>4</v>
      </c>
      <c r="E7" s="254">
        <v>1</v>
      </c>
      <c r="F7" s="254">
        <v>2</v>
      </c>
      <c r="G7" s="254">
        <v>3</v>
      </c>
      <c r="H7" s="254">
        <v>4</v>
      </c>
      <c r="I7" s="254">
        <v>5</v>
      </c>
      <c r="J7" s="254">
        <v>6</v>
      </c>
      <c r="K7" s="254">
        <v>7</v>
      </c>
      <c r="L7" s="254">
        <v>8</v>
      </c>
      <c r="M7" s="254">
        <v>9</v>
      </c>
      <c r="N7" s="254">
        <v>10</v>
      </c>
      <c r="O7" s="254">
        <v>11</v>
      </c>
      <c r="P7" s="254">
        <v>12</v>
      </c>
      <c r="Q7" s="254">
        <v>13</v>
      </c>
      <c r="R7" s="254">
        <v>14</v>
      </c>
      <c r="S7" s="254">
        <v>15</v>
      </c>
      <c r="T7" s="254">
        <v>16</v>
      </c>
      <c r="U7" s="254">
        <v>17</v>
      </c>
      <c r="V7" s="254">
        <v>18</v>
      </c>
      <c r="W7" s="254">
        <v>19</v>
      </c>
      <c r="X7" s="254">
        <v>20</v>
      </c>
      <c r="Y7" s="254">
        <v>21</v>
      </c>
      <c r="Z7" s="254">
        <v>22</v>
      </c>
      <c r="AA7" s="254">
        <v>23</v>
      </c>
      <c r="AB7" s="254">
        <v>24</v>
      </c>
      <c r="AC7" s="254">
        <v>25</v>
      </c>
      <c r="AD7" s="254">
        <v>26</v>
      </c>
      <c r="AE7" s="254">
        <v>27</v>
      </c>
      <c r="AF7" s="254">
        <v>28</v>
      </c>
      <c r="AG7" s="254">
        <v>29</v>
      </c>
      <c r="AH7" s="254">
        <v>30</v>
      </c>
      <c r="AI7" s="254">
        <v>31</v>
      </c>
      <c r="AJ7" s="550" t="s">
        <v>5</v>
      </c>
      <c r="AK7" s="550" t="s">
        <v>6</v>
      </c>
      <c r="AL7" s="550" t="s">
        <v>7</v>
      </c>
      <c r="AM7" s="255"/>
      <c r="AU7" s="82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7"/>
      <c r="BV7" s="164"/>
    </row>
    <row r="8" spans="1:98" s="256" customFormat="1" ht="26.25" customHeight="1">
      <c r="A8" s="553"/>
      <c r="B8" s="252" t="s">
        <v>200</v>
      </c>
      <c r="C8" s="253" t="s">
        <v>201</v>
      </c>
      <c r="D8" s="553"/>
      <c r="E8" s="254" t="s">
        <v>82</v>
      </c>
      <c r="F8" s="254" t="s">
        <v>83</v>
      </c>
      <c r="G8" s="254" t="s">
        <v>84</v>
      </c>
      <c r="H8" s="254" t="s">
        <v>85</v>
      </c>
      <c r="I8" s="254" t="s">
        <v>86</v>
      </c>
      <c r="J8" s="254" t="s">
        <v>87</v>
      </c>
      <c r="K8" s="254" t="s">
        <v>88</v>
      </c>
      <c r="L8" s="254" t="s">
        <v>82</v>
      </c>
      <c r="M8" s="254" t="s">
        <v>83</v>
      </c>
      <c r="N8" s="254" t="s">
        <v>84</v>
      </c>
      <c r="O8" s="254" t="s">
        <v>85</v>
      </c>
      <c r="P8" s="254" t="s">
        <v>86</v>
      </c>
      <c r="Q8" s="254" t="s">
        <v>87</v>
      </c>
      <c r="R8" s="254" t="s">
        <v>88</v>
      </c>
      <c r="S8" s="254" t="s">
        <v>82</v>
      </c>
      <c r="T8" s="254" t="s">
        <v>83</v>
      </c>
      <c r="U8" s="254" t="s">
        <v>84</v>
      </c>
      <c r="V8" s="254" t="s">
        <v>85</v>
      </c>
      <c r="W8" s="254" t="s">
        <v>86</v>
      </c>
      <c r="X8" s="254" t="s">
        <v>87</v>
      </c>
      <c r="Y8" s="254" t="s">
        <v>88</v>
      </c>
      <c r="Z8" s="254" t="s">
        <v>82</v>
      </c>
      <c r="AA8" s="254" t="s">
        <v>83</v>
      </c>
      <c r="AB8" s="254" t="s">
        <v>84</v>
      </c>
      <c r="AC8" s="254" t="s">
        <v>85</v>
      </c>
      <c r="AD8" s="254" t="s">
        <v>86</v>
      </c>
      <c r="AE8" s="254" t="s">
        <v>87</v>
      </c>
      <c r="AF8" s="254" t="s">
        <v>88</v>
      </c>
      <c r="AG8" s="254" t="s">
        <v>82</v>
      </c>
      <c r="AH8" s="254" t="s">
        <v>83</v>
      </c>
      <c r="AI8" s="254" t="s">
        <v>84</v>
      </c>
      <c r="AJ8" s="550"/>
      <c r="AK8" s="550"/>
      <c r="AL8" s="550"/>
      <c r="AM8" s="255"/>
      <c r="AU8" s="82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7"/>
      <c r="BV8" s="164"/>
    </row>
    <row r="9" spans="1:98" s="256" customFormat="1" ht="26.25" customHeight="1">
      <c r="A9" s="263" t="s">
        <v>210</v>
      </c>
      <c r="B9" s="262" t="s">
        <v>211</v>
      </c>
      <c r="C9" s="278">
        <v>157582</v>
      </c>
      <c r="D9" s="264" t="s">
        <v>212</v>
      </c>
      <c r="E9" s="265"/>
      <c r="F9" s="266" t="s">
        <v>19</v>
      </c>
      <c r="G9" s="266"/>
      <c r="H9" s="265"/>
      <c r="I9" s="265" t="s">
        <v>19</v>
      </c>
      <c r="J9" s="265"/>
      <c r="K9" s="265"/>
      <c r="L9" s="265" t="s">
        <v>19</v>
      </c>
      <c r="M9" s="266"/>
      <c r="N9" s="266"/>
      <c r="O9" s="265" t="s">
        <v>19</v>
      </c>
      <c r="P9" s="265"/>
      <c r="Q9" s="265"/>
      <c r="R9" s="279" t="s">
        <v>16</v>
      </c>
      <c r="S9" s="265"/>
      <c r="T9" s="266"/>
      <c r="U9" s="266" t="s">
        <v>19</v>
      </c>
      <c r="V9" s="265"/>
      <c r="W9" s="265"/>
      <c r="X9" s="265" t="s">
        <v>19</v>
      </c>
      <c r="Y9" s="265"/>
      <c r="Z9" s="265"/>
      <c r="AA9" s="266" t="s">
        <v>19</v>
      </c>
      <c r="AB9" s="266"/>
      <c r="AC9" s="265"/>
      <c r="AD9" s="265" t="s">
        <v>19</v>
      </c>
      <c r="AE9" s="265"/>
      <c r="AF9" s="265"/>
      <c r="AG9" s="266" t="s">
        <v>19</v>
      </c>
      <c r="AH9" s="266"/>
      <c r="AI9" s="266"/>
      <c r="AJ9" s="267">
        <f>AN9</f>
        <v>108</v>
      </c>
      <c r="AK9" s="267">
        <f>AJ9+AL9</f>
        <v>108</v>
      </c>
      <c r="AL9" s="267">
        <f>AO9</f>
        <v>0</v>
      </c>
      <c r="AM9" s="280"/>
      <c r="AN9" s="281">
        <f>$AN$2-BT9</f>
        <v>108</v>
      </c>
      <c r="AO9" s="281">
        <f>(BU9-AN9)</f>
        <v>0</v>
      </c>
      <c r="AP9" s="4"/>
      <c r="AQ9" s="270"/>
      <c r="AR9" s="270"/>
      <c r="AS9" s="270"/>
      <c r="AT9" s="270">
        <v>2</v>
      </c>
      <c r="AU9" s="270"/>
      <c r="AV9" s="259">
        <f>COUNTIF(E9:AI9,"M")</f>
        <v>0</v>
      </c>
      <c r="AW9" s="259">
        <f>COUNTIF(E9:AI9,"T")</f>
        <v>0</v>
      </c>
      <c r="AX9" s="259">
        <f>COUNTIF(E9:AI9,"P")</f>
        <v>9</v>
      </c>
      <c r="AY9" s="259">
        <f>COUNTIF(E9:AI9,"SN")</f>
        <v>0</v>
      </c>
      <c r="AZ9" s="259">
        <f>COUNTIF(E9:AI9,"M/T")</f>
        <v>0</v>
      </c>
      <c r="BA9" s="259">
        <f>COUNTIF(E9:AI9,"I/I")</f>
        <v>0</v>
      </c>
      <c r="BB9" s="259">
        <f>COUNTIF(E9:AI9,"I")</f>
        <v>0</v>
      </c>
      <c r="BC9" s="259">
        <f>COUNTIF(E9:AI9,"I²")</f>
        <v>0</v>
      </c>
      <c r="BD9" s="259">
        <f>COUNTIF(E9:AI9,"M4")</f>
        <v>0</v>
      </c>
      <c r="BE9" s="259">
        <f t="shared" ref="BE9:BE38" si="0">COUNTIF(E9:AI9,"T4")</f>
        <v>0</v>
      </c>
      <c r="BF9" s="259">
        <f>COUNTIF(E9:AI9,"M/SN")</f>
        <v>0</v>
      </c>
      <c r="BG9" s="259">
        <f>COUNTIF(E9:AI9,"T/SN")</f>
        <v>0</v>
      </c>
      <c r="BH9" s="259">
        <f>COUNTIF(E9:AI9,"T/I")</f>
        <v>0</v>
      </c>
      <c r="BI9" s="259">
        <f>COUNTIF(E9:AI9,"P/i")</f>
        <v>0</v>
      </c>
      <c r="BJ9" s="259">
        <f t="shared" ref="BJ9:BJ38" si="1">COUNTIF(E9:AI9,"m/i")</f>
        <v>0</v>
      </c>
      <c r="BK9" s="259">
        <f>COUNTIF(E9:AI9,"M4/T")</f>
        <v>0</v>
      </c>
      <c r="BL9" s="259">
        <f>COUNTIF(E9:AI9,"I2/SN")</f>
        <v>0</v>
      </c>
      <c r="BM9" s="259">
        <f>COUNTIF(E9:AI9,"M5")</f>
        <v>0</v>
      </c>
      <c r="BN9" s="259">
        <f>COUNTIF(E9:AI9,"M6")</f>
        <v>0</v>
      </c>
      <c r="BO9" s="259">
        <f>COUNTIF(E9:AI9,"T5")</f>
        <v>0</v>
      </c>
      <c r="BP9" s="259">
        <f>COUNTIF(E9:AI9,"P2")</f>
        <v>0</v>
      </c>
      <c r="BQ9" s="259">
        <f t="shared" ref="BQ9:BQ38" si="2">COUNTIF(E9:AI9,"T6")</f>
        <v>0</v>
      </c>
      <c r="BR9" s="259">
        <f>COUNTIF(E9:AI9,"N/M")</f>
        <v>0</v>
      </c>
      <c r="BS9" s="259">
        <f t="shared" ref="BS9:BS38" si="3">COUNTIF(E9:AI9,"M/I")</f>
        <v>0</v>
      </c>
      <c r="BT9" s="259">
        <f t="shared" ref="BT9:BT38" si="4">((AR9*6)+(AS9*6)+(AT9*6)+(AU9)+(AQ9*6))</f>
        <v>12</v>
      </c>
      <c r="BU9" s="271">
        <f t="shared" ref="BU9:BU38" si="5">(AV9*$BW$6)+(AW9*$BX$6)+(AX9*$BY$6)+(AY9*$BZ$6)+(AZ9*$CA$6)+(BA9*$CB$6)+(BB9*$CC$6)+(BC9*$CD$6)+(BD9*$CE$6)+(BE9*$CF$6)+(BF9*$CG$6)+(BG9*$CH$6)+(BH9*$CI$6)+(BI9*$CJ$6)+(BJ9*$CK$6)+(BK9*$CL$6)+(BL9*$CM$6)+(BM9*$CN$6)+(BN9*$CO$6)+(BO9*$CP$6)+(BP9*$CQ$6)+(BQ9*$CR$6)+(BR9*$CS$6)+(BS9*$CT$6)</f>
        <v>108</v>
      </c>
    </row>
    <row r="10" spans="1:98" s="256" customFormat="1" ht="26.25" customHeight="1">
      <c r="A10" s="261" t="s">
        <v>213</v>
      </c>
      <c r="B10" s="262" t="s">
        <v>214</v>
      </c>
      <c r="C10" s="278">
        <v>337019</v>
      </c>
      <c r="D10" s="264" t="s">
        <v>212</v>
      </c>
      <c r="E10" s="265"/>
      <c r="F10" s="266" t="s">
        <v>19</v>
      </c>
      <c r="G10" s="266"/>
      <c r="H10" s="265"/>
      <c r="I10" s="265" t="s">
        <v>19</v>
      </c>
      <c r="J10" s="265"/>
      <c r="K10" s="265"/>
      <c r="L10" s="265" t="s">
        <v>19</v>
      </c>
      <c r="M10" s="266"/>
      <c r="N10" s="266"/>
      <c r="O10" s="265" t="s">
        <v>19</v>
      </c>
      <c r="P10" s="265"/>
      <c r="Q10" s="265"/>
      <c r="R10" s="265" t="s">
        <v>19</v>
      </c>
      <c r="S10" s="265"/>
      <c r="T10" s="266"/>
      <c r="U10" s="266" t="s">
        <v>19</v>
      </c>
      <c r="V10" s="265"/>
      <c r="W10" s="265"/>
      <c r="X10" s="265" t="s">
        <v>19</v>
      </c>
      <c r="Y10" s="265"/>
      <c r="Z10" s="265"/>
      <c r="AA10" s="266" t="s">
        <v>19</v>
      </c>
      <c r="AB10" s="266"/>
      <c r="AC10" s="265"/>
      <c r="AD10" s="265" t="s">
        <v>19</v>
      </c>
      <c r="AE10" s="265"/>
      <c r="AF10" s="265"/>
      <c r="AG10" s="266" t="s">
        <v>19</v>
      </c>
      <c r="AH10" s="266"/>
      <c r="AI10" s="266"/>
      <c r="AJ10" s="267">
        <f>AN10</f>
        <v>120</v>
      </c>
      <c r="AK10" s="267">
        <f>AJ10+AL10</f>
        <v>120</v>
      </c>
      <c r="AL10" s="267">
        <f>AO10</f>
        <v>0</v>
      </c>
      <c r="AM10" s="280"/>
      <c r="AN10" s="281">
        <f>$AN$2-BT10</f>
        <v>120</v>
      </c>
      <c r="AO10" s="281">
        <f>(BU10-AN10)</f>
        <v>0</v>
      </c>
      <c r="AP10" s="4"/>
      <c r="AQ10" s="270"/>
      <c r="AR10" s="270"/>
      <c r="AS10" s="270"/>
      <c r="AT10" s="270"/>
      <c r="AU10" s="270"/>
      <c r="AV10" s="259">
        <f>COUNTIF(E10:AI10,"M")</f>
        <v>0</v>
      </c>
      <c r="AW10" s="259">
        <f>COUNTIF(E10:AI10,"T")</f>
        <v>0</v>
      </c>
      <c r="AX10" s="259">
        <f>COUNTIF(E10:AI10,"P")</f>
        <v>10</v>
      </c>
      <c r="AY10" s="259">
        <f>COUNTIF(E10:AI10,"SN")</f>
        <v>0</v>
      </c>
      <c r="AZ10" s="259">
        <f>COUNTIF(E10:AI10,"M/T")</f>
        <v>0</v>
      </c>
      <c r="BA10" s="259">
        <f>COUNTIF(E10:AI10,"I/I")</f>
        <v>0</v>
      </c>
      <c r="BB10" s="259">
        <f>COUNTIF(E10:AI10,"I")</f>
        <v>0</v>
      </c>
      <c r="BC10" s="259">
        <f>COUNTIF(E10:AI10,"I²")</f>
        <v>0</v>
      </c>
      <c r="BD10" s="259">
        <f>COUNTIF(E10:AI10,"M4")</f>
        <v>0</v>
      </c>
      <c r="BE10" s="259">
        <f t="shared" si="0"/>
        <v>0</v>
      </c>
      <c r="BF10" s="259">
        <f>COUNTIF(E10:AI10,"M/SN")</f>
        <v>0</v>
      </c>
      <c r="BG10" s="259">
        <f>COUNTIF(E10:AI10,"T/SN")</f>
        <v>0</v>
      </c>
      <c r="BH10" s="259">
        <f>COUNTIF(E10:AI10,"T/I")</f>
        <v>0</v>
      </c>
      <c r="BI10" s="259">
        <f>COUNTIF(E10:AI10,"P/i")</f>
        <v>0</v>
      </c>
      <c r="BJ10" s="259">
        <f t="shared" si="1"/>
        <v>0</v>
      </c>
      <c r="BK10" s="259">
        <f>COUNTIF(E10:AI10,"M4/t")</f>
        <v>0</v>
      </c>
      <c r="BL10" s="259">
        <f>COUNTIF(E10:AI10,"I2/SN")</f>
        <v>0</v>
      </c>
      <c r="BM10" s="259">
        <f>COUNTIF(E10:AI10,"M5")</f>
        <v>0</v>
      </c>
      <c r="BN10" s="259">
        <f>COUNTIF(E10:AI10,"M6")</f>
        <v>0</v>
      </c>
      <c r="BO10" s="259">
        <f>COUNTIF(E10:AI10,"T5")</f>
        <v>0</v>
      </c>
      <c r="BP10" s="259">
        <f>COUNTIF(E10:AI10,"P2")</f>
        <v>0</v>
      </c>
      <c r="BQ10" s="259">
        <f t="shared" si="2"/>
        <v>0</v>
      </c>
      <c r="BR10" s="259">
        <f>COUNTIF(E10:AI10,"N/M")</f>
        <v>0</v>
      </c>
      <c r="BS10" s="259">
        <f t="shared" si="3"/>
        <v>0</v>
      </c>
      <c r="BT10" s="259">
        <f t="shared" si="4"/>
        <v>0</v>
      </c>
      <c r="BU10" s="271">
        <f t="shared" si="5"/>
        <v>120</v>
      </c>
    </row>
    <row r="11" spans="1:98" s="256" customFormat="1" ht="26.25" customHeight="1">
      <c r="A11" s="553" t="s">
        <v>1</v>
      </c>
      <c r="B11" s="252" t="s">
        <v>2</v>
      </c>
      <c r="C11" s="253" t="s">
        <v>199</v>
      </c>
      <c r="D11" s="553" t="s">
        <v>4</v>
      </c>
      <c r="E11" s="254">
        <v>1</v>
      </c>
      <c r="F11" s="254">
        <v>2</v>
      </c>
      <c r="G11" s="254">
        <v>3</v>
      </c>
      <c r="H11" s="254">
        <v>4</v>
      </c>
      <c r="I11" s="254">
        <v>5</v>
      </c>
      <c r="J11" s="254">
        <v>6</v>
      </c>
      <c r="K11" s="254">
        <v>7</v>
      </c>
      <c r="L11" s="254">
        <v>8</v>
      </c>
      <c r="M11" s="254">
        <v>9</v>
      </c>
      <c r="N11" s="254">
        <v>10</v>
      </c>
      <c r="O11" s="254">
        <v>11</v>
      </c>
      <c r="P11" s="254">
        <v>12</v>
      </c>
      <c r="Q11" s="254">
        <v>13</v>
      </c>
      <c r="R11" s="254">
        <v>14</v>
      </c>
      <c r="S11" s="254">
        <v>15</v>
      </c>
      <c r="T11" s="254">
        <v>16</v>
      </c>
      <c r="U11" s="254">
        <v>17</v>
      </c>
      <c r="V11" s="254">
        <v>18</v>
      </c>
      <c r="W11" s="254">
        <v>19</v>
      </c>
      <c r="X11" s="254">
        <v>20</v>
      </c>
      <c r="Y11" s="254">
        <v>21</v>
      </c>
      <c r="Z11" s="254">
        <v>22</v>
      </c>
      <c r="AA11" s="254">
        <v>23</v>
      </c>
      <c r="AB11" s="254">
        <v>24</v>
      </c>
      <c r="AC11" s="254">
        <v>25</v>
      </c>
      <c r="AD11" s="254">
        <v>26</v>
      </c>
      <c r="AE11" s="254">
        <v>27</v>
      </c>
      <c r="AF11" s="254">
        <v>28</v>
      </c>
      <c r="AG11" s="254">
        <v>29</v>
      </c>
      <c r="AH11" s="254">
        <v>30</v>
      </c>
      <c r="AI11" s="254">
        <v>31</v>
      </c>
      <c r="AJ11" s="550" t="s">
        <v>5</v>
      </c>
      <c r="AK11" s="550" t="s">
        <v>6</v>
      </c>
      <c r="AL11" s="550" t="s">
        <v>7</v>
      </c>
      <c r="AM11" s="255"/>
      <c r="AU11" s="82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7"/>
      <c r="BV11" s="82"/>
    </row>
    <row r="12" spans="1:98" s="256" customFormat="1" ht="26.25" customHeight="1">
      <c r="A12" s="553"/>
      <c r="B12" s="252" t="s">
        <v>200</v>
      </c>
      <c r="C12" s="253" t="s">
        <v>201</v>
      </c>
      <c r="D12" s="553"/>
      <c r="E12" s="254" t="s">
        <v>82</v>
      </c>
      <c r="F12" s="254" t="s">
        <v>83</v>
      </c>
      <c r="G12" s="254" t="s">
        <v>84</v>
      </c>
      <c r="H12" s="254" t="s">
        <v>85</v>
      </c>
      <c r="I12" s="254" t="s">
        <v>86</v>
      </c>
      <c r="J12" s="254" t="s">
        <v>87</v>
      </c>
      <c r="K12" s="254" t="s">
        <v>88</v>
      </c>
      <c r="L12" s="254" t="s">
        <v>82</v>
      </c>
      <c r="M12" s="254" t="s">
        <v>83</v>
      </c>
      <c r="N12" s="254" t="s">
        <v>84</v>
      </c>
      <c r="O12" s="254" t="s">
        <v>85</v>
      </c>
      <c r="P12" s="254" t="s">
        <v>86</v>
      </c>
      <c r="Q12" s="254" t="s">
        <v>87</v>
      </c>
      <c r="R12" s="254" t="s">
        <v>88</v>
      </c>
      <c r="S12" s="254" t="s">
        <v>82</v>
      </c>
      <c r="T12" s="254" t="s">
        <v>83</v>
      </c>
      <c r="U12" s="254" t="s">
        <v>84</v>
      </c>
      <c r="V12" s="254" t="s">
        <v>85</v>
      </c>
      <c r="W12" s="254" t="s">
        <v>86</v>
      </c>
      <c r="X12" s="254" t="s">
        <v>87</v>
      </c>
      <c r="Y12" s="254" t="s">
        <v>88</v>
      </c>
      <c r="Z12" s="254" t="s">
        <v>82</v>
      </c>
      <c r="AA12" s="254" t="s">
        <v>83</v>
      </c>
      <c r="AB12" s="254" t="s">
        <v>84</v>
      </c>
      <c r="AC12" s="254" t="s">
        <v>85</v>
      </c>
      <c r="AD12" s="254" t="s">
        <v>86</v>
      </c>
      <c r="AE12" s="254" t="s">
        <v>87</v>
      </c>
      <c r="AF12" s="254" t="s">
        <v>88</v>
      </c>
      <c r="AG12" s="254" t="s">
        <v>82</v>
      </c>
      <c r="AH12" s="254" t="s">
        <v>83</v>
      </c>
      <c r="AI12" s="254" t="s">
        <v>84</v>
      </c>
      <c r="AJ12" s="550"/>
      <c r="AK12" s="550"/>
      <c r="AL12" s="550"/>
      <c r="AM12" s="255"/>
      <c r="AU12" s="82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7"/>
      <c r="BV12" s="82"/>
    </row>
    <row r="13" spans="1:98" s="256" customFormat="1" ht="26.25" customHeight="1">
      <c r="A13" s="263" t="s">
        <v>215</v>
      </c>
      <c r="B13" s="262" t="s">
        <v>216</v>
      </c>
      <c r="C13" s="261">
        <v>89780</v>
      </c>
      <c r="D13" s="264" t="s">
        <v>212</v>
      </c>
      <c r="E13" s="265"/>
      <c r="F13" s="266"/>
      <c r="G13" s="266" t="s">
        <v>19</v>
      </c>
      <c r="H13" s="265" t="s">
        <v>19</v>
      </c>
      <c r="I13" s="265"/>
      <c r="J13" s="265" t="s">
        <v>19</v>
      </c>
      <c r="K13" s="265" t="s">
        <v>19</v>
      </c>
      <c r="L13" s="265"/>
      <c r="M13" s="266"/>
      <c r="N13" s="266"/>
      <c r="O13" s="265"/>
      <c r="P13" s="265" t="s">
        <v>19</v>
      </c>
      <c r="Q13" s="265"/>
      <c r="R13" s="265"/>
      <c r="S13" s="265" t="s">
        <v>19</v>
      </c>
      <c r="T13" s="266"/>
      <c r="U13" s="266"/>
      <c r="V13" s="265" t="s">
        <v>19</v>
      </c>
      <c r="W13" s="265"/>
      <c r="X13" s="265"/>
      <c r="Y13" s="265"/>
      <c r="Z13" s="265"/>
      <c r="AA13" s="266"/>
      <c r="AB13" s="266" t="s">
        <v>19</v>
      </c>
      <c r="AC13" s="265"/>
      <c r="AD13" s="265"/>
      <c r="AE13" s="265" t="s">
        <v>217</v>
      </c>
      <c r="AF13" s="265"/>
      <c r="AG13" s="266"/>
      <c r="AH13" s="266" t="s">
        <v>19</v>
      </c>
      <c r="AI13" s="266"/>
      <c r="AJ13" s="267">
        <f>AN13</f>
        <v>120</v>
      </c>
      <c r="AK13" s="267">
        <f>AJ13+AL13</f>
        <v>120</v>
      </c>
      <c r="AL13" s="267">
        <f>AO13</f>
        <v>0</v>
      </c>
      <c r="AM13" s="280"/>
      <c r="AN13" s="282">
        <f>$AN$2-BT13</f>
        <v>120</v>
      </c>
      <c r="AO13" s="282">
        <f>(BU13-AN13)</f>
        <v>0</v>
      </c>
      <c r="AP13" s="4"/>
      <c r="AQ13" s="270"/>
      <c r="AR13" s="270"/>
      <c r="AS13" s="270"/>
      <c r="AT13" s="270"/>
      <c r="AU13" s="270"/>
      <c r="AV13" s="259">
        <f>COUNTIF(E13:AI13,"M")</f>
        <v>0</v>
      </c>
      <c r="AW13" s="259">
        <f>COUNTIF(E13:AI13,"T")</f>
        <v>0</v>
      </c>
      <c r="AX13" s="259">
        <f>COUNTIF(E13:AI13,"P")</f>
        <v>10</v>
      </c>
      <c r="AY13" s="259">
        <f>COUNTIF(E13:AI13,"SN")</f>
        <v>0</v>
      </c>
      <c r="AZ13" s="259">
        <f>COUNTIF(E13:AI13,"M/T")</f>
        <v>0</v>
      </c>
      <c r="BA13" s="259">
        <f>COUNTIF(E13:AI13,"I/I")</f>
        <v>0</v>
      </c>
      <c r="BB13" s="259">
        <f>COUNTIF(E13:AI13,"I")</f>
        <v>0</v>
      </c>
      <c r="BC13" s="259">
        <f>COUNTIF(E13:AI13,"I²")</f>
        <v>0</v>
      </c>
      <c r="BD13" s="259">
        <f>COUNTIF(E13:AI13,"M4")</f>
        <v>0</v>
      </c>
      <c r="BE13" s="259">
        <f t="shared" si="0"/>
        <v>0</v>
      </c>
      <c r="BF13" s="259">
        <f>COUNTIF(E13:AI13,"M/SN")</f>
        <v>0</v>
      </c>
      <c r="BG13" s="259">
        <f>COUNTIF(E13:AI13,"T/SN")</f>
        <v>0</v>
      </c>
      <c r="BH13" s="259">
        <f>COUNTIF(E13:AI13,"T/I")</f>
        <v>0</v>
      </c>
      <c r="BI13" s="259">
        <f>COUNTIF(E13:AI13,"P/i")</f>
        <v>0</v>
      </c>
      <c r="BJ13" s="259">
        <f t="shared" si="1"/>
        <v>0</v>
      </c>
      <c r="BK13" s="259">
        <f>COUNTIF(E13:AI13,"M4/t")</f>
        <v>0</v>
      </c>
      <c r="BL13" s="259">
        <f>COUNTIF(E13:AI13,"I2/SN")</f>
        <v>0</v>
      </c>
      <c r="BM13" s="259">
        <f>COUNTIF(E13:AI13,"M5")</f>
        <v>0</v>
      </c>
      <c r="BN13" s="259">
        <f>COUNTIF(E13:AI13,"M6")</f>
        <v>0</v>
      </c>
      <c r="BO13" s="259">
        <f>COUNTIF(E13:AI13,"T5")</f>
        <v>0</v>
      </c>
      <c r="BP13" s="259">
        <f>COUNTIF(E13:AI13,"P2")</f>
        <v>0</v>
      </c>
      <c r="BQ13" s="259">
        <f t="shared" si="2"/>
        <v>0</v>
      </c>
      <c r="BR13" s="259">
        <f>COUNTIF(E13:AI13,"N/M")</f>
        <v>0</v>
      </c>
      <c r="BS13" s="259">
        <f t="shared" si="3"/>
        <v>0</v>
      </c>
      <c r="BT13" s="259">
        <f t="shared" si="4"/>
        <v>0</v>
      </c>
      <c r="BU13" s="271">
        <f t="shared" si="5"/>
        <v>120</v>
      </c>
    </row>
    <row r="14" spans="1:98" s="256" customFormat="1" ht="26.25" customHeight="1">
      <c r="A14" s="263" t="s">
        <v>218</v>
      </c>
      <c r="B14" s="262" t="s">
        <v>219</v>
      </c>
      <c r="C14" s="283">
        <v>118784</v>
      </c>
      <c r="D14" s="264" t="s">
        <v>212</v>
      </c>
      <c r="E14" s="265" t="s">
        <v>19</v>
      </c>
      <c r="F14" s="266"/>
      <c r="G14" s="266" t="s">
        <v>19</v>
      </c>
      <c r="H14" s="265" t="s">
        <v>19</v>
      </c>
      <c r="I14" s="265"/>
      <c r="J14" s="265" t="s">
        <v>19</v>
      </c>
      <c r="K14" s="265"/>
      <c r="L14" s="265"/>
      <c r="M14" s="284" t="s">
        <v>19</v>
      </c>
      <c r="N14" s="266"/>
      <c r="O14" s="265"/>
      <c r="P14" s="265" t="s">
        <v>19</v>
      </c>
      <c r="Q14" s="285" t="s">
        <v>19</v>
      </c>
      <c r="R14" s="265"/>
      <c r="S14" s="265" t="s">
        <v>19</v>
      </c>
      <c r="T14" s="266"/>
      <c r="U14" s="266"/>
      <c r="V14" s="265" t="s">
        <v>19</v>
      </c>
      <c r="W14" s="265"/>
      <c r="X14" s="265"/>
      <c r="Y14" s="265" t="s">
        <v>19</v>
      </c>
      <c r="Z14" s="285" t="s">
        <v>11</v>
      </c>
      <c r="AA14" s="266"/>
      <c r="AB14" s="266" t="s">
        <v>19</v>
      </c>
      <c r="AC14" s="265"/>
      <c r="AD14" s="265"/>
      <c r="AE14" s="265"/>
      <c r="AF14" s="285" t="s">
        <v>19</v>
      </c>
      <c r="AG14" s="266"/>
      <c r="AH14" s="286" t="s">
        <v>16</v>
      </c>
      <c r="AI14" s="266"/>
      <c r="AJ14" s="267">
        <f>AN14</f>
        <v>108</v>
      </c>
      <c r="AK14" s="267">
        <f>AJ14+AL14</f>
        <v>150</v>
      </c>
      <c r="AL14" s="267">
        <f>AO14</f>
        <v>42</v>
      </c>
      <c r="AM14" s="280"/>
      <c r="AN14" s="282">
        <f>$AN$2-BT14</f>
        <v>108</v>
      </c>
      <c r="AO14" s="282">
        <f>(BU14-AN14)</f>
        <v>42</v>
      </c>
      <c r="AP14" s="4"/>
      <c r="AQ14" s="270"/>
      <c r="AR14" s="270"/>
      <c r="AS14" s="270"/>
      <c r="AT14" s="270">
        <v>2</v>
      </c>
      <c r="AU14" s="270"/>
      <c r="AV14" s="259">
        <f>COUNTIF(E14:AI14,"M")</f>
        <v>0</v>
      </c>
      <c r="AW14" s="259">
        <f>COUNTIF(E14:AI14,"T")</f>
        <v>1</v>
      </c>
      <c r="AX14" s="259">
        <f>COUNTIF(E14:AI14,"P")</f>
        <v>12</v>
      </c>
      <c r="AY14" s="259">
        <f>COUNTIF(E14:AI14,"SN")</f>
        <v>0</v>
      </c>
      <c r="AZ14" s="259">
        <f>COUNTIF(E14:AI14,"M/T")</f>
        <v>0</v>
      </c>
      <c r="BA14" s="259">
        <f>COUNTIF(E14:AI14,"I/I")</f>
        <v>0</v>
      </c>
      <c r="BB14" s="259">
        <f>COUNTIF(E14:AI14,"I")</f>
        <v>0</v>
      </c>
      <c r="BC14" s="259">
        <f>COUNTIF(E14:AI14,"I²")</f>
        <v>0</v>
      </c>
      <c r="BD14" s="259">
        <f>COUNTIF(E14:AI14,"M4")</f>
        <v>0</v>
      </c>
      <c r="BE14" s="259">
        <f t="shared" si="0"/>
        <v>0</v>
      </c>
      <c r="BF14" s="259">
        <f>COUNTIF(E14:AI14,"M/SN")</f>
        <v>0</v>
      </c>
      <c r="BG14" s="259">
        <f>COUNTIF(E14:AI14,"T/SN")</f>
        <v>0</v>
      </c>
      <c r="BH14" s="259">
        <f>COUNTIF(E14:AI14,"T/I")</f>
        <v>0</v>
      </c>
      <c r="BI14" s="259">
        <f>COUNTIF(E14:AI14,"P/i")</f>
        <v>0</v>
      </c>
      <c r="BJ14" s="259">
        <f t="shared" si="1"/>
        <v>0</v>
      </c>
      <c r="BK14" s="259">
        <f>COUNTIF(E14:AI14,"M4/t")</f>
        <v>0</v>
      </c>
      <c r="BL14" s="259">
        <f>COUNTIF(E14:AI14,"I2/SN")</f>
        <v>0</v>
      </c>
      <c r="BM14" s="259">
        <f>COUNTIF(E14:AI14,"M5")</f>
        <v>0</v>
      </c>
      <c r="BN14" s="259">
        <f>COUNTIF(E14:AI14,"M6")</f>
        <v>0</v>
      </c>
      <c r="BO14" s="259">
        <f>COUNTIF(E14:AI14,"T5")</f>
        <v>0</v>
      </c>
      <c r="BP14" s="259">
        <f>COUNTIF(E14:AI14,"P2")</f>
        <v>0</v>
      </c>
      <c r="BQ14" s="259">
        <f t="shared" si="2"/>
        <v>0</v>
      </c>
      <c r="BR14" s="259">
        <f>COUNTIF(E14:AI14,"N/M")</f>
        <v>0</v>
      </c>
      <c r="BS14" s="259">
        <f t="shared" si="3"/>
        <v>0</v>
      </c>
      <c r="BT14" s="259">
        <f t="shared" si="4"/>
        <v>12</v>
      </c>
      <c r="BU14" s="271">
        <f t="shared" si="5"/>
        <v>150</v>
      </c>
    </row>
    <row r="15" spans="1:98" s="256" customFormat="1" ht="26.25" customHeight="1">
      <c r="A15" s="553" t="s">
        <v>1</v>
      </c>
      <c r="B15" s="252" t="s">
        <v>2</v>
      </c>
      <c r="C15" s="253" t="s">
        <v>199</v>
      </c>
      <c r="D15" s="553" t="s">
        <v>4</v>
      </c>
      <c r="E15" s="254">
        <v>1</v>
      </c>
      <c r="F15" s="254">
        <v>2</v>
      </c>
      <c r="G15" s="254">
        <v>3</v>
      </c>
      <c r="H15" s="254">
        <v>4</v>
      </c>
      <c r="I15" s="254">
        <v>5</v>
      </c>
      <c r="J15" s="254">
        <v>6</v>
      </c>
      <c r="K15" s="254">
        <v>7</v>
      </c>
      <c r="L15" s="254">
        <v>8</v>
      </c>
      <c r="M15" s="254">
        <v>9</v>
      </c>
      <c r="N15" s="254">
        <v>10</v>
      </c>
      <c r="O15" s="254">
        <v>11</v>
      </c>
      <c r="P15" s="254">
        <v>12</v>
      </c>
      <c r="Q15" s="254">
        <v>13</v>
      </c>
      <c r="R15" s="254">
        <v>14</v>
      </c>
      <c r="S15" s="254">
        <v>15</v>
      </c>
      <c r="T15" s="254">
        <v>16</v>
      </c>
      <c r="U15" s="254">
        <v>17</v>
      </c>
      <c r="V15" s="254">
        <v>18</v>
      </c>
      <c r="W15" s="254">
        <v>19</v>
      </c>
      <c r="X15" s="254">
        <v>20</v>
      </c>
      <c r="Y15" s="254">
        <v>21</v>
      </c>
      <c r="Z15" s="254">
        <v>22</v>
      </c>
      <c r="AA15" s="254">
        <v>23</v>
      </c>
      <c r="AB15" s="254">
        <v>24</v>
      </c>
      <c r="AC15" s="254">
        <v>25</v>
      </c>
      <c r="AD15" s="254">
        <v>26</v>
      </c>
      <c r="AE15" s="254">
        <v>27</v>
      </c>
      <c r="AF15" s="254">
        <v>28</v>
      </c>
      <c r="AG15" s="254">
        <v>29</v>
      </c>
      <c r="AH15" s="254">
        <v>30</v>
      </c>
      <c r="AI15" s="254">
        <v>31</v>
      </c>
      <c r="AJ15" s="550" t="s">
        <v>5</v>
      </c>
      <c r="AK15" s="550" t="s">
        <v>6</v>
      </c>
      <c r="AL15" s="550" t="s">
        <v>7</v>
      </c>
      <c r="AM15" s="255"/>
      <c r="AU15" s="82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7"/>
      <c r="BV15" s="82"/>
    </row>
    <row r="16" spans="1:98" s="256" customFormat="1" ht="26.25" customHeight="1">
      <c r="A16" s="553"/>
      <c r="B16" s="252" t="s">
        <v>200</v>
      </c>
      <c r="C16" s="253" t="s">
        <v>201</v>
      </c>
      <c r="D16" s="553"/>
      <c r="E16" s="254" t="s">
        <v>82</v>
      </c>
      <c r="F16" s="254" t="s">
        <v>83</v>
      </c>
      <c r="G16" s="254" t="s">
        <v>84</v>
      </c>
      <c r="H16" s="254" t="s">
        <v>85</v>
      </c>
      <c r="I16" s="254" t="s">
        <v>86</v>
      </c>
      <c r="J16" s="254" t="s">
        <v>87</v>
      </c>
      <c r="K16" s="254" t="s">
        <v>88</v>
      </c>
      <c r="L16" s="254" t="s">
        <v>82</v>
      </c>
      <c r="M16" s="254" t="s">
        <v>83</v>
      </c>
      <c r="N16" s="254" t="s">
        <v>84</v>
      </c>
      <c r="O16" s="254" t="s">
        <v>85</v>
      </c>
      <c r="P16" s="254" t="s">
        <v>86</v>
      </c>
      <c r="Q16" s="254" t="s">
        <v>87</v>
      </c>
      <c r="R16" s="254" t="s">
        <v>88</v>
      </c>
      <c r="S16" s="254" t="s">
        <v>82</v>
      </c>
      <c r="T16" s="254" t="s">
        <v>83</v>
      </c>
      <c r="U16" s="254" t="s">
        <v>84</v>
      </c>
      <c r="V16" s="254" t="s">
        <v>85</v>
      </c>
      <c r="W16" s="254" t="s">
        <v>86</v>
      </c>
      <c r="X16" s="254" t="s">
        <v>87</v>
      </c>
      <c r="Y16" s="254" t="s">
        <v>88</v>
      </c>
      <c r="Z16" s="254" t="s">
        <v>82</v>
      </c>
      <c r="AA16" s="254" t="s">
        <v>83</v>
      </c>
      <c r="AB16" s="254" t="s">
        <v>84</v>
      </c>
      <c r="AC16" s="254" t="s">
        <v>85</v>
      </c>
      <c r="AD16" s="254" t="s">
        <v>86</v>
      </c>
      <c r="AE16" s="254" t="s">
        <v>87</v>
      </c>
      <c r="AF16" s="254" t="s">
        <v>88</v>
      </c>
      <c r="AG16" s="254" t="s">
        <v>82</v>
      </c>
      <c r="AH16" s="254" t="s">
        <v>83</v>
      </c>
      <c r="AI16" s="254" t="s">
        <v>84</v>
      </c>
      <c r="AJ16" s="550"/>
      <c r="AK16" s="550"/>
      <c r="AL16" s="550"/>
      <c r="AM16" s="255"/>
      <c r="AU16" s="82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7"/>
      <c r="BV16" s="82"/>
    </row>
    <row r="17" spans="1:75" s="256" customFormat="1" ht="26.25" customHeight="1">
      <c r="A17" s="263" t="s">
        <v>220</v>
      </c>
      <c r="B17" s="287" t="s">
        <v>221</v>
      </c>
      <c r="C17" s="283">
        <v>121416</v>
      </c>
      <c r="D17" s="264" t="s">
        <v>212</v>
      </c>
      <c r="E17" s="554" t="s">
        <v>222</v>
      </c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6"/>
      <c r="AJ17" s="267">
        <f>AN17</f>
        <v>0</v>
      </c>
      <c r="AK17" s="267">
        <f>AJ17+AL17</f>
        <v>0</v>
      </c>
      <c r="AL17" s="267">
        <f>AO17</f>
        <v>0</v>
      </c>
      <c r="AM17" s="268"/>
      <c r="AN17" s="281">
        <f>$AN$2-BT17</f>
        <v>0</v>
      </c>
      <c r="AO17" s="281">
        <f>(BU17-AN17)</f>
        <v>0</v>
      </c>
      <c r="AP17" s="4"/>
      <c r="AQ17" s="270"/>
      <c r="AR17" s="270">
        <v>20</v>
      </c>
      <c r="AS17" s="270"/>
      <c r="AT17" s="270"/>
      <c r="AU17" s="270"/>
      <c r="AV17" s="259">
        <f>COUNTIF(E17:AI17,"M")</f>
        <v>0</v>
      </c>
      <c r="AW17" s="259">
        <f>COUNTIF(E17:AI17,"T")</f>
        <v>0</v>
      </c>
      <c r="AX17" s="259">
        <f>COUNTIF(E17:AI17,"P")</f>
        <v>0</v>
      </c>
      <c r="AY17" s="259">
        <f>COUNTIF(E17:AI17,"SN")</f>
        <v>0</v>
      </c>
      <c r="AZ17" s="259">
        <f>COUNTIF(E17:AI17,"M/T")</f>
        <v>0</v>
      </c>
      <c r="BA17" s="259">
        <f>COUNTIF(E17:AI17,"I/I")</f>
        <v>0</v>
      </c>
      <c r="BB17" s="259">
        <f>COUNTIF(E17:AI17,"I")</f>
        <v>0</v>
      </c>
      <c r="BC17" s="259">
        <f>COUNTIF(E17:AI17,"I²")</f>
        <v>0</v>
      </c>
      <c r="BD17" s="259">
        <f>COUNTIF(E17:AI17,"M4")</f>
        <v>0</v>
      </c>
      <c r="BE17" s="259">
        <f t="shared" si="0"/>
        <v>0</v>
      </c>
      <c r="BF17" s="259">
        <f>COUNTIF(E17:AI17,"M/SN")</f>
        <v>0</v>
      </c>
      <c r="BG17" s="259">
        <f>COUNTIF(E17:AI17,"T/SN")</f>
        <v>0</v>
      </c>
      <c r="BH17" s="259">
        <f>COUNTIF(E17:AI17,"T/I")</f>
        <v>0</v>
      </c>
      <c r="BI17" s="259">
        <f>COUNTIF(E17:AI17,"P/i")</f>
        <v>0</v>
      </c>
      <c r="BJ17" s="259">
        <f t="shared" si="1"/>
        <v>0</v>
      </c>
      <c r="BK17" s="259">
        <f>COUNTIF(E17:AI17,"M4/t")</f>
        <v>0</v>
      </c>
      <c r="BL17" s="259">
        <f>COUNTIF(E17:AI17,"I2/SN")</f>
        <v>0</v>
      </c>
      <c r="BM17" s="259">
        <f>COUNTIF(E17:AI17,"M5")</f>
        <v>0</v>
      </c>
      <c r="BN17" s="259">
        <f>COUNTIF(E17:AI17,"M6")</f>
        <v>0</v>
      </c>
      <c r="BO17" s="259">
        <f>COUNTIF(E17:AI17,"T5")</f>
        <v>0</v>
      </c>
      <c r="BP17" s="259">
        <f>COUNTIF(E17:AI17,"P2")</f>
        <v>0</v>
      </c>
      <c r="BQ17" s="259">
        <f t="shared" si="2"/>
        <v>0</v>
      </c>
      <c r="BR17" s="259">
        <f>COUNTIF(E17:AI17,"N/M")</f>
        <v>0</v>
      </c>
      <c r="BS17" s="259">
        <f t="shared" si="3"/>
        <v>0</v>
      </c>
      <c r="BT17" s="259">
        <f t="shared" si="4"/>
        <v>120</v>
      </c>
      <c r="BU17" s="271">
        <f t="shared" si="5"/>
        <v>0</v>
      </c>
    </row>
    <row r="18" spans="1:75" s="256" customFormat="1" ht="26.25" customHeight="1">
      <c r="A18" s="261" t="s">
        <v>223</v>
      </c>
      <c r="B18" s="262" t="s">
        <v>224</v>
      </c>
      <c r="C18" s="278">
        <v>114437</v>
      </c>
      <c r="D18" s="264" t="s">
        <v>192</v>
      </c>
      <c r="E18" s="265"/>
      <c r="F18" s="266"/>
      <c r="G18" s="266"/>
      <c r="H18" s="265"/>
      <c r="I18" s="265"/>
      <c r="J18" s="265"/>
      <c r="K18" s="265"/>
      <c r="L18" s="265"/>
      <c r="M18" s="266" t="s">
        <v>19</v>
      </c>
      <c r="N18" s="266" t="s">
        <v>19</v>
      </c>
      <c r="O18" s="265"/>
      <c r="P18" s="265" t="s">
        <v>19</v>
      </c>
      <c r="Q18" s="279" t="s">
        <v>16</v>
      </c>
      <c r="R18" s="265"/>
      <c r="S18" s="265"/>
      <c r="T18" s="266"/>
      <c r="U18" s="266"/>
      <c r="V18" s="265"/>
      <c r="W18" s="265" t="s">
        <v>19</v>
      </c>
      <c r="X18" s="265"/>
      <c r="Y18" s="279" t="s">
        <v>16</v>
      </c>
      <c r="Z18" s="265" t="s">
        <v>19</v>
      </c>
      <c r="AA18" s="266"/>
      <c r="AB18" s="266"/>
      <c r="AC18" s="285" t="s">
        <v>19</v>
      </c>
      <c r="AD18" s="265"/>
      <c r="AE18" s="265" t="s">
        <v>19</v>
      </c>
      <c r="AF18" s="265" t="s">
        <v>19</v>
      </c>
      <c r="AG18" s="266"/>
      <c r="AH18" s="284" t="s">
        <v>19</v>
      </c>
      <c r="AI18" s="266" t="s">
        <v>19</v>
      </c>
      <c r="AJ18" s="267">
        <f>AN18</f>
        <v>96</v>
      </c>
      <c r="AK18" s="267">
        <f>AJ18+AL18</f>
        <v>120</v>
      </c>
      <c r="AL18" s="267">
        <f>AO18</f>
        <v>24</v>
      </c>
      <c r="AM18" s="268"/>
      <c r="AN18" s="281">
        <f>$AN$2-BT18</f>
        <v>96</v>
      </c>
      <c r="AO18" s="281">
        <f>(BU18-AN18)</f>
        <v>24</v>
      </c>
      <c r="AP18" s="4"/>
      <c r="AQ18" s="270"/>
      <c r="AR18" s="270"/>
      <c r="AS18" s="270"/>
      <c r="AT18" s="270">
        <v>4</v>
      </c>
      <c r="AU18" s="270"/>
      <c r="AV18" s="259">
        <f>COUNTIF(E18:AI18,"M")</f>
        <v>0</v>
      </c>
      <c r="AW18" s="259">
        <f>COUNTIF(E18:AI18,"T")</f>
        <v>0</v>
      </c>
      <c r="AX18" s="259">
        <f>COUNTIF(E18:AI18,"P")</f>
        <v>10</v>
      </c>
      <c r="AY18" s="259">
        <f>COUNTIF(E18:AI18,"SN")</f>
        <v>0</v>
      </c>
      <c r="AZ18" s="259">
        <f>COUNTIF(E18:AI18,"M/T")</f>
        <v>0</v>
      </c>
      <c r="BA18" s="259">
        <f>COUNTIF(E18:AI18,"I/I")</f>
        <v>0</v>
      </c>
      <c r="BB18" s="259">
        <f>COUNTIF(E18:AI18,"I")</f>
        <v>0</v>
      </c>
      <c r="BC18" s="259">
        <f>COUNTIF(E18:AI18,"I²")</f>
        <v>0</v>
      </c>
      <c r="BD18" s="259">
        <f>COUNTIF(E18:AI18,"M4")</f>
        <v>0</v>
      </c>
      <c r="BE18" s="259">
        <f t="shared" si="0"/>
        <v>0</v>
      </c>
      <c r="BF18" s="259">
        <f>COUNTIF(E18:AI18,"M/SN")</f>
        <v>0</v>
      </c>
      <c r="BG18" s="259">
        <f>COUNTIF(E18:AI18,"T/SN")</f>
        <v>0</v>
      </c>
      <c r="BH18" s="259">
        <f>COUNTIF(E18:AI18,"T/I")</f>
        <v>0</v>
      </c>
      <c r="BI18" s="259">
        <f>COUNTIF(E18:AI18,"P/i")</f>
        <v>0</v>
      </c>
      <c r="BJ18" s="259">
        <f t="shared" si="1"/>
        <v>0</v>
      </c>
      <c r="BK18" s="259">
        <f>COUNTIF(E18:AI18,"M4/t")</f>
        <v>0</v>
      </c>
      <c r="BL18" s="259">
        <f>COUNTIF(E18:AI18,"I2/SN")</f>
        <v>0</v>
      </c>
      <c r="BM18" s="259">
        <f>COUNTIF(E18:AI18,"M5")</f>
        <v>0</v>
      </c>
      <c r="BN18" s="259">
        <f>COUNTIF(E18:AI18,"M6")</f>
        <v>0</v>
      </c>
      <c r="BO18" s="259">
        <f>COUNTIF(E18:AI18,"T5")</f>
        <v>0</v>
      </c>
      <c r="BP18" s="259">
        <f>COUNTIF(E18:AI18,"P2")</f>
        <v>0</v>
      </c>
      <c r="BQ18" s="259">
        <f t="shared" si="2"/>
        <v>0</v>
      </c>
      <c r="BR18" s="259">
        <f>COUNTIF(E18:AI18,"N/M")</f>
        <v>0</v>
      </c>
      <c r="BS18" s="259">
        <f t="shared" si="3"/>
        <v>0</v>
      </c>
      <c r="BT18" s="259">
        <f t="shared" si="4"/>
        <v>24</v>
      </c>
      <c r="BU18" s="271">
        <f t="shared" si="5"/>
        <v>120</v>
      </c>
    </row>
    <row r="19" spans="1:75" s="256" customFormat="1" ht="26.25" customHeight="1">
      <c r="A19" s="553" t="s">
        <v>1</v>
      </c>
      <c r="B19" s="252" t="s">
        <v>2</v>
      </c>
      <c r="C19" s="253" t="s">
        <v>199</v>
      </c>
      <c r="D19" s="553" t="s">
        <v>4</v>
      </c>
      <c r="E19" s="254">
        <v>1</v>
      </c>
      <c r="F19" s="254">
        <v>2</v>
      </c>
      <c r="G19" s="254">
        <v>3</v>
      </c>
      <c r="H19" s="254">
        <v>4</v>
      </c>
      <c r="I19" s="254">
        <v>5</v>
      </c>
      <c r="J19" s="254">
        <v>6</v>
      </c>
      <c r="K19" s="254">
        <v>7</v>
      </c>
      <c r="L19" s="254">
        <v>8</v>
      </c>
      <c r="M19" s="254">
        <v>9</v>
      </c>
      <c r="N19" s="254">
        <v>10</v>
      </c>
      <c r="O19" s="254">
        <v>11</v>
      </c>
      <c r="P19" s="254">
        <v>12</v>
      </c>
      <c r="Q19" s="254">
        <v>13</v>
      </c>
      <c r="R19" s="254">
        <v>14</v>
      </c>
      <c r="S19" s="254">
        <v>15</v>
      </c>
      <c r="T19" s="254">
        <v>16</v>
      </c>
      <c r="U19" s="254">
        <v>17</v>
      </c>
      <c r="V19" s="254">
        <v>18</v>
      </c>
      <c r="W19" s="254">
        <v>19</v>
      </c>
      <c r="X19" s="254">
        <v>20</v>
      </c>
      <c r="Y19" s="254">
        <v>21</v>
      </c>
      <c r="Z19" s="254">
        <v>22</v>
      </c>
      <c r="AA19" s="254">
        <v>23</v>
      </c>
      <c r="AB19" s="254">
        <v>24</v>
      </c>
      <c r="AC19" s="254">
        <v>25</v>
      </c>
      <c r="AD19" s="254">
        <v>26</v>
      </c>
      <c r="AE19" s="254">
        <v>27</v>
      </c>
      <c r="AF19" s="254">
        <v>28</v>
      </c>
      <c r="AG19" s="254">
        <v>29</v>
      </c>
      <c r="AH19" s="254">
        <v>30</v>
      </c>
      <c r="AI19" s="254">
        <v>31</v>
      </c>
      <c r="AJ19" s="550" t="s">
        <v>5</v>
      </c>
      <c r="AK19" s="550" t="s">
        <v>6</v>
      </c>
      <c r="AL19" s="550" t="s">
        <v>7</v>
      </c>
      <c r="AM19" s="268"/>
      <c r="AU19" s="82"/>
      <c r="AV19" s="276"/>
      <c r="AW19" s="276"/>
      <c r="AX19" s="276"/>
      <c r="AY19" s="276"/>
      <c r="AZ19" s="276"/>
      <c r="BA19" s="276"/>
      <c r="BB19" s="276"/>
      <c r="BC19" s="276"/>
      <c r="BD19" s="276"/>
      <c r="BE19" s="259">
        <f t="shared" si="0"/>
        <v>0</v>
      </c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59">
        <f t="shared" si="2"/>
        <v>0</v>
      </c>
      <c r="BR19" s="276"/>
      <c r="BS19" s="276"/>
      <c r="BT19" s="276"/>
      <c r="BU19" s="277"/>
      <c r="BV19" s="82"/>
      <c r="BW19" s="272"/>
    </row>
    <row r="20" spans="1:75" s="256" customFormat="1" ht="26.25" customHeight="1">
      <c r="A20" s="553"/>
      <c r="B20" s="252" t="s">
        <v>200</v>
      </c>
      <c r="C20" s="253" t="s">
        <v>201</v>
      </c>
      <c r="D20" s="553"/>
      <c r="E20" s="254" t="s">
        <v>82</v>
      </c>
      <c r="F20" s="254" t="s">
        <v>83</v>
      </c>
      <c r="G20" s="254" t="s">
        <v>84</v>
      </c>
      <c r="H20" s="254" t="s">
        <v>85</v>
      </c>
      <c r="I20" s="254" t="s">
        <v>86</v>
      </c>
      <c r="J20" s="254" t="s">
        <v>87</v>
      </c>
      <c r="K20" s="254" t="s">
        <v>88</v>
      </c>
      <c r="L20" s="254" t="s">
        <v>82</v>
      </c>
      <c r="M20" s="254" t="s">
        <v>83</v>
      </c>
      <c r="N20" s="254" t="s">
        <v>84</v>
      </c>
      <c r="O20" s="254" t="s">
        <v>85</v>
      </c>
      <c r="P20" s="254" t="s">
        <v>86</v>
      </c>
      <c r="Q20" s="254" t="s">
        <v>87</v>
      </c>
      <c r="R20" s="254" t="s">
        <v>88</v>
      </c>
      <c r="S20" s="254" t="s">
        <v>82</v>
      </c>
      <c r="T20" s="254" t="s">
        <v>83</v>
      </c>
      <c r="U20" s="254" t="s">
        <v>84</v>
      </c>
      <c r="V20" s="254" t="s">
        <v>85</v>
      </c>
      <c r="W20" s="254" t="s">
        <v>86</v>
      </c>
      <c r="X20" s="254" t="s">
        <v>87</v>
      </c>
      <c r="Y20" s="254" t="s">
        <v>88</v>
      </c>
      <c r="Z20" s="254" t="s">
        <v>82</v>
      </c>
      <c r="AA20" s="254" t="s">
        <v>83</v>
      </c>
      <c r="AB20" s="254" t="s">
        <v>84</v>
      </c>
      <c r="AC20" s="254" t="s">
        <v>85</v>
      </c>
      <c r="AD20" s="254" t="s">
        <v>86</v>
      </c>
      <c r="AE20" s="254" t="s">
        <v>87</v>
      </c>
      <c r="AF20" s="254" t="s">
        <v>88</v>
      </c>
      <c r="AG20" s="254" t="s">
        <v>82</v>
      </c>
      <c r="AH20" s="254" t="s">
        <v>83</v>
      </c>
      <c r="AI20" s="254" t="s">
        <v>84</v>
      </c>
      <c r="AJ20" s="550"/>
      <c r="AK20" s="550"/>
      <c r="AL20" s="550"/>
      <c r="AM20" s="268"/>
      <c r="AU20" s="82"/>
      <c r="AV20" s="276"/>
      <c r="AW20" s="276"/>
      <c r="AX20" s="276"/>
      <c r="AY20" s="276"/>
      <c r="AZ20" s="276"/>
      <c r="BA20" s="276"/>
      <c r="BB20" s="276"/>
      <c r="BC20" s="276"/>
      <c r="BD20" s="276"/>
      <c r="BE20" s="259">
        <f t="shared" si="0"/>
        <v>0</v>
      </c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59">
        <f t="shared" si="2"/>
        <v>0</v>
      </c>
      <c r="BR20" s="276"/>
      <c r="BS20" s="276"/>
      <c r="BT20" s="276"/>
      <c r="BU20" s="277"/>
      <c r="BV20" s="82"/>
      <c r="BW20" s="272"/>
    </row>
    <row r="21" spans="1:75" s="256" customFormat="1" ht="26.25" customHeight="1">
      <c r="A21" s="263" t="s">
        <v>225</v>
      </c>
      <c r="B21" s="262" t="s">
        <v>226</v>
      </c>
      <c r="C21" s="288">
        <v>105875</v>
      </c>
      <c r="D21" s="264" t="s">
        <v>54</v>
      </c>
      <c r="E21" s="265"/>
      <c r="F21" s="266" t="s">
        <v>20</v>
      </c>
      <c r="G21" s="266"/>
      <c r="H21" s="265"/>
      <c r="I21" s="265" t="s">
        <v>20</v>
      </c>
      <c r="J21" s="265"/>
      <c r="K21" s="265"/>
      <c r="L21" s="265" t="s">
        <v>20</v>
      </c>
      <c r="M21" s="266"/>
      <c r="N21" s="266"/>
      <c r="O21" s="265" t="s">
        <v>20</v>
      </c>
      <c r="P21" s="265"/>
      <c r="Q21" s="265"/>
      <c r="R21" s="265" t="s">
        <v>20</v>
      </c>
      <c r="S21" s="265"/>
      <c r="T21" s="266"/>
      <c r="U21" s="266"/>
      <c r="V21" s="265" t="s">
        <v>20</v>
      </c>
      <c r="W21" s="265"/>
      <c r="X21" s="265" t="s">
        <v>20</v>
      </c>
      <c r="Y21" s="265"/>
      <c r="Z21" s="265" t="s">
        <v>20</v>
      </c>
      <c r="AA21" s="266"/>
      <c r="AB21" s="266"/>
      <c r="AC21" s="265"/>
      <c r="AD21" s="265" t="s">
        <v>20</v>
      </c>
      <c r="AE21" s="265"/>
      <c r="AF21" s="265"/>
      <c r="AG21" s="266" t="s">
        <v>20</v>
      </c>
      <c r="AH21" s="266"/>
      <c r="AI21" s="266"/>
      <c r="AJ21" s="267">
        <f>AN21</f>
        <v>120</v>
      </c>
      <c r="AK21" s="267">
        <f>AJ21+AL21</f>
        <v>120</v>
      </c>
      <c r="AL21" s="267">
        <f>AO21</f>
        <v>0</v>
      </c>
      <c r="AM21" s="268"/>
      <c r="AN21" s="281">
        <f>$AN$2-BT21</f>
        <v>120</v>
      </c>
      <c r="AO21" s="281">
        <f>(BU21-AN21)</f>
        <v>0</v>
      </c>
      <c r="AP21" s="4"/>
      <c r="AQ21" s="270"/>
      <c r="AR21" s="270"/>
      <c r="AS21" s="270"/>
      <c r="AT21" s="270"/>
      <c r="AU21" s="270"/>
      <c r="AV21" s="259">
        <f>COUNTIF(E21:AI21,"M")</f>
        <v>0</v>
      </c>
      <c r="AW21" s="259">
        <f>COUNTIF(E21:AI21,"T")</f>
        <v>0</v>
      </c>
      <c r="AX21" s="259">
        <f>COUNTIF(E21:AI21,"P")</f>
        <v>0</v>
      </c>
      <c r="AY21" s="259">
        <f>COUNTIF(E21:AI21,"SN")</f>
        <v>10</v>
      </c>
      <c r="AZ21" s="259">
        <f>COUNTIF(E21:AI21,"M/T")</f>
        <v>0</v>
      </c>
      <c r="BA21" s="259">
        <f>COUNTIF(E21:AI21,"I/I")</f>
        <v>0</v>
      </c>
      <c r="BB21" s="259">
        <f>COUNTIF(E21:AI21,"I")</f>
        <v>0</v>
      </c>
      <c r="BC21" s="259">
        <f>COUNTIF(E21:AI21,"I²")</f>
        <v>0</v>
      </c>
      <c r="BD21" s="259">
        <f>COUNTIF(E21:AI21,"M4")</f>
        <v>0</v>
      </c>
      <c r="BE21" s="259">
        <f t="shared" si="0"/>
        <v>0</v>
      </c>
      <c r="BF21" s="259">
        <f>COUNTIF(E21:AI21,"M/SN")</f>
        <v>0</v>
      </c>
      <c r="BG21" s="259">
        <f>COUNTIF(E21:AI21,"T/SN")</f>
        <v>0</v>
      </c>
      <c r="BH21" s="259">
        <f>COUNTIF(E21:AI21,"T/I")</f>
        <v>0</v>
      </c>
      <c r="BI21" s="259">
        <f>COUNTIF(E21:AI21,"P/i")</f>
        <v>0</v>
      </c>
      <c r="BJ21" s="259">
        <f t="shared" si="1"/>
        <v>0</v>
      </c>
      <c r="BK21" s="259">
        <f>COUNTIF(E21:AI21,"M4/t")</f>
        <v>0</v>
      </c>
      <c r="BL21" s="259">
        <f>COUNTIF(E21:AI21,"I2/SN")</f>
        <v>0</v>
      </c>
      <c r="BM21" s="259">
        <f>COUNTIF(E21:AI21,"M5")</f>
        <v>0</v>
      </c>
      <c r="BN21" s="259">
        <f>COUNTIF(E21:AI21,"M6")</f>
        <v>0</v>
      </c>
      <c r="BO21" s="259">
        <f>COUNTIF(E21:AI21,"T5")</f>
        <v>0</v>
      </c>
      <c r="BP21" s="259">
        <f>COUNTIF(E21:AI21,"P2")</f>
        <v>0</v>
      </c>
      <c r="BQ21" s="259">
        <f t="shared" si="2"/>
        <v>0</v>
      </c>
      <c r="BR21" s="259">
        <f>COUNTIF(E21:AI21,"N/M")</f>
        <v>0</v>
      </c>
      <c r="BS21" s="259">
        <f t="shared" si="3"/>
        <v>0</v>
      </c>
      <c r="BT21" s="259">
        <f t="shared" si="4"/>
        <v>0</v>
      </c>
      <c r="BU21" s="271">
        <f t="shared" si="5"/>
        <v>120</v>
      </c>
    </row>
    <row r="22" spans="1:75" s="256" customFormat="1" ht="26.25" customHeight="1">
      <c r="A22" s="261" t="s">
        <v>227</v>
      </c>
      <c r="B22" s="262" t="s">
        <v>228</v>
      </c>
      <c r="C22" s="278">
        <v>362029</v>
      </c>
      <c r="D22" s="264" t="s">
        <v>192</v>
      </c>
      <c r="E22" s="265"/>
      <c r="F22" s="266" t="s">
        <v>20</v>
      </c>
      <c r="G22" s="266"/>
      <c r="H22" s="265"/>
      <c r="I22" s="265" t="s">
        <v>20</v>
      </c>
      <c r="J22" s="265"/>
      <c r="K22" s="265"/>
      <c r="L22" s="265" t="s">
        <v>20</v>
      </c>
      <c r="M22" s="266"/>
      <c r="N22" s="266"/>
      <c r="O22" s="265" t="s">
        <v>20</v>
      </c>
      <c r="P22" s="265"/>
      <c r="Q22" s="265"/>
      <c r="R22" s="265" t="s">
        <v>20</v>
      </c>
      <c r="S22" s="265"/>
      <c r="T22" s="266"/>
      <c r="U22" s="266"/>
      <c r="V22" s="289" t="s">
        <v>195</v>
      </c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67">
        <f>AN22</f>
        <v>60</v>
      </c>
      <c r="AK22" s="267">
        <f>AJ22+AL22</f>
        <v>60</v>
      </c>
      <c r="AL22" s="267">
        <f>AO22</f>
        <v>0</v>
      </c>
      <c r="AM22" s="268"/>
      <c r="AN22" s="281">
        <f>$AN$2-BT22</f>
        <v>60</v>
      </c>
      <c r="AO22" s="281">
        <f>(BU22-AN22)</f>
        <v>0</v>
      </c>
      <c r="AP22" s="4"/>
      <c r="AQ22" s="270"/>
      <c r="AR22" s="270">
        <v>10</v>
      </c>
      <c r="AS22" s="270"/>
      <c r="AT22" s="270"/>
      <c r="AU22" s="270"/>
      <c r="AV22" s="259">
        <f>COUNTIF(E22:AI22,"M")</f>
        <v>0</v>
      </c>
      <c r="AW22" s="259">
        <f>COUNTIF(E22:AI22,"T")</f>
        <v>0</v>
      </c>
      <c r="AX22" s="259">
        <f>COUNTIF(E22:AI22,"P")</f>
        <v>0</v>
      </c>
      <c r="AY22" s="259">
        <f>COUNTIF(E22:AI22,"SN")</f>
        <v>5</v>
      </c>
      <c r="AZ22" s="259">
        <f>COUNTIF(E22:AI22,"M/T")</f>
        <v>0</v>
      </c>
      <c r="BA22" s="259">
        <f>COUNTIF(E22:AI22,"I/I")</f>
        <v>0</v>
      </c>
      <c r="BB22" s="259">
        <f>COUNTIF(E22:AI22,"I")</f>
        <v>0</v>
      </c>
      <c r="BC22" s="259">
        <f>COUNTIF(E22:AI22,"I²")</f>
        <v>0</v>
      </c>
      <c r="BD22" s="259">
        <f>COUNTIF(E22:AI22,"M4")</f>
        <v>0</v>
      </c>
      <c r="BE22" s="259">
        <f t="shared" si="0"/>
        <v>0</v>
      </c>
      <c r="BF22" s="259">
        <f>COUNTIF(E22:AI22,"M/SN")</f>
        <v>0</v>
      </c>
      <c r="BG22" s="259">
        <f>COUNTIF(E22:AI22,"T/SN")</f>
        <v>0</v>
      </c>
      <c r="BH22" s="259">
        <f>COUNTIF(E22:AI22,"T/I")</f>
        <v>0</v>
      </c>
      <c r="BI22" s="259">
        <f>COUNTIF(E22:AI22,"P/i")</f>
        <v>0</v>
      </c>
      <c r="BJ22" s="259">
        <f t="shared" si="1"/>
        <v>0</v>
      </c>
      <c r="BK22" s="259">
        <f>COUNTIF(E22:AI22,"M4/t")</f>
        <v>0</v>
      </c>
      <c r="BL22" s="259">
        <f>COUNTIF(E22:AI22,"I2/SN")</f>
        <v>0</v>
      </c>
      <c r="BM22" s="259">
        <f>COUNTIF(E22:AI22,"M5")</f>
        <v>0</v>
      </c>
      <c r="BN22" s="259">
        <f>COUNTIF(E22:AI22,"M6")</f>
        <v>0</v>
      </c>
      <c r="BO22" s="259">
        <f>COUNTIF(E22:AI22,"T5")</f>
        <v>0</v>
      </c>
      <c r="BP22" s="259">
        <f>COUNTIF(E22:AI22,"P2")</f>
        <v>0</v>
      </c>
      <c r="BQ22" s="259">
        <f t="shared" si="2"/>
        <v>0</v>
      </c>
      <c r="BR22" s="259">
        <f>COUNTIF(E22:AI22,"N/M")</f>
        <v>0</v>
      </c>
      <c r="BS22" s="259">
        <f t="shared" si="3"/>
        <v>0</v>
      </c>
      <c r="BT22" s="259">
        <f t="shared" si="4"/>
        <v>60</v>
      </c>
      <c r="BU22" s="271">
        <f t="shared" si="5"/>
        <v>60</v>
      </c>
    </row>
    <row r="23" spans="1:75" s="256" customFormat="1" ht="26.25" customHeight="1">
      <c r="A23" s="261" t="s">
        <v>229</v>
      </c>
      <c r="B23" s="262" t="s">
        <v>230</v>
      </c>
      <c r="C23" s="278"/>
      <c r="D23" s="264"/>
      <c r="E23" s="292"/>
      <c r="F23" s="293"/>
      <c r="G23" s="293"/>
      <c r="H23" s="292"/>
      <c r="I23" s="292"/>
      <c r="J23" s="292"/>
      <c r="K23" s="292"/>
      <c r="L23" s="292"/>
      <c r="M23" s="293"/>
      <c r="N23" s="293"/>
      <c r="O23" s="292"/>
      <c r="P23" s="292"/>
      <c r="Q23" s="292"/>
      <c r="R23" s="292"/>
      <c r="S23" s="292"/>
      <c r="T23" s="293"/>
      <c r="U23" s="293"/>
      <c r="V23" s="292" t="s">
        <v>11</v>
      </c>
      <c r="W23" s="292"/>
      <c r="X23" s="292" t="s">
        <v>20</v>
      </c>
      <c r="Y23" s="292"/>
      <c r="Z23" s="292"/>
      <c r="AA23" s="293" t="s">
        <v>20</v>
      </c>
      <c r="AB23" s="293"/>
      <c r="AC23" s="292"/>
      <c r="AD23" s="292" t="s">
        <v>20</v>
      </c>
      <c r="AE23" s="292"/>
      <c r="AF23" s="292"/>
      <c r="AG23" s="293" t="s">
        <v>20</v>
      </c>
      <c r="AH23" s="293"/>
      <c r="AI23" s="293"/>
      <c r="AJ23" s="267">
        <f>AN23</f>
        <v>54</v>
      </c>
      <c r="AK23" s="267">
        <f>AJ23+AL23</f>
        <v>54</v>
      </c>
      <c r="AL23" s="267">
        <f>AO23</f>
        <v>0</v>
      </c>
      <c r="AM23" s="268"/>
      <c r="AN23" s="281">
        <f>$AN$2-BT23</f>
        <v>54</v>
      </c>
      <c r="AO23" s="281">
        <f>(BU23-AN23)</f>
        <v>0</v>
      </c>
      <c r="AP23" s="4"/>
      <c r="AQ23" s="270"/>
      <c r="AR23" s="270">
        <v>11</v>
      </c>
      <c r="AS23" s="270"/>
      <c r="AT23" s="270"/>
      <c r="AU23" s="270"/>
      <c r="AV23" s="259">
        <f>COUNTIF(E23:AI23,"M")</f>
        <v>0</v>
      </c>
      <c r="AW23" s="259">
        <f>COUNTIF(E23:AI23,"T")</f>
        <v>1</v>
      </c>
      <c r="AX23" s="259">
        <f>COUNTIF(E23:AI23,"P")</f>
        <v>0</v>
      </c>
      <c r="AY23" s="259">
        <f>COUNTIF(E23:AI23,"SN")</f>
        <v>4</v>
      </c>
      <c r="AZ23" s="259">
        <f>COUNTIF(E23:AI23,"M/T")</f>
        <v>0</v>
      </c>
      <c r="BA23" s="259">
        <f>COUNTIF(E23:AI23,"I/I")</f>
        <v>0</v>
      </c>
      <c r="BB23" s="259">
        <f>COUNTIF(E23:AI23,"I")</f>
        <v>0</v>
      </c>
      <c r="BC23" s="259">
        <f>COUNTIF(E23:AI23,"I²")</f>
        <v>0</v>
      </c>
      <c r="BD23" s="259">
        <f>COUNTIF(E23:AI23,"M4")</f>
        <v>0</v>
      </c>
      <c r="BE23" s="259">
        <f t="shared" si="0"/>
        <v>0</v>
      </c>
      <c r="BF23" s="259">
        <f>COUNTIF(E23:AI23,"M/SN")</f>
        <v>0</v>
      </c>
      <c r="BG23" s="259">
        <f>COUNTIF(E23:AI23,"T/SN")</f>
        <v>0</v>
      </c>
      <c r="BH23" s="259">
        <f>COUNTIF(E23:AI23,"T/I")</f>
        <v>0</v>
      </c>
      <c r="BI23" s="259">
        <f>COUNTIF(E23:AI23,"P/i")</f>
        <v>0</v>
      </c>
      <c r="BJ23" s="259">
        <f t="shared" si="1"/>
        <v>0</v>
      </c>
      <c r="BK23" s="259">
        <f>COUNTIF(E23:AI23,"M4/t")</f>
        <v>0</v>
      </c>
      <c r="BL23" s="259">
        <f>COUNTIF(E23:AI23,"I2/SN")</f>
        <v>0</v>
      </c>
      <c r="BM23" s="259">
        <f>COUNTIF(E23:AI23,"M5")</f>
        <v>0</v>
      </c>
      <c r="BN23" s="259">
        <f>COUNTIF(E23:AI23,"M6")</f>
        <v>0</v>
      </c>
      <c r="BO23" s="259">
        <f>COUNTIF(E23:AI23,"T5")</f>
        <v>0</v>
      </c>
      <c r="BP23" s="259">
        <f>COUNTIF(E23:AI23,"P2")</f>
        <v>0</v>
      </c>
      <c r="BQ23" s="259">
        <f t="shared" si="2"/>
        <v>0</v>
      </c>
      <c r="BR23" s="259">
        <f>COUNTIF(E23:AI23,"N/M")</f>
        <v>0</v>
      </c>
      <c r="BS23" s="259">
        <f t="shared" si="3"/>
        <v>0</v>
      </c>
      <c r="BT23" s="259">
        <f t="shared" si="4"/>
        <v>66</v>
      </c>
      <c r="BU23" s="271">
        <f t="shared" si="5"/>
        <v>54</v>
      </c>
    </row>
    <row r="24" spans="1:75" s="256" customFormat="1" ht="26.25" customHeight="1">
      <c r="A24" s="553" t="s">
        <v>1</v>
      </c>
      <c r="B24" s="252" t="s">
        <v>2</v>
      </c>
      <c r="C24" s="253" t="s">
        <v>199</v>
      </c>
      <c r="D24" s="553" t="s">
        <v>4</v>
      </c>
      <c r="E24" s="254">
        <v>1</v>
      </c>
      <c r="F24" s="254">
        <v>2</v>
      </c>
      <c r="G24" s="254">
        <v>3</v>
      </c>
      <c r="H24" s="254">
        <v>4</v>
      </c>
      <c r="I24" s="254">
        <v>5</v>
      </c>
      <c r="J24" s="254">
        <v>6</v>
      </c>
      <c r="K24" s="254">
        <v>7</v>
      </c>
      <c r="L24" s="254">
        <v>8</v>
      </c>
      <c r="M24" s="254">
        <v>9</v>
      </c>
      <c r="N24" s="254">
        <v>10</v>
      </c>
      <c r="O24" s="254">
        <v>11</v>
      </c>
      <c r="P24" s="254">
        <v>12</v>
      </c>
      <c r="Q24" s="254">
        <v>13</v>
      </c>
      <c r="R24" s="254">
        <v>14</v>
      </c>
      <c r="S24" s="254">
        <v>15</v>
      </c>
      <c r="T24" s="254">
        <v>16</v>
      </c>
      <c r="U24" s="254">
        <v>17</v>
      </c>
      <c r="V24" s="254">
        <v>18</v>
      </c>
      <c r="W24" s="254">
        <v>19</v>
      </c>
      <c r="X24" s="254">
        <v>20</v>
      </c>
      <c r="Y24" s="254">
        <v>21</v>
      </c>
      <c r="Z24" s="254">
        <v>22</v>
      </c>
      <c r="AA24" s="254">
        <v>23</v>
      </c>
      <c r="AB24" s="254">
        <v>24</v>
      </c>
      <c r="AC24" s="254">
        <v>25</v>
      </c>
      <c r="AD24" s="254">
        <v>26</v>
      </c>
      <c r="AE24" s="254">
        <v>27</v>
      </c>
      <c r="AF24" s="254">
        <v>28</v>
      </c>
      <c r="AG24" s="254">
        <v>29</v>
      </c>
      <c r="AH24" s="254">
        <v>30</v>
      </c>
      <c r="AI24" s="254">
        <v>31</v>
      </c>
      <c r="AJ24" s="550" t="s">
        <v>5</v>
      </c>
      <c r="AK24" s="550" t="s">
        <v>6</v>
      </c>
      <c r="AL24" s="550" t="s">
        <v>7</v>
      </c>
      <c r="AM24" s="268"/>
      <c r="AU24" s="82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7"/>
      <c r="BV24" s="82"/>
    </row>
    <row r="25" spans="1:75" s="256" customFormat="1" ht="26.25" customHeight="1">
      <c r="A25" s="553"/>
      <c r="B25" s="252" t="s">
        <v>200</v>
      </c>
      <c r="C25" s="253">
        <v>0</v>
      </c>
      <c r="D25" s="553"/>
      <c r="E25" s="254" t="s">
        <v>82</v>
      </c>
      <c r="F25" s="254" t="s">
        <v>83</v>
      </c>
      <c r="G25" s="254" t="s">
        <v>84</v>
      </c>
      <c r="H25" s="254" t="s">
        <v>85</v>
      </c>
      <c r="I25" s="254" t="s">
        <v>86</v>
      </c>
      <c r="J25" s="254" t="s">
        <v>87</v>
      </c>
      <c r="K25" s="254" t="s">
        <v>88</v>
      </c>
      <c r="L25" s="254" t="s">
        <v>82</v>
      </c>
      <c r="M25" s="254" t="s">
        <v>83</v>
      </c>
      <c r="N25" s="254" t="s">
        <v>84</v>
      </c>
      <c r="O25" s="254" t="s">
        <v>85</v>
      </c>
      <c r="P25" s="254" t="s">
        <v>86</v>
      </c>
      <c r="Q25" s="254" t="s">
        <v>87</v>
      </c>
      <c r="R25" s="254" t="s">
        <v>88</v>
      </c>
      <c r="S25" s="254" t="s">
        <v>82</v>
      </c>
      <c r="T25" s="254" t="s">
        <v>83</v>
      </c>
      <c r="U25" s="254" t="s">
        <v>84</v>
      </c>
      <c r="V25" s="254" t="s">
        <v>85</v>
      </c>
      <c r="W25" s="254" t="s">
        <v>86</v>
      </c>
      <c r="X25" s="254" t="s">
        <v>87</v>
      </c>
      <c r="Y25" s="254" t="s">
        <v>88</v>
      </c>
      <c r="Z25" s="254" t="s">
        <v>82</v>
      </c>
      <c r="AA25" s="254" t="s">
        <v>83</v>
      </c>
      <c r="AB25" s="254" t="s">
        <v>84</v>
      </c>
      <c r="AC25" s="254" t="s">
        <v>85</v>
      </c>
      <c r="AD25" s="254" t="s">
        <v>86</v>
      </c>
      <c r="AE25" s="254" t="s">
        <v>87</v>
      </c>
      <c r="AF25" s="254" t="s">
        <v>88</v>
      </c>
      <c r="AG25" s="254" t="s">
        <v>82</v>
      </c>
      <c r="AH25" s="254" t="s">
        <v>83</v>
      </c>
      <c r="AI25" s="254" t="s">
        <v>84</v>
      </c>
      <c r="AJ25" s="550"/>
      <c r="AK25" s="550"/>
      <c r="AL25" s="550"/>
      <c r="AM25" s="268"/>
      <c r="AU25" s="82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7"/>
      <c r="BV25" s="82"/>
    </row>
    <row r="26" spans="1:75" s="256" customFormat="1" ht="26.25" customHeight="1">
      <c r="A26" s="263" t="s">
        <v>231</v>
      </c>
      <c r="B26" s="262" t="s">
        <v>232</v>
      </c>
      <c r="C26" s="278">
        <v>177095</v>
      </c>
      <c r="D26" s="264" t="s">
        <v>54</v>
      </c>
      <c r="E26" s="285" t="s">
        <v>11</v>
      </c>
      <c r="F26" s="266"/>
      <c r="G26" s="266" t="s">
        <v>20</v>
      </c>
      <c r="H26" s="265"/>
      <c r="I26" s="265"/>
      <c r="J26" s="265"/>
      <c r="K26" s="265" t="s">
        <v>20</v>
      </c>
      <c r="L26" s="265"/>
      <c r="M26" s="266" t="s">
        <v>20</v>
      </c>
      <c r="N26" s="266" t="s">
        <v>20</v>
      </c>
      <c r="O26" s="265"/>
      <c r="P26" s="265"/>
      <c r="Q26" s="265"/>
      <c r="R26" s="285" t="s">
        <v>19</v>
      </c>
      <c r="S26" s="265" t="s">
        <v>20</v>
      </c>
      <c r="T26" s="284" t="s">
        <v>20</v>
      </c>
      <c r="U26" s="266"/>
      <c r="V26" s="285" t="s">
        <v>20</v>
      </c>
      <c r="W26" s="265" t="s">
        <v>20</v>
      </c>
      <c r="X26" s="265"/>
      <c r="Y26" s="265" t="s">
        <v>20</v>
      </c>
      <c r="Z26" s="265"/>
      <c r="AA26" s="284" t="s">
        <v>20</v>
      </c>
      <c r="AB26" s="266" t="s">
        <v>20</v>
      </c>
      <c r="AC26" s="265" t="s">
        <v>20</v>
      </c>
      <c r="AD26" s="265"/>
      <c r="AE26" s="265" t="s">
        <v>20</v>
      </c>
      <c r="AF26" s="265"/>
      <c r="AG26" s="284" t="s">
        <v>163</v>
      </c>
      <c r="AH26" s="266" t="s">
        <v>20</v>
      </c>
      <c r="AI26" s="284" t="s">
        <v>163</v>
      </c>
      <c r="AJ26" s="267">
        <f>AN26</f>
        <v>120</v>
      </c>
      <c r="AK26" s="267">
        <f>AJ26+AL26</f>
        <v>198</v>
      </c>
      <c r="AL26" s="267">
        <f>AO26</f>
        <v>78</v>
      </c>
      <c r="AM26" s="268"/>
      <c r="AN26" s="281">
        <f>$AN$2-BT26</f>
        <v>120</v>
      </c>
      <c r="AO26" s="281">
        <f>(BU26-AN26)</f>
        <v>78</v>
      </c>
      <c r="AP26" s="4"/>
      <c r="AQ26" s="270"/>
      <c r="AR26" s="270"/>
      <c r="AS26" s="270"/>
      <c r="AT26" s="270"/>
      <c r="AU26" s="270"/>
      <c r="AV26" s="259">
        <f>COUNTIF(E26:AI26,"M")</f>
        <v>0</v>
      </c>
      <c r="AW26" s="259">
        <f>COUNTIF(E26:AI26,"T")</f>
        <v>1</v>
      </c>
      <c r="AX26" s="259">
        <f>COUNTIF(E26:AI26,"P")</f>
        <v>1</v>
      </c>
      <c r="AY26" s="259">
        <f>COUNTIF(E26:AI26,"SN")</f>
        <v>14</v>
      </c>
      <c r="AZ26" s="259">
        <f>COUNTIF(E26:AI26,"M/T")</f>
        <v>0</v>
      </c>
      <c r="BA26" s="259">
        <f>COUNTIF(E26:AI26,"I/I")</f>
        <v>0</v>
      </c>
      <c r="BB26" s="259">
        <f>COUNTIF(E26:AI26,"I")</f>
        <v>2</v>
      </c>
      <c r="BC26" s="259">
        <f>COUNTIF(E26:AI26,"I²")</f>
        <v>0</v>
      </c>
      <c r="BD26" s="259">
        <f>COUNTIF(E26:AI26,"M4")</f>
        <v>0</v>
      </c>
      <c r="BE26" s="259">
        <f t="shared" si="0"/>
        <v>0</v>
      </c>
      <c r="BF26" s="259">
        <f>COUNTIF(E26:AI26,"M/SN")</f>
        <v>0</v>
      </c>
      <c r="BG26" s="259">
        <f>COUNTIF(E26:AI26,"T/SN")</f>
        <v>0</v>
      </c>
      <c r="BH26" s="259">
        <f>COUNTIF(E26:AI26,"T/I")</f>
        <v>0</v>
      </c>
      <c r="BI26" s="259">
        <f>COUNTIF(E26:AI26,"P/i")</f>
        <v>0</v>
      </c>
      <c r="BJ26" s="259">
        <f t="shared" si="1"/>
        <v>0</v>
      </c>
      <c r="BK26" s="259">
        <f>COUNTIF(E26:AI26,"M4/t")</f>
        <v>0</v>
      </c>
      <c r="BL26" s="259">
        <f>COUNTIF(E26:AI26,"I2/SN")</f>
        <v>0</v>
      </c>
      <c r="BM26" s="259">
        <f>COUNTIF(E26:AI26,"M5")</f>
        <v>0</v>
      </c>
      <c r="BN26" s="259">
        <f>COUNTIF(E26:AI26,"M6")</f>
        <v>0</v>
      </c>
      <c r="BO26" s="259">
        <f>COUNTIF(E26:AI26,"T5")</f>
        <v>0</v>
      </c>
      <c r="BP26" s="259">
        <f>COUNTIF(E26:AI26,"P2")</f>
        <v>0</v>
      </c>
      <c r="BQ26" s="259">
        <f t="shared" si="2"/>
        <v>0</v>
      </c>
      <c r="BR26" s="259">
        <f>COUNTIF(E26:AI26,"N/M")</f>
        <v>0</v>
      </c>
      <c r="BS26" s="259">
        <f t="shared" si="3"/>
        <v>0</v>
      </c>
      <c r="BT26" s="259">
        <f t="shared" si="4"/>
        <v>0</v>
      </c>
      <c r="BU26" s="271">
        <f t="shared" si="5"/>
        <v>198</v>
      </c>
    </row>
    <row r="27" spans="1:75" s="256" customFormat="1" ht="26.25" customHeight="1">
      <c r="A27" s="263" t="s">
        <v>233</v>
      </c>
      <c r="B27" s="262" t="s">
        <v>211</v>
      </c>
      <c r="C27" s="261">
        <v>157582</v>
      </c>
      <c r="D27" s="264" t="s">
        <v>54</v>
      </c>
      <c r="E27" s="285" t="s">
        <v>18</v>
      </c>
      <c r="F27" s="266"/>
      <c r="G27" s="266" t="s">
        <v>20</v>
      </c>
      <c r="H27" s="265"/>
      <c r="I27" s="265"/>
      <c r="J27" s="265" t="s">
        <v>20</v>
      </c>
      <c r="K27" s="265"/>
      <c r="L27" s="265"/>
      <c r="M27" s="266" t="s">
        <v>20</v>
      </c>
      <c r="N27" s="266"/>
      <c r="O27" s="265"/>
      <c r="P27" s="265" t="s">
        <v>20</v>
      </c>
      <c r="Q27" s="265"/>
      <c r="R27" s="265"/>
      <c r="S27" s="265" t="s">
        <v>20</v>
      </c>
      <c r="T27" s="266"/>
      <c r="U27" s="266" t="s">
        <v>20</v>
      </c>
      <c r="V27" s="265"/>
      <c r="W27" s="265"/>
      <c r="X27" s="285" t="s">
        <v>20</v>
      </c>
      <c r="Y27" s="265" t="s">
        <v>20</v>
      </c>
      <c r="Z27" s="265"/>
      <c r="AA27" s="284" t="s">
        <v>20</v>
      </c>
      <c r="AB27" s="266" t="s">
        <v>20</v>
      </c>
      <c r="AC27" s="265"/>
      <c r="AD27" s="265"/>
      <c r="AE27" s="265" t="s">
        <v>20</v>
      </c>
      <c r="AF27" s="285" t="s">
        <v>163</v>
      </c>
      <c r="AG27" s="266"/>
      <c r="AH27" s="266" t="s">
        <v>20</v>
      </c>
      <c r="AI27" s="284" t="s">
        <v>163</v>
      </c>
      <c r="AJ27" s="267">
        <f>AN27</f>
        <v>120</v>
      </c>
      <c r="AK27" s="267">
        <f>AJ27+AL27</f>
        <v>162</v>
      </c>
      <c r="AL27" s="267">
        <f>AO27</f>
        <v>42</v>
      </c>
      <c r="AM27" s="268"/>
      <c r="AN27" s="281">
        <f>$AN$2-BT27</f>
        <v>120</v>
      </c>
      <c r="AO27" s="281">
        <f>(BU27-AN27)</f>
        <v>42</v>
      </c>
      <c r="AP27" s="4"/>
      <c r="AQ27" s="270"/>
      <c r="AR27" s="270"/>
      <c r="AS27" s="270"/>
      <c r="AT27" s="270"/>
      <c r="AU27" s="270"/>
      <c r="AV27" s="259">
        <f>COUNTIF(E27:AI27,"M")</f>
        <v>1</v>
      </c>
      <c r="AW27" s="259">
        <f>COUNTIF(E27:AI27,"T")</f>
        <v>0</v>
      </c>
      <c r="AX27" s="259">
        <f>COUNTIF(E27:AI27,"P")</f>
        <v>0</v>
      </c>
      <c r="AY27" s="259">
        <f>COUNTIF(E27:AI27,"SN")</f>
        <v>12</v>
      </c>
      <c r="AZ27" s="259">
        <f>COUNTIF(E27:AI27,"M/T")</f>
        <v>0</v>
      </c>
      <c r="BA27" s="259">
        <f>COUNTIF(E27:AI27,"I/I")</f>
        <v>0</v>
      </c>
      <c r="BB27" s="259">
        <f>COUNTIF(E27:AI27,"I")</f>
        <v>2</v>
      </c>
      <c r="BC27" s="259">
        <f>COUNTIF(E27:AI27,"I²")</f>
        <v>0</v>
      </c>
      <c r="BD27" s="259">
        <f>COUNTIF(E27:AI27,"M4")</f>
        <v>0</v>
      </c>
      <c r="BE27" s="259">
        <f t="shared" si="0"/>
        <v>0</v>
      </c>
      <c r="BF27" s="259">
        <f>COUNTIF(E27:AI27,"M/SN")</f>
        <v>0</v>
      </c>
      <c r="BG27" s="259">
        <f>COUNTIF(E27:AI27,"T/SN")</f>
        <v>0</v>
      </c>
      <c r="BH27" s="259">
        <f>COUNTIF(E27:AI27,"T/I")</f>
        <v>0</v>
      </c>
      <c r="BI27" s="259">
        <f>COUNTIF(E27:AI27,"P/i")</f>
        <v>0</v>
      </c>
      <c r="BJ27" s="259">
        <f t="shared" si="1"/>
        <v>0</v>
      </c>
      <c r="BK27" s="259">
        <f>COUNTIF(E27:AI27,"M4/t")</f>
        <v>0</v>
      </c>
      <c r="BL27" s="259">
        <f>COUNTIF(E27:AI27,"I2/SN")</f>
        <v>0</v>
      </c>
      <c r="BM27" s="259">
        <f>COUNTIF(E27:AI27,"M5")</f>
        <v>0</v>
      </c>
      <c r="BN27" s="259">
        <f>COUNTIF(E27:AI27,"M6")</f>
        <v>0</v>
      </c>
      <c r="BO27" s="259">
        <f>COUNTIF(E27:AI27,"T5")</f>
        <v>0</v>
      </c>
      <c r="BP27" s="259">
        <f>COUNTIF(E27:AI27,"P2")</f>
        <v>0</v>
      </c>
      <c r="BQ27" s="259">
        <f t="shared" si="2"/>
        <v>0</v>
      </c>
      <c r="BR27" s="259">
        <f>COUNTIF(E27:AI27,"N/M")</f>
        <v>0</v>
      </c>
      <c r="BS27" s="259">
        <f t="shared" si="3"/>
        <v>0</v>
      </c>
      <c r="BT27" s="259">
        <f t="shared" si="4"/>
        <v>0</v>
      </c>
      <c r="BU27" s="271">
        <f t="shared" si="5"/>
        <v>162</v>
      </c>
    </row>
    <row r="28" spans="1:75" s="256" customFormat="1" ht="26.25" customHeight="1">
      <c r="A28" s="553" t="s">
        <v>1</v>
      </c>
      <c r="B28" s="252" t="s">
        <v>2</v>
      </c>
      <c r="C28" s="253" t="s">
        <v>199</v>
      </c>
      <c r="D28" s="553" t="s">
        <v>4</v>
      </c>
      <c r="E28" s="254">
        <v>1</v>
      </c>
      <c r="F28" s="254">
        <v>2</v>
      </c>
      <c r="G28" s="254">
        <v>3</v>
      </c>
      <c r="H28" s="254">
        <v>4</v>
      </c>
      <c r="I28" s="254">
        <v>5</v>
      </c>
      <c r="J28" s="254">
        <v>6</v>
      </c>
      <c r="K28" s="254">
        <v>7</v>
      </c>
      <c r="L28" s="254">
        <v>8</v>
      </c>
      <c r="M28" s="254">
        <v>9</v>
      </c>
      <c r="N28" s="254">
        <v>10</v>
      </c>
      <c r="O28" s="254">
        <v>11</v>
      </c>
      <c r="P28" s="254">
        <v>12</v>
      </c>
      <c r="Q28" s="254">
        <v>13</v>
      </c>
      <c r="R28" s="254">
        <v>14</v>
      </c>
      <c r="S28" s="254">
        <v>15</v>
      </c>
      <c r="T28" s="254">
        <v>16</v>
      </c>
      <c r="U28" s="254">
        <v>17</v>
      </c>
      <c r="V28" s="254">
        <v>18</v>
      </c>
      <c r="W28" s="254">
        <v>19</v>
      </c>
      <c r="X28" s="254">
        <v>20</v>
      </c>
      <c r="Y28" s="254">
        <v>21</v>
      </c>
      <c r="Z28" s="254">
        <v>22</v>
      </c>
      <c r="AA28" s="254">
        <v>23</v>
      </c>
      <c r="AB28" s="254">
        <v>24</v>
      </c>
      <c r="AC28" s="254">
        <v>25</v>
      </c>
      <c r="AD28" s="254">
        <v>26</v>
      </c>
      <c r="AE28" s="254">
        <v>27</v>
      </c>
      <c r="AF28" s="254">
        <v>28</v>
      </c>
      <c r="AG28" s="254">
        <v>29</v>
      </c>
      <c r="AH28" s="254">
        <v>30</v>
      </c>
      <c r="AI28" s="254">
        <v>31</v>
      </c>
      <c r="AJ28" s="550" t="s">
        <v>5</v>
      </c>
      <c r="AK28" s="550" t="s">
        <v>6</v>
      </c>
      <c r="AL28" s="550" t="s">
        <v>7</v>
      </c>
      <c r="AM28" s="268"/>
      <c r="AU28" s="82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7"/>
      <c r="BV28" s="82"/>
      <c r="BW28" s="272"/>
    </row>
    <row r="29" spans="1:75" s="256" customFormat="1" ht="26.25" customHeight="1">
      <c r="A29" s="553"/>
      <c r="B29" s="252" t="s">
        <v>200</v>
      </c>
      <c r="C29" s="253" t="s">
        <v>201</v>
      </c>
      <c r="D29" s="553"/>
      <c r="E29" s="254" t="s">
        <v>82</v>
      </c>
      <c r="F29" s="254" t="s">
        <v>83</v>
      </c>
      <c r="G29" s="254" t="s">
        <v>84</v>
      </c>
      <c r="H29" s="254" t="s">
        <v>85</v>
      </c>
      <c r="I29" s="254" t="s">
        <v>86</v>
      </c>
      <c r="J29" s="254" t="s">
        <v>87</v>
      </c>
      <c r="K29" s="254" t="s">
        <v>88</v>
      </c>
      <c r="L29" s="254" t="s">
        <v>82</v>
      </c>
      <c r="M29" s="254" t="s">
        <v>83</v>
      </c>
      <c r="N29" s="254" t="s">
        <v>84</v>
      </c>
      <c r="O29" s="254" t="s">
        <v>85</v>
      </c>
      <c r="P29" s="254" t="s">
        <v>86</v>
      </c>
      <c r="Q29" s="254" t="s">
        <v>87</v>
      </c>
      <c r="R29" s="254" t="s">
        <v>88</v>
      </c>
      <c r="S29" s="254" t="s">
        <v>82</v>
      </c>
      <c r="T29" s="254" t="s">
        <v>83</v>
      </c>
      <c r="U29" s="254" t="s">
        <v>84</v>
      </c>
      <c r="V29" s="254" t="s">
        <v>85</v>
      </c>
      <c r="W29" s="254" t="s">
        <v>86</v>
      </c>
      <c r="X29" s="254" t="s">
        <v>87</v>
      </c>
      <c r="Y29" s="254" t="s">
        <v>88</v>
      </c>
      <c r="Z29" s="254" t="s">
        <v>82</v>
      </c>
      <c r="AA29" s="254" t="s">
        <v>83</v>
      </c>
      <c r="AB29" s="254" t="s">
        <v>84</v>
      </c>
      <c r="AC29" s="254" t="s">
        <v>85</v>
      </c>
      <c r="AD29" s="254" t="s">
        <v>86</v>
      </c>
      <c r="AE29" s="254" t="s">
        <v>87</v>
      </c>
      <c r="AF29" s="254" t="s">
        <v>88</v>
      </c>
      <c r="AG29" s="254" t="s">
        <v>82</v>
      </c>
      <c r="AH29" s="254" t="s">
        <v>83</v>
      </c>
      <c r="AI29" s="254" t="s">
        <v>84</v>
      </c>
      <c r="AJ29" s="550"/>
      <c r="AK29" s="550"/>
      <c r="AL29" s="550"/>
      <c r="AM29" s="268"/>
      <c r="AU29" s="82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7"/>
      <c r="BV29" s="82"/>
      <c r="BW29" s="272"/>
    </row>
    <row r="30" spans="1:75" s="256" customFormat="1" ht="26.25" customHeight="1">
      <c r="A30" s="263" t="s">
        <v>234</v>
      </c>
      <c r="B30" s="262" t="s">
        <v>235</v>
      </c>
      <c r="C30" s="278">
        <v>89113</v>
      </c>
      <c r="D30" s="264" t="s">
        <v>54</v>
      </c>
      <c r="E30" s="265" t="s">
        <v>20</v>
      </c>
      <c r="F30" s="266"/>
      <c r="G30" s="266"/>
      <c r="H30" s="265" t="s">
        <v>20</v>
      </c>
      <c r="I30" s="265"/>
      <c r="J30" s="265" t="s">
        <v>20</v>
      </c>
      <c r="K30" s="265"/>
      <c r="L30" s="265"/>
      <c r="M30" s="266"/>
      <c r="N30" s="266"/>
      <c r="O30" s="265"/>
      <c r="P30" s="265" t="s">
        <v>20</v>
      </c>
      <c r="Q30" s="265" t="s">
        <v>20</v>
      </c>
      <c r="R30" s="265"/>
      <c r="S30" s="265"/>
      <c r="T30" s="266"/>
      <c r="U30" s="284" t="s">
        <v>20</v>
      </c>
      <c r="V30" s="265"/>
      <c r="W30" s="265" t="s">
        <v>20</v>
      </c>
      <c r="X30" s="265"/>
      <c r="Y30" s="265"/>
      <c r="Z30" s="265" t="s">
        <v>20</v>
      </c>
      <c r="AA30" s="266"/>
      <c r="AB30" s="266"/>
      <c r="AC30" s="265" t="s">
        <v>20</v>
      </c>
      <c r="AD30" s="285" t="s">
        <v>20</v>
      </c>
      <c r="AE30" s="265"/>
      <c r="AF30" s="265" t="s">
        <v>20</v>
      </c>
      <c r="AG30" s="284" t="s">
        <v>163</v>
      </c>
      <c r="AH30" s="266"/>
      <c r="AI30" s="266" t="s">
        <v>20</v>
      </c>
      <c r="AJ30" s="267">
        <f>AN30</f>
        <v>120</v>
      </c>
      <c r="AK30" s="267">
        <f>AJ30+AL30</f>
        <v>150</v>
      </c>
      <c r="AL30" s="267">
        <f>AO30</f>
        <v>30</v>
      </c>
      <c r="AM30" s="268"/>
      <c r="AN30" s="281">
        <f>$AN$2-BT30</f>
        <v>120</v>
      </c>
      <c r="AO30" s="281">
        <f>(BU30-AN30)</f>
        <v>30</v>
      </c>
      <c r="AP30" s="4"/>
      <c r="AQ30" s="270"/>
      <c r="AR30" s="270"/>
      <c r="AS30" s="270"/>
      <c r="AT30" s="270"/>
      <c r="AU30" s="270"/>
      <c r="AV30" s="259">
        <f>COUNTIF(E30:AI30,"M")</f>
        <v>0</v>
      </c>
      <c r="AW30" s="259">
        <f>COUNTIF(E30:AI30,"T")</f>
        <v>0</v>
      </c>
      <c r="AX30" s="259">
        <f>COUNTIF(E30:AI30,"P")</f>
        <v>0</v>
      </c>
      <c r="AY30" s="259">
        <f>COUNTIF(E30:AI30,"SN")</f>
        <v>12</v>
      </c>
      <c r="AZ30" s="259">
        <f>COUNTIF(E30:AI30,"M/T")</f>
        <v>0</v>
      </c>
      <c r="BA30" s="259">
        <f>COUNTIF(E30:AI30,"I/I")</f>
        <v>0</v>
      </c>
      <c r="BB30" s="259">
        <f>COUNTIF(E30:AI30,"I")</f>
        <v>1</v>
      </c>
      <c r="BC30" s="259">
        <f>COUNTIF(E30:AI30,"I²")</f>
        <v>0</v>
      </c>
      <c r="BD30" s="259">
        <f>COUNTIF(E30:AI30,"M4")</f>
        <v>0</v>
      </c>
      <c r="BE30" s="259">
        <f t="shared" si="0"/>
        <v>0</v>
      </c>
      <c r="BF30" s="259">
        <f>COUNTIF(E30:AI30,"M/SN")</f>
        <v>0</v>
      </c>
      <c r="BG30" s="259">
        <f>COUNTIF(E30:AI30,"T/SN")</f>
        <v>0</v>
      </c>
      <c r="BH30" s="259">
        <f>COUNTIF(E30:AI30,"T/I")</f>
        <v>0</v>
      </c>
      <c r="BI30" s="259">
        <f>COUNTIF(E30:AI30,"P/i")</f>
        <v>0</v>
      </c>
      <c r="BJ30" s="259">
        <f t="shared" si="1"/>
        <v>0</v>
      </c>
      <c r="BK30" s="259">
        <f>COUNTIF(E30:AI30,"M4/t")</f>
        <v>0</v>
      </c>
      <c r="BL30" s="259">
        <f>COUNTIF(E30:AI30,"I2/SN")</f>
        <v>0</v>
      </c>
      <c r="BM30" s="259">
        <f>COUNTIF(E30:AI30,"M5")</f>
        <v>0</v>
      </c>
      <c r="BN30" s="259">
        <f>COUNTIF(E30:AI30,"M6")</f>
        <v>0</v>
      </c>
      <c r="BO30" s="259">
        <f>COUNTIF(E30:AI30,"T5")</f>
        <v>0</v>
      </c>
      <c r="BP30" s="259">
        <f>COUNTIF(E30:AI30,"P2")</f>
        <v>0</v>
      </c>
      <c r="BQ30" s="259">
        <f t="shared" si="2"/>
        <v>0</v>
      </c>
      <c r="BR30" s="259">
        <f>COUNTIF(E30:AI30,"N/M")</f>
        <v>0</v>
      </c>
      <c r="BS30" s="259">
        <f t="shared" si="3"/>
        <v>0</v>
      </c>
      <c r="BT30" s="259">
        <f t="shared" si="4"/>
        <v>0</v>
      </c>
      <c r="BU30" s="271">
        <f t="shared" si="5"/>
        <v>150</v>
      </c>
    </row>
    <row r="31" spans="1:75" s="256" customFormat="1" ht="26.25" customHeight="1">
      <c r="A31" s="263" t="s">
        <v>236</v>
      </c>
      <c r="B31" s="262" t="s">
        <v>237</v>
      </c>
      <c r="C31" s="261">
        <v>188749</v>
      </c>
      <c r="D31" s="264" t="s">
        <v>54</v>
      </c>
      <c r="E31" s="265" t="s">
        <v>20</v>
      </c>
      <c r="F31" s="266"/>
      <c r="G31" s="266"/>
      <c r="H31" s="265" t="s">
        <v>20</v>
      </c>
      <c r="I31" s="265"/>
      <c r="J31" s="265"/>
      <c r="K31" s="265" t="s">
        <v>20</v>
      </c>
      <c r="L31" s="265"/>
      <c r="M31" s="266"/>
      <c r="N31" s="266" t="s">
        <v>20</v>
      </c>
      <c r="O31" s="265"/>
      <c r="P31" s="265"/>
      <c r="Q31" s="265" t="s">
        <v>20</v>
      </c>
      <c r="R31" s="265"/>
      <c r="S31" s="265"/>
      <c r="T31" s="266" t="s">
        <v>20</v>
      </c>
      <c r="U31" s="266"/>
      <c r="V31" s="265" t="s">
        <v>20</v>
      </c>
      <c r="W31" s="265"/>
      <c r="X31" s="294" t="s">
        <v>195</v>
      </c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6"/>
      <c r="AJ31" s="267">
        <f>AN31</f>
        <v>84</v>
      </c>
      <c r="AK31" s="267">
        <f>AJ31+AL31</f>
        <v>84</v>
      </c>
      <c r="AL31" s="267">
        <f>AO31</f>
        <v>0</v>
      </c>
      <c r="AM31" s="268"/>
      <c r="AN31" s="281">
        <f>$AN$2-BT31</f>
        <v>84</v>
      </c>
      <c r="AO31" s="281">
        <f>(BU31-AN31)</f>
        <v>0</v>
      </c>
      <c r="AP31" s="4"/>
      <c r="AQ31" s="270"/>
      <c r="AR31" s="270">
        <v>6</v>
      </c>
      <c r="AS31" s="270"/>
      <c r="AT31" s="270"/>
      <c r="AU31" s="270"/>
      <c r="AV31" s="259">
        <f>COUNTIF(E31:AI31,"M")</f>
        <v>0</v>
      </c>
      <c r="AW31" s="259">
        <f>COUNTIF(E31:AI31,"T")</f>
        <v>0</v>
      </c>
      <c r="AX31" s="259">
        <f>COUNTIF(E31:AI31,"P")</f>
        <v>0</v>
      </c>
      <c r="AY31" s="259">
        <f>COUNTIF(E31:AI31,"SN")</f>
        <v>7</v>
      </c>
      <c r="AZ31" s="259">
        <f>COUNTIF(E31:AI31,"M/T")</f>
        <v>0</v>
      </c>
      <c r="BA31" s="259">
        <f>COUNTIF(E31:AI31,"I/I")</f>
        <v>0</v>
      </c>
      <c r="BB31" s="259">
        <f>COUNTIF(E31:AI31,"I")</f>
        <v>0</v>
      </c>
      <c r="BC31" s="259">
        <f>COUNTIF(E31:AI31,"I²")</f>
        <v>0</v>
      </c>
      <c r="BD31" s="259">
        <f>COUNTIF(E31:AI31,"M4")</f>
        <v>0</v>
      </c>
      <c r="BE31" s="259">
        <f t="shared" si="0"/>
        <v>0</v>
      </c>
      <c r="BF31" s="259">
        <f>COUNTIF(E31:AI31,"M/SN")</f>
        <v>0</v>
      </c>
      <c r="BG31" s="259">
        <f>COUNTIF(E31:AI31,"T/SN")</f>
        <v>0</v>
      </c>
      <c r="BH31" s="259">
        <f>COUNTIF(E31:AI31,"T/I")</f>
        <v>0</v>
      </c>
      <c r="BI31" s="259">
        <f>COUNTIF(E31:AI31,"P/i")</f>
        <v>0</v>
      </c>
      <c r="BJ31" s="259">
        <f t="shared" si="1"/>
        <v>0</v>
      </c>
      <c r="BK31" s="259">
        <f>COUNTIF(E31:AI31,"M4/t")</f>
        <v>0</v>
      </c>
      <c r="BL31" s="259">
        <f>COUNTIF(E31:AI31,"I2/SN")</f>
        <v>0</v>
      </c>
      <c r="BM31" s="259">
        <f>COUNTIF(E31:AI31,"M5")</f>
        <v>0</v>
      </c>
      <c r="BN31" s="259">
        <f>COUNTIF(E31:AI31,"M6")</f>
        <v>0</v>
      </c>
      <c r="BO31" s="259">
        <f>COUNTIF(E31:AI31,"T5")</f>
        <v>0</v>
      </c>
      <c r="BP31" s="259">
        <f>COUNTIF(E31:AI31,"P2")</f>
        <v>0</v>
      </c>
      <c r="BQ31" s="259">
        <f t="shared" si="2"/>
        <v>0</v>
      </c>
      <c r="BR31" s="259">
        <f>COUNTIF(E31:AI31,"N/M")</f>
        <v>0</v>
      </c>
      <c r="BS31" s="259">
        <f t="shared" si="3"/>
        <v>0</v>
      </c>
      <c r="BT31" s="259">
        <f t="shared" si="4"/>
        <v>36</v>
      </c>
      <c r="BU31" s="271">
        <f t="shared" si="5"/>
        <v>84</v>
      </c>
    </row>
    <row r="32" spans="1:75" s="256" customFormat="1" ht="26.25" customHeight="1">
      <c r="A32" s="553" t="s">
        <v>1</v>
      </c>
      <c r="B32" s="252" t="s">
        <v>2</v>
      </c>
      <c r="C32" s="253" t="s">
        <v>199</v>
      </c>
      <c r="D32" s="553" t="s">
        <v>4</v>
      </c>
      <c r="E32" s="254">
        <v>1</v>
      </c>
      <c r="F32" s="254">
        <v>2</v>
      </c>
      <c r="G32" s="254">
        <v>3</v>
      </c>
      <c r="H32" s="254">
        <v>4</v>
      </c>
      <c r="I32" s="254">
        <v>5</v>
      </c>
      <c r="J32" s="254">
        <v>6</v>
      </c>
      <c r="K32" s="254">
        <v>7</v>
      </c>
      <c r="L32" s="254">
        <v>8</v>
      </c>
      <c r="M32" s="254">
        <v>9</v>
      </c>
      <c r="N32" s="254">
        <v>10</v>
      </c>
      <c r="O32" s="254">
        <v>11</v>
      </c>
      <c r="P32" s="254">
        <v>12</v>
      </c>
      <c r="Q32" s="254">
        <v>13</v>
      </c>
      <c r="R32" s="254">
        <v>14</v>
      </c>
      <c r="S32" s="254">
        <v>15</v>
      </c>
      <c r="T32" s="254">
        <v>16</v>
      </c>
      <c r="U32" s="254">
        <v>17</v>
      </c>
      <c r="V32" s="254">
        <v>18</v>
      </c>
      <c r="W32" s="254">
        <v>19</v>
      </c>
      <c r="X32" s="254">
        <v>20</v>
      </c>
      <c r="Y32" s="254">
        <v>21</v>
      </c>
      <c r="Z32" s="254">
        <v>22</v>
      </c>
      <c r="AA32" s="254">
        <v>23</v>
      </c>
      <c r="AB32" s="254">
        <v>24</v>
      </c>
      <c r="AC32" s="254">
        <v>25</v>
      </c>
      <c r="AD32" s="254">
        <v>26</v>
      </c>
      <c r="AE32" s="254">
        <v>27</v>
      </c>
      <c r="AF32" s="254">
        <v>28</v>
      </c>
      <c r="AG32" s="254">
        <v>29</v>
      </c>
      <c r="AH32" s="254">
        <v>30</v>
      </c>
      <c r="AI32" s="254">
        <v>31</v>
      </c>
      <c r="AJ32" s="550" t="s">
        <v>5</v>
      </c>
      <c r="AK32" s="550" t="s">
        <v>6</v>
      </c>
      <c r="AL32" s="550" t="s">
        <v>7</v>
      </c>
      <c r="AM32" s="268"/>
      <c r="AU32" s="82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7"/>
      <c r="BV32" s="82"/>
      <c r="BW32" s="272"/>
    </row>
    <row r="33" spans="1:1026" s="256" customFormat="1" ht="26.25" customHeight="1">
      <c r="A33" s="553"/>
      <c r="B33" s="252" t="s">
        <v>200</v>
      </c>
      <c r="C33" s="253" t="s">
        <v>201</v>
      </c>
      <c r="D33" s="553"/>
      <c r="E33" s="254" t="s">
        <v>82</v>
      </c>
      <c r="F33" s="254" t="s">
        <v>83</v>
      </c>
      <c r="G33" s="254" t="s">
        <v>84</v>
      </c>
      <c r="H33" s="254" t="s">
        <v>85</v>
      </c>
      <c r="I33" s="254" t="s">
        <v>86</v>
      </c>
      <c r="J33" s="254" t="s">
        <v>87</v>
      </c>
      <c r="K33" s="254" t="s">
        <v>88</v>
      </c>
      <c r="L33" s="254" t="s">
        <v>82</v>
      </c>
      <c r="M33" s="254" t="s">
        <v>83</v>
      </c>
      <c r="N33" s="254" t="s">
        <v>84</v>
      </c>
      <c r="O33" s="254" t="s">
        <v>85</v>
      </c>
      <c r="P33" s="254" t="s">
        <v>86</v>
      </c>
      <c r="Q33" s="254" t="s">
        <v>87</v>
      </c>
      <c r="R33" s="254" t="s">
        <v>88</v>
      </c>
      <c r="S33" s="254" t="s">
        <v>82</v>
      </c>
      <c r="T33" s="254" t="s">
        <v>83</v>
      </c>
      <c r="U33" s="254" t="s">
        <v>84</v>
      </c>
      <c r="V33" s="254" t="s">
        <v>85</v>
      </c>
      <c r="W33" s="254" t="s">
        <v>86</v>
      </c>
      <c r="X33" s="254" t="s">
        <v>87</v>
      </c>
      <c r="Y33" s="254" t="s">
        <v>88</v>
      </c>
      <c r="Z33" s="254" t="s">
        <v>82</v>
      </c>
      <c r="AA33" s="254" t="s">
        <v>83</v>
      </c>
      <c r="AB33" s="254" t="s">
        <v>84</v>
      </c>
      <c r="AC33" s="254" t="s">
        <v>85</v>
      </c>
      <c r="AD33" s="254" t="s">
        <v>86</v>
      </c>
      <c r="AE33" s="254" t="s">
        <v>87</v>
      </c>
      <c r="AF33" s="254" t="s">
        <v>88</v>
      </c>
      <c r="AG33" s="254" t="s">
        <v>82</v>
      </c>
      <c r="AH33" s="254" t="s">
        <v>83</v>
      </c>
      <c r="AI33" s="254" t="s">
        <v>84</v>
      </c>
      <c r="AJ33" s="550"/>
      <c r="AK33" s="550"/>
      <c r="AL33" s="550"/>
      <c r="AM33" s="268"/>
      <c r="AU33" s="82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7"/>
      <c r="BV33" s="82"/>
      <c r="BW33" s="272"/>
    </row>
    <row r="34" spans="1:1026" s="256" customFormat="1" ht="26.25" customHeight="1">
      <c r="A34" s="263">
        <v>428140</v>
      </c>
      <c r="B34" s="262" t="s">
        <v>238</v>
      </c>
      <c r="C34" s="278"/>
      <c r="D34" s="297" t="s">
        <v>239</v>
      </c>
      <c r="E34" s="279" t="s">
        <v>16</v>
      </c>
      <c r="F34" s="266"/>
      <c r="G34" s="266"/>
      <c r="H34" s="279" t="s">
        <v>16</v>
      </c>
      <c r="I34" s="265"/>
      <c r="J34" s="265"/>
      <c r="K34" s="265" t="s">
        <v>19</v>
      </c>
      <c r="L34" s="265"/>
      <c r="M34" s="266"/>
      <c r="N34" s="266" t="s">
        <v>19</v>
      </c>
      <c r="O34" s="265"/>
      <c r="P34" s="265"/>
      <c r="Q34" s="265" t="s">
        <v>19</v>
      </c>
      <c r="R34" s="265"/>
      <c r="S34" s="265"/>
      <c r="T34" s="266" t="s">
        <v>19</v>
      </c>
      <c r="U34" s="266"/>
      <c r="V34" s="265"/>
      <c r="W34" s="265" t="s">
        <v>19</v>
      </c>
      <c r="X34" s="265"/>
      <c r="Y34" s="265"/>
      <c r="Z34" s="279" t="s">
        <v>16</v>
      </c>
      <c r="AA34" s="266"/>
      <c r="AB34" s="266"/>
      <c r="AC34" s="265" t="s">
        <v>19</v>
      </c>
      <c r="AD34" s="265"/>
      <c r="AE34" s="265"/>
      <c r="AF34" s="265"/>
      <c r="AG34" s="266"/>
      <c r="AH34" s="266"/>
      <c r="AI34" s="266" t="s">
        <v>19</v>
      </c>
      <c r="AJ34" s="267">
        <f>AN34</f>
        <v>84</v>
      </c>
      <c r="AK34" s="267">
        <f>AJ34+AL34</f>
        <v>84</v>
      </c>
      <c r="AL34" s="267">
        <f>AO34</f>
        <v>0</v>
      </c>
      <c r="AM34" s="268"/>
      <c r="AN34" s="281">
        <f>$AN$2-BT34</f>
        <v>84</v>
      </c>
      <c r="AO34" s="281">
        <f>(BU34-AN34)</f>
        <v>0</v>
      </c>
      <c r="AP34" s="4"/>
      <c r="AQ34" s="270"/>
      <c r="AR34" s="270"/>
      <c r="AS34" s="270"/>
      <c r="AT34" s="270">
        <v>6</v>
      </c>
      <c r="AU34" s="270"/>
      <c r="AV34" s="259">
        <f>COUNTIF(E34:AI34,"M")</f>
        <v>0</v>
      </c>
      <c r="AW34" s="259">
        <f>COUNTIF(E34:AI34,"T")</f>
        <v>0</v>
      </c>
      <c r="AX34" s="259">
        <f>COUNTIF(E34:AI34,"P")</f>
        <v>7</v>
      </c>
      <c r="AY34" s="259">
        <f>COUNTIF(E34:AI34,"SN")</f>
        <v>0</v>
      </c>
      <c r="AZ34" s="259">
        <f>COUNTIF(E34:AI34,"M/T")</f>
        <v>0</v>
      </c>
      <c r="BA34" s="259">
        <f>COUNTIF(E34:AI34,"I/I")</f>
        <v>0</v>
      </c>
      <c r="BB34" s="259">
        <f>COUNTIF(E34:AI34,"I")</f>
        <v>0</v>
      </c>
      <c r="BC34" s="259">
        <f>COUNTIF(E34:AI34,"I²")</f>
        <v>0</v>
      </c>
      <c r="BD34" s="259">
        <f>COUNTIF(E34:AI34,"M4")</f>
        <v>0</v>
      </c>
      <c r="BE34" s="259">
        <f t="shared" si="0"/>
        <v>0</v>
      </c>
      <c r="BF34" s="259">
        <f>COUNTIF(E34:AI34,"M/SN")</f>
        <v>0</v>
      </c>
      <c r="BG34" s="259">
        <f>COUNTIF(E34:AI34,"T/SN")</f>
        <v>0</v>
      </c>
      <c r="BH34" s="259">
        <f>COUNTIF(E34:AI34,"T/I")</f>
        <v>0</v>
      </c>
      <c r="BI34" s="259">
        <f>COUNTIF(E34:AI34,"P/i")</f>
        <v>0</v>
      </c>
      <c r="BJ34" s="259">
        <f t="shared" si="1"/>
        <v>0</v>
      </c>
      <c r="BK34" s="259">
        <f>COUNTIF(E34:AI34,"M4/t")</f>
        <v>0</v>
      </c>
      <c r="BL34" s="259">
        <f>COUNTIF(E34:AI34,"I2/SN")</f>
        <v>0</v>
      </c>
      <c r="BM34" s="259">
        <f>COUNTIF(E34:AI34,"M5")</f>
        <v>0</v>
      </c>
      <c r="BN34" s="259">
        <f>COUNTIF(E34:AI34,"M6")</f>
        <v>0</v>
      </c>
      <c r="BO34" s="259">
        <f>COUNTIF(E34:AI34,"T5")</f>
        <v>0</v>
      </c>
      <c r="BP34" s="259">
        <f>COUNTIF(E34:AI34,"P2")</f>
        <v>0</v>
      </c>
      <c r="BQ34" s="259">
        <f t="shared" si="2"/>
        <v>0</v>
      </c>
      <c r="BR34" s="259">
        <f>COUNTIF(E34:AI34,"N/M")</f>
        <v>0</v>
      </c>
      <c r="BS34" s="259">
        <f t="shared" si="3"/>
        <v>0</v>
      </c>
      <c r="BT34" s="259">
        <f t="shared" ref="BT34" si="6">((AR34*6)+(AS34*6)+(AT34*6)+(AU34)+(AQ34*6))</f>
        <v>36</v>
      </c>
      <c r="BU34" s="271">
        <f t="shared" ref="BU34" si="7">(AV34*$BW$6)+(AW34*$BX$6)+(AX34*$BY$6)+(AY34*$BZ$6)+(AZ34*$CA$6)+(BA34*$CB$6)+(BB34*$CC$6)+(BC34*$CD$6)+(BD34*$CE$6)+(BE34*$CF$6)+(BF34*$CG$6)+(BG34*$CH$6)+(BH34*$CI$6)+(BI34*$CJ$6)+(BJ34*$CK$6)+(BK34*$CL$6)+(BL34*$CM$6)+(BM34*$CN$6)+(BN34*$CO$6)+(BO34*$CP$6)+(BP34*$CQ$6)+(BQ34*$CR$6)+(BR34*$CS$6)+(BS34*$CT$6)</f>
        <v>84</v>
      </c>
      <c r="BV34" s="82"/>
      <c r="BW34" s="272"/>
    </row>
    <row r="35" spans="1:1026" s="256" customFormat="1" ht="26.25" customHeight="1">
      <c r="A35" s="553" t="s">
        <v>1</v>
      </c>
      <c r="B35" s="252" t="s">
        <v>2</v>
      </c>
      <c r="C35" s="253" t="s">
        <v>199</v>
      </c>
      <c r="D35" s="553" t="s">
        <v>4</v>
      </c>
      <c r="E35" s="254">
        <v>1</v>
      </c>
      <c r="F35" s="254">
        <v>2</v>
      </c>
      <c r="G35" s="254">
        <v>3</v>
      </c>
      <c r="H35" s="254">
        <v>4</v>
      </c>
      <c r="I35" s="254">
        <v>5</v>
      </c>
      <c r="J35" s="254">
        <v>6</v>
      </c>
      <c r="K35" s="254">
        <v>7</v>
      </c>
      <c r="L35" s="254">
        <v>8</v>
      </c>
      <c r="M35" s="254">
        <v>9</v>
      </c>
      <c r="N35" s="254">
        <v>10</v>
      </c>
      <c r="O35" s="254">
        <v>11</v>
      </c>
      <c r="P35" s="254">
        <v>12</v>
      </c>
      <c r="Q35" s="254">
        <v>13</v>
      </c>
      <c r="R35" s="254">
        <v>14</v>
      </c>
      <c r="S35" s="254">
        <v>15</v>
      </c>
      <c r="T35" s="254">
        <v>16</v>
      </c>
      <c r="U35" s="254">
        <v>17</v>
      </c>
      <c r="V35" s="254">
        <v>18</v>
      </c>
      <c r="W35" s="254">
        <v>19</v>
      </c>
      <c r="X35" s="254">
        <v>20</v>
      </c>
      <c r="Y35" s="254">
        <v>21</v>
      </c>
      <c r="Z35" s="254">
        <v>22</v>
      </c>
      <c r="AA35" s="254">
        <v>23</v>
      </c>
      <c r="AB35" s="254">
        <v>24</v>
      </c>
      <c r="AC35" s="254">
        <v>25</v>
      </c>
      <c r="AD35" s="254">
        <v>26</v>
      </c>
      <c r="AE35" s="254">
        <v>27</v>
      </c>
      <c r="AF35" s="254">
        <v>28</v>
      </c>
      <c r="AG35" s="254">
        <v>29</v>
      </c>
      <c r="AH35" s="254">
        <v>30</v>
      </c>
      <c r="AI35" s="254">
        <v>31</v>
      </c>
      <c r="AJ35" s="550" t="s">
        <v>5</v>
      </c>
      <c r="AK35" s="550" t="s">
        <v>6</v>
      </c>
      <c r="AL35" s="550" t="s">
        <v>7</v>
      </c>
      <c r="AM35" s="268"/>
      <c r="AU35" s="82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7"/>
      <c r="BV35" s="82"/>
    </row>
    <row r="36" spans="1:1026" s="256" customFormat="1" ht="26.25" customHeight="1">
      <c r="A36" s="553"/>
      <c r="B36" s="252" t="s">
        <v>240</v>
      </c>
      <c r="C36" s="253" t="s">
        <v>201</v>
      </c>
      <c r="D36" s="553"/>
      <c r="E36" s="254" t="s">
        <v>82</v>
      </c>
      <c r="F36" s="254" t="s">
        <v>83</v>
      </c>
      <c r="G36" s="254" t="s">
        <v>84</v>
      </c>
      <c r="H36" s="254" t="s">
        <v>85</v>
      </c>
      <c r="I36" s="254" t="s">
        <v>86</v>
      </c>
      <c r="J36" s="254" t="s">
        <v>87</v>
      </c>
      <c r="K36" s="254" t="s">
        <v>88</v>
      </c>
      <c r="L36" s="254" t="s">
        <v>82</v>
      </c>
      <c r="M36" s="254" t="s">
        <v>83</v>
      </c>
      <c r="N36" s="254" t="s">
        <v>84</v>
      </c>
      <c r="O36" s="254" t="s">
        <v>85</v>
      </c>
      <c r="P36" s="254" t="s">
        <v>86</v>
      </c>
      <c r="Q36" s="254" t="s">
        <v>87</v>
      </c>
      <c r="R36" s="254" t="s">
        <v>88</v>
      </c>
      <c r="S36" s="254" t="s">
        <v>82</v>
      </c>
      <c r="T36" s="254" t="s">
        <v>83</v>
      </c>
      <c r="U36" s="254" t="s">
        <v>84</v>
      </c>
      <c r="V36" s="254" t="s">
        <v>85</v>
      </c>
      <c r="W36" s="254" t="s">
        <v>86</v>
      </c>
      <c r="X36" s="254" t="s">
        <v>87</v>
      </c>
      <c r="Y36" s="254" t="s">
        <v>88</v>
      </c>
      <c r="Z36" s="254" t="s">
        <v>82</v>
      </c>
      <c r="AA36" s="254" t="s">
        <v>83</v>
      </c>
      <c r="AB36" s="254" t="s">
        <v>84</v>
      </c>
      <c r="AC36" s="254" t="s">
        <v>85</v>
      </c>
      <c r="AD36" s="254" t="s">
        <v>86</v>
      </c>
      <c r="AE36" s="254" t="s">
        <v>87</v>
      </c>
      <c r="AF36" s="254" t="s">
        <v>88</v>
      </c>
      <c r="AG36" s="254" t="s">
        <v>82</v>
      </c>
      <c r="AH36" s="254" t="s">
        <v>83</v>
      </c>
      <c r="AI36" s="254" t="s">
        <v>84</v>
      </c>
      <c r="AJ36" s="550"/>
      <c r="AK36" s="550"/>
      <c r="AL36" s="550"/>
      <c r="AM36" s="268"/>
      <c r="AU36" s="82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7"/>
      <c r="BV36" s="82"/>
    </row>
    <row r="37" spans="1:1026" s="256" customFormat="1" ht="26.25" customHeight="1">
      <c r="A37" s="263" t="s">
        <v>241</v>
      </c>
      <c r="B37" s="262" t="s">
        <v>242</v>
      </c>
      <c r="C37" s="278">
        <v>105875</v>
      </c>
      <c r="D37" s="298" t="s">
        <v>243</v>
      </c>
      <c r="E37" s="265" t="s">
        <v>205</v>
      </c>
      <c r="F37" s="266"/>
      <c r="G37" s="266"/>
      <c r="H37" s="265"/>
      <c r="I37" s="265" t="s">
        <v>205</v>
      </c>
      <c r="J37" s="265"/>
      <c r="K37" s="265" t="s">
        <v>205</v>
      </c>
      <c r="L37" s="265"/>
      <c r="M37" s="266"/>
      <c r="N37" s="266"/>
      <c r="O37" s="265" t="s">
        <v>205</v>
      </c>
      <c r="P37" s="265"/>
      <c r="Q37" s="265" t="s">
        <v>205</v>
      </c>
      <c r="R37" s="265"/>
      <c r="S37" s="265" t="s">
        <v>205</v>
      </c>
      <c r="T37" s="266"/>
      <c r="U37" s="266"/>
      <c r="V37" s="265"/>
      <c r="W37" s="265" t="s">
        <v>205</v>
      </c>
      <c r="X37" s="265"/>
      <c r="Y37" s="265" t="s">
        <v>205</v>
      </c>
      <c r="Z37" s="265"/>
      <c r="AA37" s="266"/>
      <c r="AB37" s="266"/>
      <c r="AC37" s="265" t="s">
        <v>205</v>
      </c>
      <c r="AD37" s="265"/>
      <c r="AE37" s="265" t="s">
        <v>205</v>
      </c>
      <c r="AF37" s="265"/>
      <c r="AG37" s="266"/>
      <c r="AH37" s="266"/>
      <c r="AI37" s="266"/>
      <c r="AJ37" s="267">
        <f>AN37</f>
        <v>120</v>
      </c>
      <c r="AK37" s="267">
        <f>AJ37+AL37</f>
        <v>120</v>
      </c>
      <c r="AL37" s="267">
        <f>AO37</f>
        <v>0</v>
      </c>
      <c r="AM37" s="268"/>
      <c r="AN37" s="281">
        <f>$AN$2-BT37</f>
        <v>120</v>
      </c>
      <c r="AO37" s="281">
        <f>(BU37-AN37)</f>
        <v>0</v>
      </c>
      <c r="AP37" s="4"/>
      <c r="AQ37" s="270"/>
      <c r="AR37" s="270"/>
      <c r="AS37" s="270"/>
      <c r="AT37" s="270"/>
      <c r="AU37" s="270"/>
      <c r="AV37" s="259">
        <f>COUNTIF(E37:AI37,"M")</f>
        <v>0</v>
      </c>
      <c r="AW37" s="259">
        <f>COUNTIF(E37:AI37,"T")</f>
        <v>0</v>
      </c>
      <c r="AX37" s="259">
        <f>COUNTIF(E37:AI37,"P")</f>
        <v>0</v>
      </c>
      <c r="AY37" s="259">
        <f>COUNTIF(E37:AI37,"SN")</f>
        <v>0</v>
      </c>
      <c r="AZ37" s="259">
        <f>COUNTIF(E37:AI37,"M/T")</f>
        <v>0</v>
      </c>
      <c r="BA37" s="259">
        <f>COUNTIF(E37:AI37,"I/I")</f>
        <v>0</v>
      </c>
      <c r="BB37" s="259">
        <f>COUNTIF(E37:AI37,"I")</f>
        <v>0</v>
      </c>
      <c r="BC37" s="259">
        <f>COUNTIF(E37:AI37,"I²")</f>
        <v>0</v>
      </c>
      <c r="BD37" s="259">
        <f>COUNTIF(E37:AI37,"M4")</f>
        <v>0</v>
      </c>
      <c r="BE37" s="259">
        <f t="shared" si="0"/>
        <v>0</v>
      </c>
      <c r="BF37" s="259">
        <f>COUNTIF(E37:AI37,"M/SN")</f>
        <v>0</v>
      </c>
      <c r="BG37" s="259">
        <f>COUNTIF(E37:AI37,"T/SN")</f>
        <v>0</v>
      </c>
      <c r="BH37" s="259">
        <f>COUNTIF(E37:AI37,"T/I")</f>
        <v>0</v>
      </c>
      <c r="BI37" s="259">
        <f>COUNTIF(E37:AI37,"P/i")</f>
        <v>0</v>
      </c>
      <c r="BJ37" s="259">
        <f t="shared" si="1"/>
        <v>0</v>
      </c>
      <c r="BK37" s="259">
        <f>COUNTIF(E37:AI37,"M4/t")</f>
        <v>0</v>
      </c>
      <c r="BL37" s="259">
        <f>COUNTIF(E37:AI37,"I2/SN")</f>
        <v>0</v>
      </c>
      <c r="BM37" s="259">
        <f>COUNTIF(E37:AI37,"M5")</f>
        <v>0</v>
      </c>
      <c r="BN37" s="259">
        <f>COUNTIF(E37:AI37,"M6")</f>
        <v>0</v>
      </c>
      <c r="BO37" s="259">
        <f>COUNTIF(E37:AI37,"T5")</f>
        <v>0</v>
      </c>
      <c r="BP37" s="259">
        <f>COUNTIF(E37:AI37,"P2")</f>
        <v>10</v>
      </c>
      <c r="BQ37" s="259">
        <f t="shared" si="2"/>
        <v>0</v>
      </c>
      <c r="BR37" s="259">
        <f>COUNTIF(E37:AI37,"N/M")</f>
        <v>0</v>
      </c>
      <c r="BS37" s="259">
        <f t="shared" si="3"/>
        <v>0</v>
      </c>
      <c r="BT37" s="259">
        <f t="shared" si="4"/>
        <v>0</v>
      </c>
      <c r="BU37" s="271">
        <f t="shared" si="5"/>
        <v>120</v>
      </c>
    </row>
    <row r="38" spans="1:1026" s="300" customFormat="1" ht="23.25">
      <c r="A38" s="263" t="s">
        <v>244</v>
      </c>
      <c r="B38" s="262" t="s">
        <v>245</v>
      </c>
      <c r="C38" s="263">
        <v>227840</v>
      </c>
      <c r="D38" s="298" t="s">
        <v>243</v>
      </c>
      <c r="E38" s="265"/>
      <c r="F38" s="266"/>
      <c r="G38" s="266"/>
      <c r="H38" s="265" t="s">
        <v>205</v>
      </c>
      <c r="I38" s="265"/>
      <c r="J38" s="265" t="s">
        <v>205</v>
      </c>
      <c r="K38" s="265"/>
      <c r="L38" s="265" t="s">
        <v>205</v>
      </c>
      <c r="M38" s="266"/>
      <c r="N38" s="266"/>
      <c r="O38" s="265"/>
      <c r="P38" s="265"/>
      <c r="Q38" s="265"/>
      <c r="R38" s="265" t="s">
        <v>205</v>
      </c>
      <c r="S38" s="265"/>
      <c r="T38" s="266" t="s">
        <v>205</v>
      </c>
      <c r="U38" s="266"/>
      <c r="V38" s="265" t="s">
        <v>205</v>
      </c>
      <c r="W38" s="265"/>
      <c r="X38" s="265" t="s">
        <v>205</v>
      </c>
      <c r="Y38" s="265"/>
      <c r="Z38" s="265" t="s">
        <v>205</v>
      </c>
      <c r="AA38" s="266"/>
      <c r="AB38" s="266"/>
      <c r="AC38" s="265"/>
      <c r="AD38" s="279" t="s">
        <v>16</v>
      </c>
      <c r="AE38" s="265"/>
      <c r="AF38" s="265" t="s">
        <v>205</v>
      </c>
      <c r="AG38" s="266"/>
      <c r="AH38" s="266"/>
      <c r="AI38" s="266"/>
      <c r="AJ38" s="267">
        <f>AN38</f>
        <v>108</v>
      </c>
      <c r="AK38" s="267">
        <f>AJ38+AL38</f>
        <v>108</v>
      </c>
      <c r="AL38" s="267">
        <f>AO38</f>
        <v>0</v>
      </c>
      <c r="AM38" s="268"/>
      <c r="AN38" s="282">
        <f>$AN$2-BT38</f>
        <v>108</v>
      </c>
      <c r="AO38" s="282">
        <f>(BU38-AN38)</f>
        <v>0</v>
      </c>
      <c r="AP38" s="4"/>
      <c r="AQ38" s="270"/>
      <c r="AR38" s="270"/>
      <c r="AS38" s="270"/>
      <c r="AT38" s="270">
        <v>2</v>
      </c>
      <c r="AU38" s="270"/>
      <c r="AV38" s="259">
        <f>COUNTIF(E38:AI38,"M")</f>
        <v>0</v>
      </c>
      <c r="AW38" s="259">
        <f>COUNTIF(E38:AI38,"T")</f>
        <v>0</v>
      </c>
      <c r="AX38" s="259">
        <f>COUNTIF(E38:AI38,"P")</f>
        <v>0</v>
      </c>
      <c r="AY38" s="259">
        <f>COUNTIF(E38:AI38,"SN")</f>
        <v>0</v>
      </c>
      <c r="AZ38" s="259">
        <f>COUNTIF(E38:AI38,"M/T")</f>
        <v>0</v>
      </c>
      <c r="BA38" s="259">
        <f>COUNTIF(E38:AI38,"I/I")</f>
        <v>0</v>
      </c>
      <c r="BB38" s="259">
        <f>COUNTIF(E38:AI38,"I")</f>
        <v>0</v>
      </c>
      <c r="BC38" s="259">
        <f>COUNTIF(E38:AI38,"I²")</f>
        <v>0</v>
      </c>
      <c r="BD38" s="259">
        <f>COUNTIF(E38:AI38,"M4")</f>
        <v>0</v>
      </c>
      <c r="BE38" s="259">
        <f t="shared" si="0"/>
        <v>0</v>
      </c>
      <c r="BF38" s="259">
        <f>COUNTIF(E38:AI38,"M/SN")</f>
        <v>0</v>
      </c>
      <c r="BG38" s="259">
        <f>COUNTIF(E38:AI38,"T/SN")</f>
        <v>0</v>
      </c>
      <c r="BH38" s="259">
        <f>COUNTIF(E38:AI38,"T/I")</f>
        <v>0</v>
      </c>
      <c r="BI38" s="259">
        <f>COUNTIF(E38:AI38,"P/i")</f>
        <v>0</v>
      </c>
      <c r="BJ38" s="259">
        <f t="shared" si="1"/>
        <v>0</v>
      </c>
      <c r="BK38" s="259">
        <f>COUNTIF(E38:AI38,"M4/t")</f>
        <v>0</v>
      </c>
      <c r="BL38" s="259">
        <f>COUNTIF(E38:AI38,"I2/SN")</f>
        <v>0</v>
      </c>
      <c r="BM38" s="259">
        <f>COUNTIF(E38:AI38,"M5")</f>
        <v>0</v>
      </c>
      <c r="BN38" s="259">
        <f>COUNTIF(E38:AI38,"M6")</f>
        <v>0</v>
      </c>
      <c r="BO38" s="259">
        <f>COUNTIF(E38:AI38,"T5")</f>
        <v>0</v>
      </c>
      <c r="BP38" s="259">
        <f>COUNTIF(E38:AI38,"P2")</f>
        <v>9</v>
      </c>
      <c r="BQ38" s="259">
        <f t="shared" si="2"/>
        <v>0</v>
      </c>
      <c r="BR38" s="259">
        <f>COUNTIF(E38:AI38,"N/M")</f>
        <v>0</v>
      </c>
      <c r="BS38" s="259">
        <f t="shared" si="3"/>
        <v>0</v>
      </c>
      <c r="BT38" s="259">
        <f t="shared" si="4"/>
        <v>12</v>
      </c>
      <c r="BU38" s="271">
        <f t="shared" si="5"/>
        <v>108</v>
      </c>
      <c r="BV38" s="29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  <c r="FH38" s="249"/>
      <c r="FI38" s="249"/>
      <c r="FJ38" s="249"/>
      <c r="FK38" s="249"/>
      <c r="FL38" s="249"/>
      <c r="FM38" s="249"/>
      <c r="FN38" s="249"/>
      <c r="FO38" s="249"/>
      <c r="FP38" s="249"/>
      <c r="FQ38" s="249"/>
      <c r="FR38" s="249"/>
      <c r="FS38" s="249"/>
      <c r="FT38" s="249"/>
      <c r="FU38" s="249"/>
      <c r="FV38" s="249"/>
      <c r="FW38" s="249"/>
      <c r="FX38" s="249"/>
      <c r="FY38" s="249"/>
      <c r="FZ38" s="249"/>
      <c r="GA38" s="249"/>
      <c r="GB38" s="249"/>
      <c r="GC38" s="249"/>
      <c r="GD38" s="249"/>
      <c r="GE38" s="249"/>
      <c r="GF38" s="249"/>
      <c r="GG38" s="249"/>
      <c r="GH38" s="249"/>
      <c r="GI38" s="249"/>
      <c r="GJ38" s="249"/>
      <c r="GK38" s="249"/>
      <c r="GL38" s="249"/>
      <c r="GM38" s="249"/>
      <c r="GN38" s="249"/>
      <c r="GO38" s="249"/>
      <c r="GP38" s="249"/>
      <c r="GQ38" s="249"/>
      <c r="GR38" s="249"/>
      <c r="GS38" s="249"/>
      <c r="GT38" s="249"/>
      <c r="GU38" s="249"/>
      <c r="GV38" s="249"/>
      <c r="GW38" s="249"/>
      <c r="GX38" s="249"/>
      <c r="GY38" s="249"/>
      <c r="GZ38" s="249"/>
      <c r="HA38" s="249"/>
      <c r="HB38" s="249"/>
      <c r="HC38" s="249"/>
      <c r="HD38" s="249"/>
      <c r="HE38" s="249"/>
      <c r="HF38" s="249"/>
      <c r="HG38" s="249"/>
      <c r="HH38" s="249"/>
      <c r="HI38" s="249"/>
    </row>
    <row r="39" spans="1:1026">
      <c r="A39" s="301"/>
      <c r="B39" s="302"/>
      <c r="C39" s="301"/>
      <c r="R39" s="304"/>
      <c r="S39" s="304"/>
      <c r="T39" s="304"/>
      <c r="U39" s="304"/>
      <c r="V39" s="304"/>
      <c r="W39" s="304"/>
      <c r="X39" s="304"/>
      <c r="Y39" s="304"/>
      <c r="AM39" s="305"/>
      <c r="BN39" s="299"/>
      <c r="BO39" s="306"/>
      <c r="BP39" s="306"/>
      <c r="BQ39" s="306"/>
      <c r="BR39" s="306"/>
      <c r="BS39" s="306"/>
      <c r="BT39" s="299"/>
      <c r="BU39" s="307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6">
      <c r="A40" s="303" t="s">
        <v>246</v>
      </c>
      <c r="D40" s="557" t="s">
        <v>247</v>
      </c>
      <c r="E40" s="557"/>
      <c r="F40" s="557"/>
      <c r="G40" s="557"/>
      <c r="H40" s="308"/>
      <c r="AM40" s="309"/>
      <c r="BN40" s="299"/>
      <c r="BO40" s="299"/>
      <c r="BP40" s="299"/>
      <c r="BQ40" s="299"/>
      <c r="BR40" s="299"/>
      <c r="BS40" s="299"/>
      <c r="BT40" s="299"/>
    </row>
    <row r="41" spans="1:1026" ht="22.5" customHeight="1">
      <c r="A41" s="303" t="s">
        <v>248</v>
      </c>
      <c r="D41" s="557" t="s">
        <v>249</v>
      </c>
      <c r="E41" s="557"/>
      <c r="F41" s="557"/>
      <c r="G41" s="311"/>
      <c r="H41" s="308"/>
      <c r="R41" s="301"/>
      <c r="S41" s="302"/>
      <c r="T41" s="301"/>
      <c r="U41" s="312"/>
      <c r="Z41" s="313"/>
      <c r="AA41" s="314"/>
      <c r="AB41" s="315"/>
      <c r="AC41" s="313"/>
      <c r="AD41" s="316"/>
      <c r="AE41" s="316"/>
      <c r="AF41" s="316"/>
      <c r="AG41" s="316"/>
      <c r="AH41" s="316"/>
      <c r="AI41" s="316"/>
      <c r="AJ41" s="316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8"/>
      <c r="BJ41" s="318"/>
      <c r="BK41" s="318"/>
      <c r="BL41" s="319"/>
      <c r="BM41" s="82"/>
      <c r="BN41" s="82"/>
      <c r="BO41" s="256"/>
      <c r="BP41" s="256"/>
      <c r="BQ41" s="256"/>
      <c r="BR41" s="256"/>
      <c r="BS41" s="256"/>
      <c r="BT41" s="82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7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6" ht="22.5" customHeight="1">
      <c r="A42" s="303" t="s">
        <v>250</v>
      </c>
      <c r="D42" s="557" t="s">
        <v>251</v>
      </c>
      <c r="E42" s="557"/>
      <c r="F42" s="557"/>
      <c r="G42" s="557"/>
      <c r="H42" s="557"/>
      <c r="Z42" s="313"/>
      <c r="AA42" s="314"/>
      <c r="AB42" s="315"/>
      <c r="AC42" s="313"/>
      <c r="AD42" s="316"/>
      <c r="AE42" s="316"/>
      <c r="AF42" s="316"/>
      <c r="AG42" s="316"/>
      <c r="AH42" s="316"/>
      <c r="AI42" s="316"/>
      <c r="AJ42" s="316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8"/>
      <c r="BJ42" s="318"/>
      <c r="BK42" s="318"/>
      <c r="BL42" s="319"/>
      <c r="BM42" s="82"/>
      <c r="BN42" s="82"/>
      <c r="BO42" s="256"/>
      <c r="BP42" s="256"/>
      <c r="BQ42" s="256"/>
      <c r="BR42" s="256"/>
      <c r="BS42" s="256"/>
      <c r="BT42" s="82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7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6" ht="19.5" customHeight="1">
      <c r="A43" s="303" t="s">
        <v>252</v>
      </c>
      <c r="D43" s="557" t="s">
        <v>253</v>
      </c>
      <c r="E43" s="557"/>
      <c r="F43" s="557"/>
      <c r="G43" s="557"/>
      <c r="H43" s="308"/>
      <c r="Z43" s="320"/>
      <c r="AA43" s="314"/>
      <c r="AB43" s="320"/>
      <c r="AC43" s="315"/>
      <c r="AD43" s="316"/>
      <c r="AE43" s="316"/>
      <c r="AF43" s="316"/>
      <c r="AG43" s="316"/>
      <c r="AH43" s="316"/>
      <c r="AI43" s="316"/>
      <c r="AJ43" s="316"/>
      <c r="AK43" s="82"/>
      <c r="AL43" s="82"/>
      <c r="AM43" s="82"/>
      <c r="AN43" s="82"/>
      <c r="AO43" s="321"/>
      <c r="AP43" s="82"/>
      <c r="AQ43" s="82"/>
      <c r="AR43" s="82"/>
      <c r="AS43" s="82"/>
      <c r="AT43" s="82"/>
      <c r="AU43" s="82"/>
      <c r="AV43" s="317"/>
      <c r="AW43" s="82"/>
      <c r="AX43" s="82"/>
      <c r="AY43" s="82"/>
      <c r="AZ43" s="82"/>
      <c r="BA43" s="82"/>
      <c r="BB43" s="82"/>
      <c r="BC43" s="82"/>
      <c r="BD43" s="165"/>
      <c r="BE43" s="82"/>
      <c r="BF43" s="82"/>
      <c r="BG43" s="82"/>
      <c r="BH43" s="82"/>
      <c r="BI43" s="322"/>
      <c r="BJ43" s="322"/>
      <c r="BK43" s="322"/>
      <c r="BL43" s="319"/>
      <c r="BM43" s="323"/>
      <c r="BN43" s="323"/>
      <c r="BO43" s="4"/>
      <c r="BP43" s="324"/>
      <c r="BQ43" s="324"/>
      <c r="BR43" s="324"/>
      <c r="BS43" s="324"/>
      <c r="BT43" s="324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7"/>
      <c r="CU43" s="325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6" ht="21" customHeight="1">
      <c r="D44" s="558" t="s">
        <v>254</v>
      </c>
      <c r="E44" s="558"/>
      <c r="F44" s="558"/>
      <c r="G44" s="558"/>
      <c r="H44" s="326"/>
      <c r="Z44" s="320"/>
      <c r="AA44" s="314"/>
      <c r="AB44" s="315"/>
      <c r="AC44" s="315"/>
      <c r="AD44" s="316"/>
      <c r="AE44" s="316"/>
      <c r="AF44" s="316"/>
      <c r="AG44" s="316"/>
      <c r="AH44" s="316"/>
      <c r="AI44" s="316"/>
      <c r="AJ44" s="316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317"/>
      <c r="AX44" s="82"/>
      <c r="AY44" s="82"/>
      <c r="AZ44" s="317"/>
      <c r="BA44" s="82"/>
      <c r="BB44" s="82"/>
      <c r="BC44" s="317"/>
      <c r="BD44" s="82"/>
      <c r="BE44" s="82"/>
      <c r="BF44" s="317"/>
      <c r="BG44" s="82"/>
      <c r="BH44" s="82"/>
      <c r="BI44" s="322"/>
      <c r="BJ44" s="322"/>
      <c r="BK44" s="322"/>
      <c r="BL44" s="319"/>
      <c r="BM44" s="323"/>
      <c r="BN44" s="323"/>
      <c r="BO44" s="4"/>
      <c r="BP44" s="324"/>
      <c r="BQ44" s="324"/>
      <c r="BR44" s="324"/>
      <c r="BS44" s="324"/>
      <c r="BT44" s="324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7"/>
      <c r="CU44" s="325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6" ht="21" customHeight="1">
      <c r="D45" s="558" t="s">
        <v>255</v>
      </c>
      <c r="E45" s="558"/>
      <c r="F45" s="558"/>
      <c r="G45" s="558"/>
      <c r="H45" s="326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6" ht="26.25" customHeight="1">
      <c r="D46" s="558" t="s">
        <v>256</v>
      </c>
      <c r="E46" s="558"/>
      <c r="F46" s="558"/>
      <c r="G46" s="327"/>
      <c r="H46" s="32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6" ht="26.25" customHeight="1">
      <c r="D47" s="558" t="s">
        <v>257</v>
      </c>
      <c r="E47" s="558"/>
      <c r="F47" s="558"/>
      <c r="G47" s="558"/>
      <c r="H47" s="558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6" ht="26.25" customHeight="1">
      <c r="D48" s="558" t="s">
        <v>258</v>
      </c>
      <c r="E48" s="558"/>
      <c r="F48" s="558"/>
      <c r="G48" s="558"/>
      <c r="H48" s="326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</row>
    <row r="49" spans="1:1026" ht="21" customHeight="1">
      <c r="D49" s="558" t="s">
        <v>259</v>
      </c>
      <c r="E49" s="558"/>
      <c r="F49" s="558"/>
      <c r="G49" s="558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>
      <c r="D50" s="558" t="s">
        <v>260</v>
      </c>
      <c r="E50" s="558"/>
      <c r="F50" s="558"/>
      <c r="G50" s="558"/>
      <c r="H50" s="326"/>
    </row>
    <row r="51" spans="1:1026">
      <c r="D51" s="558" t="s">
        <v>261</v>
      </c>
      <c r="E51" s="558"/>
      <c r="F51" s="558"/>
      <c r="G51" s="558"/>
      <c r="H51" s="558"/>
    </row>
    <row r="52" spans="1:1026">
      <c r="A52" s="328"/>
      <c r="B52" s="328"/>
      <c r="C52" s="328"/>
      <c r="D52" s="303" t="s">
        <v>262</v>
      </c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s="249" customFormat="1" ht="12.75">
      <c r="A53" s="303"/>
      <c r="B53" s="303"/>
      <c r="C53" s="303"/>
      <c r="D53" s="327" t="s">
        <v>263</v>
      </c>
      <c r="E53" s="329" t="s">
        <v>264</v>
      </c>
      <c r="F53" s="327"/>
      <c r="G53" s="327"/>
      <c r="H53" s="327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</row>
  </sheetData>
  <mergeCells count="59">
    <mergeCell ref="D47:H47"/>
    <mergeCell ref="D48:G48"/>
    <mergeCell ref="D49:G49"/>
    <mergeCell ref="D50:G50"/>
    <mergeCell ref="D51:H51"/>
    <mergeCell ref="D46:F46"/>
    <mergeCell ref="A35:A36"/>
    <mergeCell ref="D35:D36"/>
    <mergeCell ref="AJ35:AJ36"/>
    <mergeCell ref="AK35:AK36"/>
    <mergeCell ref="D41:F41"/>
    <mergeCell ref="D42:H42"/>
    <mergeCell ref="D43:G43"/>
    <mergeCell ref="D44:G44"/>
    <mergeCell ref="D45:G45"/>
    <mergeCell ref="AL35:AL36"/>
    <mergeCell ref="D40:G40"/>
    <mergeCell ref="A28:A29"/>
    <mergeCell ref="D28:D29"/>
    <mergeCell ref="AJ28:AJ29"/>
    <mergeCell ref="AK28:AK29"/>
    <mergeCell ref="AL28:AL29"/>
    <mergeCell ref="A32:A33"/>
    <mergeCell ref="D32:D33"/>
    <mergeCell ref="AJ32:AJ33"/>
    <mergeCell ref="AK32:AK33"/>
    <mergeCell ref="AL32:AL33"/>
    <mergeCell ref="AL15:AL16"/>
    <mergeCell ref="A24:A25"/>
    <mergeCell ref="D24:D25"/>
    <mergeCell ref="AJ24:AJ25"/>
    <mergeCell ref="AK24:AK25"/>
    <mergeCell ref="AL24:AL25"/>
    <mergeCell ref="A19:A20"/>
    <mergeCell ref="D19:D20"/>
    <mergeCell ref="AJ19:AJ20"/>
    <mergeCell ref="AK19:AK20"/>
    <mergeCell ref="AL19:AL20"/>
    <mergeCell ref="E17:AI17"/>
    <mergeCell ref="A7:A8"/>
    <mergeCell ref="D7:D8"/>
    <mergeCell ref="AJ7:AJ8"/>
    <mergeCell ref="AK7:AK8"/>
    <mergeCell ref="A15:A16"/>
    <mergeCell ref="D15:D16"/>
    <mergeCell ref="AJ15:AJ16"/>
    <mergeCell ref="AK15:AK16"/>
    <mergeCell ref="AL7:AL8"/>
    <mergeCell ref="A11:A12"/>
    <mergeCell ref="D11:D12"/>
    <mergeCell ref="AJ11:AJ12"/>
    <mergeCell ref="AK11:AK12"/>
    <mergeCell ref="AL11:AL12"/>
    <mergeCell ref="AL4:AL5"/>
    <mergeCell ref="A1:AJ3"/>
    <mergeCell ref="A4:A5"/>
    <mergeCell ref="D4:D5"/>
    <mergeCell ref="AJ4:AJ5"/>
    <mergeCell ref="AK4:AK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82"/>
  <sheetViews>
    <sheetView workbookViewId="0">
      <selection activeCell="D9" sqref="D9"/>
    </sheetView>
  </sheetViews>
  <sheetFormatPr defaultColWidth="9.140625" defaultRowHeight="16.5"/>
  <cols>
    <col min="1" max="1" width="11.85546875" style="385" customWidth="1"/>
    <col min="2" max="2" width="51.85546875" style="385" customWidth="1"/>
    <col min="3" max="3" width="13.5703125" style="332" customWidth="1"/>
    <col min="4" max="4" width="19.140625" style="385" customWidth="1"/>
    <col min="5" max="35" width="7.5703125" style="385" customWidth="1"/>
    <col min="36" max="38" width="6.28515625" style="385" customWidth="1"/>
    <col min="39" max="39" width="9.140625" style="385"/>
    <col min="40" max="40" width="6.42578125" style="385" customWidth="1"/>
    <col min="41" max="41" width="7.140625" style="385" customWidth="1"/>
    <col min="42" max="42" width="4.42578125" style="385" customWidth="1"/>
    <col min="43" max="65" width="5" style="385" customWidth="1"/>
    <col min="66" max="70" width="4.42578125" style="385" customWidth="1"/>
    <col min="71" max="71" width="12" style="385" customWidth="1"/>
    <col min="72" max="72" width="5.85546875" style="385" customWidth="1"/>
    <col min="73" max="244" width="9.140625" style="385"/>
    <col min="245" max="259" width="11.5703125" style="415" customWidth="1"/>
    <col min="260" max="260" width="5.42578125" style="415" customWidth="1"/>
    <col min="261" max="261" width="20.7109375" style="415" customWidth="1"/>
    <col min="262" max="262" width="8" style="415" customWidth="1"/>
    <col min="263" max="263" width="6.85546875" style="415" customWidth="1"/>
    <col min="264" max="294" width="2.7109375" style="415" customWidth="1"/>
    <col min="295" max="295" width="3.42578125" style="415" customWidth="1"/>
    <col min="296" max="297" width="2.85546875" style="415" customWidth="1"/>
    <col min="298" max="500" width="9.140625" style="415"/>
    <col min="501" max="515" width="11.5703125" style="415" customWidth="1"/>
    <col min="516" max="516" width="5.42578125" style="415" customWidth="1"/>
    <col min="517" max="517" width="20.7109375" style="415" customWidth="1"/>
    <col min="518" max="518" width="8" style="415" customWidth="1"/>
    <col min="519" max="519" width="6.85546875" style="415" customWidth="1"/>
    <col min="520" max="550" width="2.7109375" style="415" customWidth="1"/>
    <col min="551" max="551" width="3.42578125" style="415" customWidth="1"/>
    <col min="552" max="553" width="2.85546875" style="415" customWidth="1"/>
    <col min="554" max="756" width="9.140625" style="415"/>
    <col min="757" max="771" width="11.5703125" style="415" customWidth="1"/>
    <col min="772" max="772" width="5.42578125" style="415" customWidth="1"/>
    <col min="773" max="773" width="20.7109375" style="415" customWidth="1"/>
    <col min="774" max="774" width="8" style="415" customWidth="1"/>
    <col min="775" max="775" width="6.85546875" style="415" customWidth="1"/>
    <col min="776" max="806" width="2.7109375" style="415" customWidth="1"/>
    <col min="807" max="807" width="3.42578125" style="415" customWidth="1"/>
    <col min="808" max="809" width="2.85546875" style="415" customWidth="1"/>
    <col min="810" max="1012" width="9.140625" style="415"/>
    <col min="1013" max="1027" width="11.5703125" style="415" customWidth="1"/>
    <col min="1028" max="1028" width="11.5703125" customWidth="1"/>
  </cols>
  <sheetData>
    <row r="1" spans="1:243" s="333" customFormat="1" ht="27" customHeight="1">
      <c r="A1" s="562" t="s">
        <v>265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330"/>
      <c r="AK1" s="330"/>
      <c r="AL1" s="331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  <c r="HU1" s="332"/>
      <c r="HV1" s="332"/>
      <c r="HW1" s="332"/>
      <c r="HX1" s="332"/>
      <c r="HY1" s="332"/>
      <c r="HZ1" s="332"/>
      <c r="IA1" s="332"/>
      <c r="IB1" s="332"/>
      <c r="IC1" s="332"/>
      <c r="ID1" s="332"/>
      <c r="IE1" s="332"/>
      <c r="IF1" s="332"/>
      <c r="IG1" s="332"/>
      <c r="IH1" s="332"/>
      <c r="II1" s="332"/>
    </row>
    <row r="2" spans="1:243" s="332" customFormat="1" ht="27" customHeight="1">
      <c r="A2" s="563" t="s">
        <v>266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334"/>
      <c r="AK2" s="334"/>
      <c r="AL2" s="335"/>
      <c r="AN2" s="333">
        <f>20*6</f>
        <v>120</v>
      </c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3"/>
      <c r="BT2" s="333"/>
    </row>
    <row r="3" spans="1:243" s="332" customFormat="1" ht="27" customHeight="1">
      <c r="A3" s="564" t="s">
        <v>267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336"/>
      <c r="AK3" s="336"/>
      <c r="AL3" s="337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</row>
    <row r="4" spans="1:243" s="343" customFormat="1" ht="27" customHeight="1">
      <c r="A4" s="338" t="s">
        <v>1</v>
      </c>
      <c r="B4" s="339" t="s">
        <v>2</v>
      </c>
      <c r="C4" s="339" t="s">
        <v>81</v>
      </c>
      <c r="D4" s="565" t="s">
        <v>4</v>
      </c>
      <c r="E4" s="340">
        <v>1</v>
      </c>
      <c r="F4" s="340">
        <v>2</v>
      </c>
      <c r="G4" s="340">
        <v>3</v>
      </c>
      <c r="H4" s="340">
        <v>4</v>
      </c>
      <c r="I4" s="340">
        <v>5</v>
      </c>
      <c r="J4" s="340">
        <v>6</v>
      </c>
      <c r="K4" s="340">
        <v>7</v>
      </c>
      <c r="L4" s="340">
        <v>8</v>
      </c>
      <c r="M4" s="340">
        <v>9</v>
      </c>
      <c r="N4" s="340">
        <v>10</v>
      </c>
      <c r="O4" s="340">
        <v>11</v>
      </c>
      <c r="P4" s="340">
        <v>12</v>
      </c>
      <c r="Q4" s="340">
        <v>13</v>
      </c>
      <c r="R4" s="340">
        <v>14</v>
      </c>
      <c r="S4" s="340">
        <v>15</v>
      </c>
      <c r="T4" s="340">
        <v>16</v>
      </c>
      <c r="U4" s="340">
        <v>17</v>
      </c>
      <c r="V4" s="340">
        <v>18</v>
      </c>
      <c r="W4" s="340">
        <v>19</v>
      </c>
      <c r="X4" s="340">
        <v>20</v>
      </c>
      <c r="Y4" s="340">
        <v>21</v>
      </c>
      <c r="Z4" s="340">
        <v>22</v>
      </c>
      <c r="AA4" s="340">
        <v>23</v>
      </c>
      <c r="AB4" s="340">
        <v>24</v>
      </c>
      <c r="AC4" s="340">
        <v>25</v>
      </c>
      <c r="AD4" s="340">
        <v>26</v>
      </c>
      <c r="AE4" s="340">
        <v>27</v>
      </c>
      <c r="AF4" s="340">
        <v>28</v>
      </c>
      <c r="AG4" s="340">
        <v>29</v>
      </c>
      <c r="AH4" s="340">
        <v>30</v>
      </c>
      <c r="AI4" s="340">
        <v>31</v>
      </c>
      <c r="AJ4" s="570" t="s">
        <v>5</v>
      </c>
      <c r="AK4" s="566" t="s">
        <v>6</v>
      </c>
      <c r="AL4" s="566" t="s">
        <v>7</v>
      </c>
      <c r="AM4" s="341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2"/>
      <c r="CD4" s="342"/>
      <c r="CE4" s="342"/>
      <c r="CF4" s="342"/>
      <c r="CG4" s="342"/>
      <c r="CH4" s="342"/>
      <c r="CI4" s="342"/>
      <c r="CJ4" s="342"/>
      <c r="CK4" s="342"/>
      <c r="CL4" s="342"/>
      <c r="CM4" s="342"/>
      <c r="CN4" s="342"/>
      <c r="CO4" s="342"/>
      <c r="CP4" s="342"/>
      <c r="CQ4" s="342"/>
      <c r="CR4" s="342"/>
    </row>
    <row r="5" spans="1:243" s="343" customFormat="1" ht="27" customHeight="1">
      <c r="A5" s="338"/>
      <c r="B5" s="339" t="s">
        <v>268</v>
      </c>
      <c r="C5" s="339" t="s">
        <v>201</v>
      </c>
      <c r="D5" s="565"/>
      <c r="E5" s="340" t="s">
        <v>82</v>
      </c>
      <c r="F5" s="340" t="s">
        <v>83</v>
      </c>
      <c r="G5" s="340" t="s">
        <v>84</v>
      </c>
      <c r="H5" s="340" t="s">
        <v>85</v>
      </c>
      <c r="I5" s="340" t="s">
        <v>86</v>
      </c>
      <c r="J5" s="340" t="s">
        <v>87</v>
      </c>
      <c r="K5" s="340" t="s">
        <v>88</v>
      </c>
      <c r="L5" s="340" t="s">
        <v>82</v>
      </c>
      <c r="M5" s="340" t="s">
        <v>83</v>
      </c>
      <c r="N5" s="340" t="s">
        <v>84</v>
      </c>
      <c r="O5" s="340" t="s">
        <v>85</v>
      </c>
      <c r="P5" s="340" t="s">
        <v>86</v>
      </c>
      <c r="Q5" s="340" t="s">
        <v>87</v>
      </c>
      <c r="R5" s="340" t="s">
        <v>88</v>
      </c>
      <c r="S5" s="340" t="s">
        <v>82</v>
      </c>
      <c r="T5" s="340" t="s">
        <v>83</v>
      </c>
      <c r="U5" s="340" t="s">
        <v>84</v>
      </c>
      <c r="V5" s="340" t="s">
        <v>85</v>
      </c>
      <c r="W5" s="340" t="s">
        <v>86</v>
      </c>
      <c r="X5" s="340" t="s">
        <v>87</v>
      </c>
      <c r="Y5" s="340" t="s">
        <v>88</v>
      </c>
      <c r="Z5" s="340" t="s">
        <v>82</v>
      </c>
      <c r="AA5" s="340" t="s">
        <v>83</v>
      </c>
      <c r="AB5" s="340" t="s">
        <v>84</v>
      </c>
      <c r="AC5" s="340" t="s">
        <v>85</v>
      </c>
      <c r="AD5" s="340" t="s">
        <v>86</v>
      </c>
      <c r="AE5" s="340" t="s">
        <v>87</v>
      </c>
      <c r="AF5" s="340" t="s">
        <v>88</v>
      </c>
      <c r="AG5" s="340" t="s">
        <v>82</v>
      </c>
      <c r="AH5" s="340" t="s">
        <v>83</v>
      </c>
      <c r="AI5" s="340" t="s">
        <v>84</v>
      </c>
      <c r="AJ5" s="570"/>
      <c r="AK5" s="566"/>
      <c r="AL5" s="566"/>
      <c r="AM5" s="344"/>
      <c r="AN5" s="345" t="s">
        <v>5</v>
      </c>
      <c r="AO5" s="345" t="s">
        <v>7</v>
      </c>
      <c r="AP5" s="346"/>
      <c r="AQ5" s="347" t="s">
        <v>18</v>
      </c>
      <c r="AR5" s="347" t="s">
        <v>11</v>
      </c>
      <c r="AS5" s="347" t="s">
        <v>19</v>
      </c>
      <c r="AT5" s="347" t="s">
        <v>20</v>
      </c>
      <c r="AU5" s="347" t="s">
        <v>21</v>
      </c>
      <c r="AV5" s="347" t="s">
        <v>22</v>
      </c>
      <c r="AW5" s="347" t="s">
        <v>163</v>
      </c>
      <c r="AX5" s="347" t="s">
        <v>24</v>
      </c>
      <c r="AY5" s="347" t="s">
        <v>25</v>
      </c>
      <c r="AZ5" s="347" t="s">
        <v>26</v>
      </c>
      <c r="BA5" s="347" t="s">
        <v>207</v>
      </c>
      <c r="BB5" s="347" t="s">
        <v>188</v>
      </c>
      <c r="BC5" s="347" t="s">
        <v>29</v>
      </c>
      <c r="BD5" s="347" t="s">
        <v>30</v>
      </c>
      <c r="BE5" s="347" t="s">
        <v>133</v>
      </c>
      <c r="BF5" s="347" t="s">
        <v>32</v>
      </c>
      <c r="BG5" s="347" t="s">
        <v>269</v>
      </c>
      <c r="BH5" s="347" t="s">
        <v>203</v>
      </c>
      <c r="BI5" s="347" t="s">
        <v>204</v>
      </c>
      <c r="BJ5" s="347" t="s">
        <v>206</v>
      </c>
      <c r="BK5" s="347" t="s">
        <v>205</v>
      </c>
      <c r="BL5" s="347" t="s">
        <v>270</v>
      </c>
      <c r="BM5" s="347" t="s">
        <v>271</v>
      </c>
      <c r="BN5" s="345" t="s">
        <v>13</v>
      </c>
      <c r="BO5" s="345" t="s">
        <v>14</v>
      </c>
      <c r="BP5" s="345" t="s">
        <v>15</v>
      </c>
      <c r="BQ5" s="345" t="s">
        <v>16</v>
      </c>
      <c r="BR5" s="345" t="s">
        <v>17</v>
      </c>
      <c r="BS5" s="348" t="s">
        <v>33</v>
      </c>
      <c r="BT5" s="348" t="s">
        <v>34</v>
      </c>
      <c r="BU5" s="342"/>
      <c r="BV5" s="347" t="s">
        <v>18</v>
      </c>
      <c r="BW5" s="347" t="s">
        <v>11</v>
      </c>
      <c r="BX5" s="347" t="s">
        <v>19</v>
      </c>
      <c r="BY5" s="347" t="s">
        <v>20</v>
      </c>
      <c r="BZ5" s="347" t="s">
        <v>21</v>
      </c>
      <c r="CA5" s="347" t="s">
        <v>22</v>
      </c>
      <c r="CB5" s="347" t="s">
        <v>23</v>
      </c>
      <c r="CC5" s="347" t="s">
        <v>24</v>
      </c>
      <c r="CD5" s="347" t="s">
        <v>25</v>
      </c>
      <c r="CE5" s="347" t="s">
        <v>26</v>
      </c>
      <c r="CF5" s="347" t="s">
        <v>207</v>
      </c>
      <c r="CG5" s="347" t="s">
        <v>188</v>
      </c>
      <c r="CH5" s="347" t="s">
        <v>29</v>
      </c>
      <c r="CI5" s="347" t="s">
        <v>30</v>
      </c>
      <c r="CJ5" s="347" t="s">
        <v>133</v>
      </c>
      <c r="CK5" s="347" t="s">
        <v>272</v>
      </c>
      <c r="CL5" s="347" t="s">
        <v>269</v>
      </c>
      <c r="CM5" s="347" t="s">
        <v>203</v>
      </c>
      <c r="CN5" s="347" t="s">
        <v>204</v>
      </c>
      <c r="CO5" s="347" t="s">
        <v>206</v>
      </c>
      <c r="CP5" s="347" t="s">
        <v>205</v>
      </c>
      <c r="CQ5" s="347" t="s">
        <v>270</v>
      </c>
      <c r="CR5" s="347" t="s">
        <v>271</v>
      </c>
    </row>
    <row r="6" spans="1:243" s="343" customFormat="1" ht="27" customHeight="1">
      <c r="A6" s="349" t="s">
        <v>273</v>
      </c>
      <c r="B6" s="350" t="s">
        <v>274</v>
      </c>
      <c r="C6" s="349">
        <v>497725</v>
      </c>
      <c r="D6" s="351" t="s">
        <v>275</v>
      </c>
      <c r="E6" s="352"/>
      <c r="F6" s="353" t="s">
        <v>19</v>
      </c>
      <c r="G6" s="354" t="s">
        <v>19</v>
      </c>
      <c r="H6" s="355" t="s">
        <v>18</v>
      </c>
      <c r="I6" s="352" t="s">
        <v>19</v>
      </c>
      <c r="J6" s="355" t="s">
        <v>19</v>
      </c>
      <c r="K6" s="355" t="s">
        <v>19</v>
      </c>
      <c r="L6" s="352" t="s">
        <v>19</v>
      </c>
      <c r="M6" s="353"/>
      <c r="N6" s="354" t="s">
        <v>19</v>
      </c>
      <c r="O6" s="352" t="s">
        <v>19</v>
      </c>
      <c r="P6" s="355" t="s">
        <v>19</v>
      </c>
      <c r="Q6" s="352"/>
      <c r="R6" s="352" t="s">
        <v>19</v>
      </c>
      <c r="S6" s="352"/>
      <c r="T6" s="353"/>
      <c r="U6" s="353" t="s">
        <v>19</v>
      </c>
      <c r="V6" s="352"/>
      <c r="W6" s="352"/>
      <c r="X6" s="352" t="s">
        <v>19</v>
      </c>
      <c r="Y6" s="352"/>
      <c r="Z6" s="355" t="s">
        <v>19</v>
      </c>
      <c r="AA6" s="353"/>
      <c r="AB6" s="356" t="s">
        <v>16</v>
      </c>
      <c r="AC6" s="355" t="s">
        <v>18</v>
      </c>
      <c r="AD6" s="352" t="s">
        <v>19</v>
      </c>
      <c r="AE6" s="352"/>
      <c r="AF6" s="355" t="s">
        <v>19</v>
      </c>
      <c r="AG6" s="353" t="s">
        <v>19</v>
      </c>
      <c r="AH6" s="353"/>
      <c r="AI6" s="354" t="s">
        <v>19</v>
      </c>
      <c r="AJ6" s="357">
        <f t="shared" ref="AJ6:AJ18" si="0">AN6</f>
        <v>108</v>
      </c>
      <c r="AK6" s="358">
        <f t="shared" ref="AK6:AK18" si="1">AJ6+AL6</f>
        <v>216</v>
      </c>
      <c r="AL6" s="358">
        <f t="shared" ref="AL6:AL18" si="2">AO6</f>
        <v>108</v>
      </c>
      <c r="AM6" s="359"/>
      <c r="AN6" s="360">
        <f t="shared" ref="AN6:AN18" si="3">$AN$2-BS6</f>
        <v>108</v>
      </c>
      <c r="AO6" s="360">
        <f t="shared" ref="AO6:AO18" si="4">(BT6-AN6)</f>
        <v>108</v>
      </c>
      <c r="AP6" s="361"/>
      <c r="AQ6" s="362">
        <f t="shared" ref="AQ6:AQ18" si="5">COUNTIF(E6:AI6,"M")</f>
        <v>2</v>
      </c>
      <c r="AR6" s="362">
        <f t="shared" ref="AR6:AR18" si="6">COUNTIF(E6:AI6,"T")</f>
        <v>0</v>
      </c>
      <c r="AS6" s="362">
        <f>COUNTIF(E6:AI6,"P")</f>
        <v>17</v>
      </c>
      <c r="AT6" s="362">
        <f>COUNTIF(E6:AI6,"SN")</f>
        <v>0</v>
      </c>
      <c r="AU6" s="362">
        <f t="shared" ref="AU6:AU55" si="7">COUNTIF(E6:AI6,"M/T")</f>
        <v>0</v>
      </c>
      <c r="AV6" s="362">
        <f t="shared" ref="AV6:AV55" si="8">COUNTIF(E6:AI6,"I/I")</f>
        <v>0</v>
      </c>
      <c r="AW6" s="362">
        <f>COUNTIF(E6:AI6,"I")</f>
        <v>0</v>
      </c>
      <c r="AX6" s="362">
        <f t="shared" ref="AX6:AX55" si="9">COUNTIF(E6:AI6,"I²")</f>
        <v>0</v>
      </c>
      <c r="AY6" s="362">
        <f>COUNTIF(E6:AI6,"M4")</f>
        <v>0</v>
      </c>
      <c r="AZ6" s="362">
        <f>COUNTIF(E6:AI6,"T5")</f>
        <v>0</v>
      </c>
      <c r="BA6" s="362">
        <f>COUNTIF(E6:AI6,"N/M")</f>
        <v>0</v>
      </c>
      <c r="BB6" s="362">
        <f>COUNTIF(E6:AI6,"T/N")</f>
        <v>0</v>
      </c>
      <c r="BC6" s="362">
        <f>COUNTIF(E6:AI6,"T/I")</f>
        <v>0</v>
      </c>
      <c r="BD6" s="362">
        <f>COUNTIF(E6:AI6,"P/I")</f>
        <v>0</v>
      </c>
      <c r="BE6" s="362">
        <f>COUNTIF(E6:AI6,"M/N")</f>
        <v>0</v>
      </c>
      <c r="BF6" s="362">
        <f>COUNTIF(E6:AI6,"M4/T")</f>
        <v>0</v>
      </c>
      <c r="BG6" s="362">
        <f>COUNTIF(E6:AI6,"I2/M")</f>
        <v>0</v>
      </c>
      <c r="BH6" s="362">
        <f>COUNTIF(E6:AI6,"M5")</f>
        <v>0</v>
      </c>
      <c r="BI6" s="362">
        <f>COUNTIF(E6:AI6,"M6")</f>
        <v>0</v>
      </c>
      <c r="BJ6" s="362">
        <f>COUNTIF(E6:AI6,"T6")</f>
        <v>0</v>
      </c>
      <c r="BK6" s="362">
        <f>COUNTIF(E6:AI6,"P2")</f>
        <v>0</v>
      </c>
      <c r="BL6" s="362">
        <f>COUNTIF(E6:AI6,"T5/N")</f>
        <v>0</v>
      </c>
      <c r="BM6" s="362">
        <f>COUNTIF(E6:AI6,"M5/I")</f>
        <v>0</v>
      </c>
      <c r="BN6" s="363"/>
      <c r="BO6" s="363"/>
      <c r="BP6" s="363"/>
      <c r="BQ6" s="363">
        <v>2</v>
      </c>
      <c r="BR6" s="363"/>
      <c r="BS6" s="362">
        <f>((BO6*6)+(BP6*6)+(BQ6*6)+(BR6)+(BN6*6))</f>
        <v>12</v>
      </c>
      <c r="BT6" s="364">
        <f t="shared" ref="BT6:BT18" si="10">(AQ6*$BV$6)+(AR6*$BW$6)+(AS6*$BX$6)+(AT6*$BY$6)+(AU6*$BZ$6)+(AV6*$CA$6)+(AW6*$CB$6)+(AX6*$CC$6)+(AY6*$CD$6)+(AZ6*$CE$6)+(BA6*$CF$6)+(BB6*$CG$6)+(BC6*$CH$6)+(BD6*$CI$6)+(BE6*CJ$6)+(BF6*CK$6)+(BG6*$CL$6)+(BH6*$CM$6)+(BI6*$CN$6)+(BJ6*$CO$6)+(BK6*$CP$6)+(BL6*$CQ$6)+(BM6*$CR$6)</f>
        <v>216</v>
      </c>
      <c r="BU6" s="365"/>
      <c r="BV6" s="366">
        <v>6</v>
      </c>
      <c r="BW6" s="366">
        <v>6</v>
      </c>
      <c r="BX6" s="366">
        <v>12</v>
      </c>
      <c r="BY6" s="366">
        <v>12</v>
      </c>
      <c r="BZ6" s="366">
        <v>12</v>
      </c>
      <c r="CA6" s="366">
        <v>12</v>
      </c>
      <c r="CB6" s="366">
        <v>6</v>
      </c>
      <c r="CC6" s="366">
        <v>6</v>
      </c>
      <c r="CD6" s="366">
        <v>6</v>
      </c>
      <c r="CE6" s="366">
        <v>6</v>
      </c>
      <c r="CF6" s="366">
        <v>6</v>
      </c>
      <c r="CG6" s="366">
        <v>18</v>
      </c>
      <c r="CH6" s="366">
        <v>12</v>
      </c>
      <c r="CI6" s="366">
        <v>18</v>
      </c>
      <c r="CJ6" s="366">
        <v>12</v>
      </c>
      <c r="CK6" s="366">
        <v>12</v>
      </c>
      <c r="CL6" s="366">
        <v>8</v>
      </c>
      <c r="CM6" s="366">
        <v>5</v>
      </c>
      <c r="CN6" s="367">
        <v>6</v>
      </c>
      <c r="CO6" s="367">
        <v>6</v>
      </c>
      <c r="CP6" s="368">
        <v>12</v>
      </c>
      <c r="CQ6" s="369">
        <v>18</v>
      </c>
      <c r="CR6" s="369">
        <v>15</v>
      </c>
    </row>
    <row r="7" spans="1:243" s="343" customFormat="1" ht="27" customHeight="1">
      <c r="A7" s="349" t="s">
        <v>276</v>
      </c>
      <c r="B7" s="350" t="s">
        <v>277</v>
      </c>
      <c r="C7" s="349" t="s">
        <v>278</v>
      </c>
      <c r="D7" s="351" t="s">
        <v>275</v>
      </c>
      <c r="E7" s="355" t="s">
        <v>11</v>
      </c>
      <c r="F7" s="353" t="s">
        <v>19</v>
      </c>
      <c r="G7" s="353"/>
      <c r="H7" s="355" t="s">
        <v>19</v>
      </c>
      <c r="I7" s="352" t="s">
        <v>19</v>
      </c>
      <c r="J7" s="355" t="s">
        <v>19</v>
      </c>
      <c r="K7" s="352"/>
      <c r="L7" s="352" t="s">
        <v>19</v>
      </c>
      <c r="M7" s="354" t="s">
        <v>11</v>
      </c>
      <c r="N7" s="354" t="s">
        <v>19</v>
      </c>
      <c r="O7" s="370" t="s">
        <v>16</v>
      </c>
      <c r="P7" s="355" t="s">
        <v>19</v>
      </c>
      <c r="Q7" s="352"/>
      <c r="R7" s="352" t="s">
        <v>19</v>
      </c>
      <c r="S7" s="352"/>
      <c r="T7" s="354" t="s">
        <v>19</v>
      </c>
      <c r="U7" s="353" t="s">
        <v>19</v>
      </c>
      <c r="V7" s="352"/>
      <c r="W7" s="355" t="s">
        <v>19</v>
      </c>
      <c r="X7" s="352" t="s">
        <v>19</v>
      </c>
      <c r="Y7" s="352"/>
      <c r="Z7" s="355" t="s">
        <v>19</v>
      </c>
      <c r="AA7" s="353" t="s">
        <v>19</v>
      </c>
      <c r="AB7" s="353"/>
      <c r="AC7" s="352"/>
      <c r="AD7" s="352" t="s">
        <v>19</v>
      </c>
      <c r="AE7" s="352"/>
      <c r="AF7" s="352"/>
      <c r="AG7" s="353" t="s">
        <v>19</v>
      </c>
      <c r="AH7" s="354" t="s">
        <v>11</v>
      </c>
      <c r="AI7" s="353"/>
      <c r="AJ7" s="357">
        <f t="shared" si="0"/>
        <v>108</v>
      </c>
      <c r="AK7" s="358">
        <f t="shared" si="1"/>
        <v>210</v>
      </c>
      <c r="AL7" s="358">
        <f t="shared" si="2"/>
        <v>102</v>
      </c>
      <c r="AM7" s="359"/>
      <c r="AN7" s="360">
        <f t="shared" si="3"/>
        <v>108</v>
      </c>
      <c r="AO7" s="360">
        <f t="shared" si="4"/>
        <v>102</v>
      </c>
      <c r="AP7" s="361"/>
      <c r="AQ7" s="362">
        <f t="shared" si="5"/>
        <v>0</v>
      </c>
      <c r="AR7" s="362">
        <f t="shared" si="6"/>
        <v>3</v>
      </c>
      <c r="AS7" s="362">
        <f t="shared" ref="AS7:AS18" si="11">COUNTIF(E7:AI7,"P")</f>
        <v>16</v>
      </c>
      <c r="AT7" s="362">
        <f t="shared" ref="AT7:AT55" si="12">COUNTIF(E7:AI7,"SN")</f>
        <v>0</v>
      </c>
      <c r="AU7" s="362">
        <f t="shared" si="7"/>
        <v>0</v>
      </c>
      <c r="AV7" s="362">
        <f t="shared" si="8"/>
        <v>0</v>
      </c>
      <c r="AW7" s="362">
        <f t="shared" ref="AW7:AW55" si="13">COUNTIF(E7:AI7,"I")</f>
        <v>0</v>
      </c>
      <c r="AX7" s="362">
        <f t="shared" si="9"/>
        <v>0</v>
      </c>
      <c r="AY7" s="362">
        <f t="shared" ref="AY7:AY55" si="14">COUNTIF(E7:AI7,"M4")</f>
        <v>0</v>
      </c>
      <c r="AZ7" s="362">
        <f t="shared" ref="AZ7:AZ55" si="15">COUNTIF(E7:AI7,"T5")</f>
        <v>0</v>
      </c>
      <c r="BA7" s="362">
        <f t="shared" ref="BA7:BA55" si="16">COUNTIF(E7:AI7,"N/M")</f>
        <v>0</v>
      </c>
      <c r="BB7" s="362">
        <f t="shared" ref="BB7:BB55" si="17">COUNTIF(E7:AI7,"T/N")</f>
        <v>0</v>
      </c>
      <c r="BC7" s="362">
        <f t="shared" ref="BC7:BC55" si="18">COUNTIF(E7:AI7,"T/I")</f>
        <v>0</v>
      </c>
      <c r="BD7" s="362">
        <f t="shared" ref="BD7:BD55" si="19">COUNTIF(E7:AI7,"P/I")</f>
        <v>0</v>
      </c>
      <c r="BE7" s="362">
        <f t="shared" ref="BE7:BE55" si="20">COUNTIF(E7:AI7,"M/N")</f>
        <v>0</v>
      </c>
      <c r="BF7" s="362">
        <f>COUNTIF(E7:AI7,"M/AT")</f>
        <v>0</v>
      </c>
      <c r="BG7" s="362">
        <f t="shared" ref="BG7:BG55" si="21">COUNTIF(E7:AI7,"I2/M")</f>
        <v>0</v>
      </c>
      <c r="BH7" s="362">
        <f t="shared" ref="BH7:BH55" si="22">COUNTIF(E7:AI7,"M5")</f>
        <v>0</v>
      </c>
      <c r="BI7" s="362">
        <f t="shared" ref="BI7:BI55" si="23">COUNTIF(E7:AI7,"M6")</f>
        <v>0</v>
      </c>
      <c r="BJ7" s="362">
        <f t="shared" ref="BJ7:BJ55" si="24">COUNTIF(E7:AI7,"T6")</f>
        <v>0</v>
      </c>
      <c r="BK7" s="362">
        <f t="shared" ref="BK7:BK55" si="25">COUNTIF(E7:AI7,"P2")</f>
        <v>0</v>
      </c>
      <c r="BL7" s="362">
        <f t="shared" ref="BL7:BL55" si="26">COUNTIF(E7:AI7,"T5/N")</f>
        <v>0</v>
      </c>
      <c r="BM7" s="362">
        <f t="shared" ref="BM7:BM55" si="27">COUNTIF(E7:AI7,"M5/I")</f>
        <v>0</v>
      </c>
      <c r="BN7" s="366"/>
      <c r="BO7" s="366"/>
      <c r="BP7" s="366"/>
      <c r="BQ7" s="366">
        <v>2</v>
      </c>
      <c r="BR7" s="366"/>
      <c r="BS7" s="362">
        <f t="shared" ref="BS7:BS55" si="28">((BO7*6)+(BP7*6)+(BQ7*6)+(BR7)+(BN7*6))</f>
        <v>12</v>
      </c>
      <c r="BT7" s="364">
        <f t="shared" si="10"/>
        <v>210</v>
      </c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42"/>
      <c r="CQ7" s="342"/>
      <c r="CR7" s="342"/>
    </row>
    <row r="8" spans="1:243" s="343" customFormat="1" ht="27" customHeight="1">
      <c r="A8" s="371" t="s">
        <v>279</v>
      </c>
      <c r="B8" s="350" t="s">
        <v>280</v>
      </c>
      <c r="C8" s="371" t="s">
        <v>281</v>
      </c>
      <c r="D8" s="351" t="s">
        <v>275</v>
      </c>
      <c r="E8" s="355" t="s">
        <v>11</v>
      </c>
      <c r="F8" s="353" t="s">
        <v>19</v>
      </c>
      <c r="G8" s="353"/>
      <c r="H8" s="352"/>
      <c r="I8" s="352" t="s">
        <v>19</v>
      </c>
      <c r="J8" s="352"/>
      <c r="K8" s="352"/>
      <c r="L8" s="352"/>
      <c r="M8" s="353"/>
      <c r="N8" s="353"/>
      <c r="O8" s="352"/>
      <c r="P8" s="355" t="s">
        <v>19</v>
      </c>
      <c r="Q8" s="355" t="s">
        <v>18</v>
      </c>
      <c r="R8" s="352" t="s">
        <v>19</v>
      </c>
      <c r="S8" s="355" t="s">
        <v>19</v>
      </c>
      <c r="T8" s="354" t="s">
        <v>19</v>
      </c>
      <c r="U8" s="353" t="s">
        <v>19</v>
      </c>
      <c r="V8" s="352"/>
      <c r="W8" s="352"/>
      <c r="X8" s="352" t="s">
        <v>19</v>
      </c>
      <c r="Y8" s="352"/>
      <c r="Z8" s="352" t="s">
        <v>19</v>
      </c>
      <c r="AA8" s="353" t="s">
        <v>19</v>
      </c>
      <c r="AB8" s="353"/>
      <c r="AC8" s="352" t="s">
        <v>19</v>
      </c>
      <c r="AD8" s="352" t="s">
        <v>19</v>
      </c>
      <c r="AE8" s="352"/>
      <c r="AF8" s="355" t="s">
        <v>19</v>
      </c>
      <c r="AG8" s="353" t="s">
        <v>19</v>
      </c>
      <c r="AH8" s="354" t="s">
        <v>19</v>
      </c>
      <c r="AI8" s="353"/>
      <c r="AJ8" s="357">
        <f t="shared" si="0"/>
        <v>120</v>
      </c>
      <c r="AK8" s="358">
        <f t="shared" si="1"/>
        <v>192</v>
      </c>
      <c r="AL8" s="358">
        <f t="shared" si="2"/>
        <v>72</v>
      </c>
      <c r="AM8" s="359"/>
      <c r="AN8" s="360">
        <f t="shared" si="3"/>
        <v>120</v>
      </c>
      <c r="AO8" s="360">
        <f t="shared" si="4"/>
        <v>72</v>
      </c>
      <c r="AP8" s="361"/>
      <c r="AQ8" s="362">
        <f t="shared" si="5"/>
        <v>1</v>
      </c>
      <c r="AR8" s="362">
        <f t="shared" si="6"/>
        <v>1</v>
      </c>
      <c r="AS8" s="362">
        <f t="shared" si="11"/>
        <v>15</v>
      </c>
      <c r="AT8" s="362">
        <f t="shared" si="12"/>
        <v>0</v>
      </c>
      <c r="AU8" s="362">
        <f t="shared" si="7"/>
        <v>0</v>
      </c>
      <c r="AV8" s="362">
        <f t="shared" si="8"/>
        <v>0</v>
      </c>
      <c r="AW8" s="362">
        <f t="shared" si="13"/>
        <v>0</v>
      </c>
      <c r="AX8" s="362">
        <f t="shared" si="9"/>
        <v>0</v>
      </c>
      <c r="AY8" s="362">
        <f t="shared" si="14"/>
        <v>0</v>
      </c>
      <c r="AZ8" s="362">
        <f t="shared" si="15"/>
        <v>0</v>
      </c>
      <c r="BA8" s="362">
        <f t="shared" si="16"/>
        <v>0</v>
      </c>
      <c r="BB8" s="362">
        <f t="shared" si="17"/>
        <v>0</v>
      </c>
      <c r="BC8" s="362">
        <f t="shared" si="18"/>
        <v>0</v>
      </c>
      <c r="BD8" s="362">
        <f t="shared" si="19"/>
        <v>0</v>
      </c>
      <c r="BE8" s="362">
        <f t="shared" si="20"/>
        <v>0</v>
      </c>
      <c r="BF8" s="362">
        <f t="shared" ref="BF8:BF55" si="29">COUNTIF(E8:AI8,"M4/T")</f>
        <v>0</v>
      </c>
      <c r="BG8" s="362">
        <f t="shared" si="21"/>
        <v>0</v>
      </c>
      <c r="BH8" s="362">
        <f t="shared" si="22"/>
        <v>0</v>
      </c>
      <c r="BI8" s="362">
        <f t="shared" si="23"/>
        <v>0</v>
      </c>
      <c r="BJ8" s="362">
        <f t="shared" si="24"/>
        <v>0</v>
      </c>
      <c r="BK8" s="362">
        <f t="shared" si="25"/>
        <v>0</v>
      </c>
      <c r="BL8" s="362">
        <f t="shared" si="26"/>
        <v>0</v>
      </c>
      <c r="BM8" s="362">
        <f t="shared" si="27"/>
        <v>0</v>
      </c>
      <c r="BN8" s="366"/>
      <c r="BO8" s="366"/>
      <c r="BP8" s="366"/>
      <c r="BQ8" s="366"/>
      <c r="BR8" s="366"/>
      <c r="BS8" s="362">
        <f t="shared" si="28"/>
        <v>0</v>
      </c>
      <c r="BT8" s="364">
        <f t="shared" si="10"/>
        <v>192</v>
      </c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42"/>
      <c r="CQ8" s="342"/>
      <c r="CR8" s="342"/>
    </row>
    <row r="9" spans="1:243" s="343" customFormat="1" ht="27" customHeight="1">
      <c r="A9" s="350" t="s">
        <v>282</v>
      </c>
      <c r="B9" s="350" t="s">
        <v>283</v>
      </c>
      <c r="C9" s="371">
        <v>408900</v>
      </c>
      <c r="D9" s="351" t="s">
        <v>275</v>
      </c>
      <c r="E9" s="352"/>
      <c r="F9" s="353"/>
      <c r="G9" s="354" t="s">
        <v>19</v>
      </c>
      <c r="H9" s="355" t="s">
        <v>19</v>
      </c>
      <c r="I9" s="352" t="s">
        <v>19</v>
      </c>
      <c r="J9" s="352" t="s">
        <v>19</v>
      </c>
      <c r="K9" s="352"/>
      <c r="L9" s="352" t="s">
        <v>19</v>
      </c>
      <c r="M9" s="353"/>
      <c r="N9" s="353"/>
      <c r="O9" s="352" t="s">
        <v>19</v>
      </c>
      <c r="P9" s="352" t="s">
        <v>19</v>
      </c>
      <c r="Q9" s="355" t="s">
        <v>18</v>
      </c>
      <c r="R9" s="352" t="s">
        <v>19</v>
      </c>
      <c r="S9" s="352" t="s">
        <v>19</v>
      </c>
      <c r="T9" s="353"/>
      <c r="U9" s="353" t="s">
        <v>19</v>
      </c>
      <c r="V9" s="355" t="s">
        <v>19</v>
      </c>
      <c r="W9" s="355" t="s">
        <v>18</v>
      </c>
      <c r="X9" s="352" t="s">
        <v>19</v>
      </c>
      <c r="Y9" s="355" t="s">
        <v>18</v>
      </c>
      <c r="Z9" s="355" t="s">
        <v>18</v>
      </c>
      <c r="AA9" s="353" t="s">
        <v>19</v>
      </c>
      <c r="AB9" s="353"/>
      <c r="AC9" s="352"/>
      <c r="AD9" s="352"/>
      <c r="AE9" s="352"/>
      <c r="AF9" s="352"/>
      <c r="AG9" s="353"/>
      <c r="AH9" s="353"/>
      <c r="AI9" s="353"/>
      <c r="AJ9" s="357">
        <f t="shared" si="0"/>
        <v>120</v>
      </c>
      <c r="AK9" s="358">
        <f t="shared" si="1"/>
        <v>180</v>
      </c>
      <c r="AL9" s="358">
        <f t="shared" si="2"/>
        <v>60</v>
      </c>
      <c r="AM9" s="359"/>
      <c r="AN9" s="360">
        <f t="shared" si="3"/>
        <v>120</v>
      </c>
      <c r="AO9" s="360">
        <f t="shared" si="4"/>
        <v>60</v>
      </c>
      <c r="AP9" s="361"/>
      <c r="AQ9" s="362">
        <f t="shared" si="5"/>
        <v>4</v>
      </c>
      <c r="AR9" s="362">
        <f t="shared" si="6"/>
        <v>0</v>
      </c>
      <c r="AS9" s="362">
        <f t="shared" si="11"/>
        <v>13</v>
      </c>
      <c r="AT9" s="362">
        <f t="shared" si="12"/>
        <v>0</v>
      </c>
      <c r="AU9" s="362">
        <f t="shared" si="7"/>
        <v>0</v>
      </c>
      <c r="AV9" s="362">
        <f t="shared" si="8"/>
        <v>0</v>
      </c>
      <c r="AW9" s="362">
        <f t="shared" si="13"/>
        <v>0</v>
      </c>
      <c r="AX9" s="362">
        <f t="shared" si="9"/>
        <v>0</v>
      </c>
      <c r="AY9" s="362">
        <f t="shared" si="14"/>
        <v>0</v>
      </c>
      <c r="AZ9" s="362">
        <f t="shared" si="15"/>
        <v>0</v>
      </c>
      <c r="BA9" s="362">
        <f>COUNTIF(E9:AI9,"M/AT")</f>
        <v>0</v>
      </c>
      <c r="BB9" s="362">
        <f t="shared" si="17"/>
        <v>0</v>
      </c>
      <c r="BC9" s="362">
        <f t="shared" si="18"/>
        <v>0</v>
      </c>
      <c r="BD9" s="362">
        <f t="shared" si="19"/>
        <v>0</v>
      </c>
      <c r="BE9" s="362">
        <f t="shared" si="20"/>
        <v>0</v>
      </c>
      <c r="BF9" s="362">
        <f>COUNTIF(E9:AI9,"M4/T")</f>
        <v>0</v>
      </c>
      <c r="BG9" s="362">
        <f t="shared" si="21"/>
        <v>0</v>
      </c>
      <c r="BH9" s="362">
        <f t="shared" si="22"/>
        <v>0</v>
      </c>
      <c r="BI9" s="362">
        <f t="shared" si="23"/>
        <v>0</v>
      </c>
      <c r="BJ9" s="362">
        <f t="shared" si="24"/>
        <v>0</v>
      </c>
      <c r="BK9" s="362">
        <f t="shared" si="25"/>
        <v>0</v>
      </c>
      <c r="BL9" s="362">
        <f t="shared" si="26"/>
        <v>0</v>
      </c>
      <c r="BM9" s="362">
        <f t="shared" si="27"/>
        <v>0</v>
      </c>
      <c r="BN9" s="366"/>
      <c r="BO9" s="366"/>
      <c r="BP9" s="366"/>
      <c r="BQ9" s="366"/>
      <c r="BR9" s="366"/>
      <c r="BS9" s="362">
        <f t="shared" si="28"/>
        <v>0</v>
      </c>
      <c r="BT9" s="364">
        <f t="shared" si="10"/>
        <v>180</v>
      </c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42"/>
      <c r="CQ9" s="342"/>
      <c r="CR9" s="342"/>
    </row>
    <row r="10" spans="1:243" s="343" customFormat="1" ht="27" customHeight="1">
      <c r="A10" s="371" t="s">
        <v>284</v>
      </c>
      <c r="B10" s="350" t="s">
        <v>285</v>
      </c>
      <c r="C10" s="371" t="s">
        <v>286</v>
      </c>
      <c r="D10" s="351" t="s">
        <v>275</v>
      </c>
      <c r="E10" s="352"/>
      <c r="F10" s="356" t="s">
        <v>16</v>
      </c>
      <c r="G10" s="353"/>
      <c r="H10" s="352"/>
      <c r="I10" s="370" t="s">
        <v>16</v>
      </c>
      <c r="J10" s="352"/>
      <c r="K10" s="352"/>
      <c r="L10" s="370" t="s">
        <v>16</v>
      </c>
      <c r="M10" s="353"/>
      <c r="N10" s="353"/>
      <c r="O10" s="370" t="s">
        <v>16</v>
      </c>
      <c r="P10" s="352"/>
      <c r="Q10" s="352"/>
      <c r="R10" s="370" t="s">
        <v>16</v>
      </c>
      <c r="S10" s="352"/>
      <c r="T10" s="353"/>
      <c r="U10" s="353" t="s">
        <v>19</v>
      </c>
      <c r="V10" s="355" t="s">
        <v>18</v>
      </c>
      <c r="W10" s="352"/>
      <c r="X10" s="352" t="s">
        <v>19</v>
      </c>
      <c r="Y10" s="352"/>
      <c r="Z10" s="355" t="s">
        <v>11</v>
      </c>
      <c r="AA10" s="353" t="s">
        <v>19</v>
      </c>
      <c r="AB10" s="354" t="s">
        <v>19</v>
      </c>
      <c r="AC10" s="352"/>
      <c r="AD10" s="352" t="s">
        <v>19</v>
      </c>
      <c r="AE10" s="352"/>
      <c r="AF10" s="352"/>
      <c r="AG10" s="353" t="s">
        <v>19</v>
      </c>
      <c r="AH10" s="353"/>
      <c r="AI10" s="354" t="s">
        <v>19</v>
      </c>
      <c r="AJ10" s="357">
        <f t="shared" si="0"/>
        <v>60</v>
      </c>
      <c r="AK10" s="358">
        <f t="shared" si="1"/>
        <v>96</v>
      </c>
      <c r="AL10" s="358">
        <f t="shared" si="2"/>
        <v>36</v>
      </c>
      <c r="AM10" s="359"/>
      <c r="AN10" s="360">
        <f t="shared" si="3"/>
        <v>60</v>
      </c>
      <c r="AO10" s="360">
        <f t="shared" si="4"/>
        <v>36</v>
      </c>
      <c r="AP10" s="361"/>
      <c r="AQ10" s="362">
        <f t="shared" si="5"/>
        <v>1</v>
      </c>
      <c r="AR10" s="362">
        <f t="shared" si="6"/>
        <v>1</v>
      </c>
      <c r="AS10" s="362">
        <f t="shared" si="11"/>
        <v>7</v>
      </c>
      <c r="AT10" s="362">
        <f t="shared" si="12"/>
        <v>0</v>
      </c>
      <c r="AU10" s="362">
        <f t="shared" si="7"/>
        <v>0</v>
      </c>
      <c r="AV10" s="362">
        <f t="shared" si="8"/>
        <v>0</v>
      </c>
      <c r="AW10" s="362">
        <f t="shared" si="13"/>
        <v>0</v>
      </c>
      <c r="AX10" s="362">
        <f t="shared" si="9"/>
        <v>0</v>
      </c>
      <c r="AY10" s="362">
        <f t="shared" si="14"/>
        <v>0</v>
      </c>
      <c r="AZ10" s="362">
        <f t="shared" si="15"/>
        <v>0</v>
      </c>
      <c r="BA10" s="362">
        <f t="shared" si="16"/>
        <v>0</v>
      </c>
      <c r="BB10" s="362">
        <f t="shared" si="17"/>
        <v>0</v>
      </c>
      <c r="BC10" s="362">
        <f t="shared" si="18"/>
        <v>0</v>
      </c>
      <c r="BD10" s="362">
        <f t="shared" si="19"/>
        <v>0</v>
      </c>
      <c r="BE10" s="362">
        <f t="shared" si="20"/>
        <v>0</v>
      </c>
      <c r="BF10" s="362">
        <f t="shared" si="29"/>
        <v>0</v>
      </c>
      <c r="BG10" s="362">
        <f t="shared" si="21"/>
        <v>0</v>
      </c>
      <c r="BH10" s="362">
        <f t="shared" si="22"/>
        <v>0</v>
      </c>
      <c r="BI10" s="362">
        <f t="shared" si="23"/>
        <v>0</v>
      </c>
      <c r="BJ10" s="362">
        <f t="shared" si="24"/>
        <v>0</v>
      </c>
      <c r="BK10" s="362">
        <f t="shared" si="25"/>
        <v>0</v>
      </c>
      <c r="BL10" s="362">
        <f t="shared" si="26"/>
        <v>0</v>
      </c>
      <c r="BM10" s="362">
        <f t="shared" si="27"/>
        <v>0</v>
      </c>
      <c r="BN10" s="366"/>
      <c r="BO10" s="366"/>
      <c r="BP10" s="366"/>
      <c r="BQ10" s="366">
        <v>10</v>
      </c>
      <c r="BR10" s="366"/>
      <c r="BS10" s="362">
        <f t="shared" si="28"/>
        <v>60</v>
      </c>
      <c r="BT10" s="364">
        <f t="shared" si="10"/>
        <v>96</v>
      </c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42"/>
      <c r="CQ10" s="342"/>
      <c r="CR10" s="342"/>
    </row>
    <row r="11" spans="1:243" s="343" customFormat="1" ht="27" customHeight="1">
      <c r="A11" s="371">
        <v>152587</v>
      </c>
      <c r="B11" s="350" t="s">
        <v>287</v>
      </c>
      <c r="C11" s="371">
        <v>724919</v>
      </c>
      <c r="D11" s="351" t="s">
        <v>275</v>
      </c>
      <c r="E11" s="355" t="s">
        <v>19</v>
      </c>
      <c r="F11" s="353" t="s">
        <v>19</v>
      </c>
      <c r="G11" s="353"/>
      <c r="H11" s="355" t="s">
        <v>19</v>
      </c>
      <c r="I11" s="352" t="s">
        <v>19</v>
      </c>
      <c r="J11" s="352"/>
      <c r="K11" s="355" t="s">
        <v>19</v>
      </c>
      <c r="L11" s="352" t="s">
        <v>19</v>
      </c>
      <c r="M11" s="353"/>
      <c r="N11" s="354" t="s">
        <v>19</v>
      </c>
      <c r="O11" s="352" t="s">
        <v>19</v>
      </c>
      <c r="P11" s="355" t="s">
        <v>19</v>
      </c>
      <c r="Q11" s="352"/>
      <c r="R11" s="370" t="s">
        <v>16</v>
      </c>
      <c r="S11" s="352"/>
      <c r="T11" s="353" t="s">
        <v>19</v>
      </c>
      <c r="U11" s="353"/>
      <c r="V11" s="352"/>
      <c r="W11" s="355" t="s">
        <v>19</v>
      </c>
      <c r="X11" s="352" t="s">
        <v>19</v>
      </c>
      <c r="Y11" s="352"/>
      <c r="Z11" s="352"/>
      <c r="AA11" s="353"/>
      <c r="AB11" s="353" t="s">
        <v>19</v>
      </c>
      <c r="AC11" s="352"/>
      <c r="AD11" s="352" t="s">
        <v>19</v>
      </c>
      <c r="AE11" s="352"/>
      <c r="AF11" s="352"/>
      <c r="AG11" s="353" t="s">
        <v>19</v>
      </c>
      <c r="AH11" s="354" t="s">
        <v>19</v>
      </c>
      <c r="AI11" s="353"/>
      <c r="AJ11" s="357">
        <f t="shared" si="0"/>
        <v>108</v>
      </c>
      <c r="AK11" s="358">
        <f t="shared" si="1"/>
        <v>192</v>
      </c>
      <c r="AL11" s="358">
        <f t="shared" si="2"/>
        <v>84</v>
      </c>
      <c r="AM11" s="359"/>
      <c r="AN11" s="360">
        <f t="shared" si="3"/>
        <v>108</v>
      </c>
      <c r="AO11" s="360">
        <f t="shared" si="4"/>
        <v>84</v>
      </c>
      <c r="AP11" s="361"/>
      <c r="AQ11" s="362">
        <f t="shared" si="5"/>
        <v>0</v>
      </c>
      <c r="AR11" s="362">
        <f t="shared" si="6"/>
        <v>0</v>
      </c>
      <c r="AS11" s="362">
        <f t="shared" si="11"/>
        <v>16</v>
      </c>
      <c r="AT11" s="362">
        <f t="shared" si="12"/>
        <v>0</v>
      </c>
      <c r="AU11" s="362">
        <f t="shared" si="7"/>
        <v>0</v>
      </c>
      <c r="AV11" s="362">
        <f t="shared" si="8"/>
        <v>0</v>
      </c>
      <c r="AW11" s="362">
        <f t="shared" si="13"/>
        <v>0</v>
      </c>
      <c r="AX11" s="362">
        <f t="shared" si="9"/>
        <v>0</v>
      </c>
      <c r="AY11" s="362">
        <f t="shared" si="14"/>
        <v>0</v>
      </c>
      <c r="AZ11" s="362">
        <f t="shared" si="15"/>
        <v>0</v>
      </c>
      <c r="BA11" s="362">
        <f t="shared" si="16"/>
        <v>0</v>
      </c>
      <c r="BB11" s="362">
        <f t="shared" si="17"/>
        <v>0</v>
      </c>
      <c r="BC11" s="362">
        <f t="shared" si="18"/>
        <v>0</v>
      </c>
      <c r="BD11" s="362">
        <f t="shared" si="19"/>
        <v>0</v>
      </c>
      <c r="BE11" s="362">
        <f t="shared" si="20"/>
        <v>0</v>
      </c>
      <c r="BF11" s="362">
        <f t="shared" si="29"/>
        <v>0</v>
      </c>
      <c r="BG11" s="362">
        <f t="shared" si="21"/>
        <v>0</v>
      </c>
      <c r="BH11" s="362">
        <f t="shared" si="22"/>
        <v>0</v>
      </c>
      <c r="BI11" s="362">
        <f t="shared" si="23"/>
        <v>0</v>
      </c>
      <c r="BJ11" s="362">
        <f t="shared" si="24"/>
        <v>0</v>
      </c>
      <c r="BK11" s="362">
        <f t="shared" si="25"/>
        <v>0</v>
      </c>
      <c r="BL11" s="362">
        <f t="shared" si="26"/>
        <v>0</v>
      </c>
      <c r="BM11" s="362">
        <f t="shared" si="27"/>
        <v>0</v>
      </c>
      <c r="BN11" s="366"/>
      <c r="BO11" s="366"/>
      <c r="BP11" s="366"/>
      <c r="BQ11" s="366">
        <v>2</v>
      </c>
      <c r="BR11" s="366"/>
      <c r="BS11" s="362">
        <f t="shared" si="28"/>
        <v>12</v>
      </c>
      <c r="BT11" s="364">
        <f t="shared" si="10"/>
        <v>192</v>
      </c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42"/>
      <c r="CQ11" s="342"/>
      <c r="CR11" s="342"/>
    </row>
    <row r="12" spans="1:243" s="343" customFormat="1" ht="27" customHeight="1">
      <c r="A12" s="371" t="s">
        <v>288</v>
      </c>
      <c r="B12" s="350" t="s">
        <v>289</v>
      </c>
      <c r="C12" s="371">
        <v>596143</v>
      </c>
      <c r="D12" s="351" t="s">
        <v>275</v>
      </c>
      <c r="E12" s="355" t="s">
        <v>19</v>
      </c>
      <c r="F12" s="353"/>
      <c r="G12" s="353"/>
      <c r="H12" s="559" t="s">
        <v>290</v>
      </c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1"/>
      <c r="AC12" s="355" t="s">
        <v>19</v>
      </c>
      <c r="AD12" s="352" t="s">
        <v>19</v>
      </c>
      <c r="AE12" s="352" t="s">
        <v>19</v>
      </c>
      <c r="AF12" s="352" t="s">
        <v>18</v>
      </c>
      <c r="AG12" s="354" t="s">
        <v>19</v>
      </c>
      <c r="AH12" s="354" t="s">
        <v>19</v>
      </c>
      <c r="AI12" s="354" t="s">
        <v>19</v>
      </c>
      <c r="AJ12" s="357">
        <f t="shared" si="0"/>
        <v>30</v>
      </c>
      <c r="AK12" s="358">
        <f t="shared" si="1"/>
        <v>90</v>
      </c>
      <c r="AL12" s="358">
        <f t="shared" si="2"/>
        <v>60</v>
      </c>
      <c r="AM12" s="359"/>
      <c r="AN12" s="360">
        <f t="shared" si="3"/>
        <v>30</v>
      </c>
      <c r="AO12" s="360">
        <f t="shared" si="4"/>
        <v>60</v>
      </c>
      <c r="AP12" s="361"/>
      <c r="AQ12" s="362">
        <f t="shared" si="5"/>
        <v>1</v>
      </c>
      <c r="AR12" s="362">
        <f t="shared" si="6"/>
        <v>0</v>
      </c>
      <c r="AS12" s="362">
        <f t="shared" si="11"/>
        <v>7</v>
      </c>
      <c r="AT12" s="362">
        <f t="shared" si="12"/>
        <v>0</v>
      </c>
      <c r="AU12" s="362">
        <f t="shared" si="7"/>
        <v>0</v>
      </c>
      <c r="AV12" s="362">
        <f t="shared" si="8"/>
        <v>0</v>
      </c>
      <c r="AW12" s="362">
        <f t="shared" si="13"/>
        <v>0</v>
      </c>
      <c r="AX12" s="362">
        <f t="shared" si="9"/>
        <v>0</v>
      </c>
      <c r="AY12" s="362">
        <f t="shared" si="14"/>
        <v>0</v>
      </c>
      <c r="AZ12" s="362">
        <f t="shared" si="15"/>
        <v>0</v>
      </c>
      <c r="BA12" s="362">
        <f t="shared" si="16"/>
        <v>0</v>
      </c>
      <c r="BB12" s="362">
        <f t="shared" si="17"/>
        <v>0</v>
      </c>
      <c r="BC12" s="362">
        <f t="shared" si="18"/>
        <v>0</v>
      </c>
      <c r="BD12" s="362">
        <f t="shared" si="19"/>
        <v>0</v>
      </c>
      <c r="BE12" s="362">
        <f t="shared" si="20"/>
        <v>0</v>
      </c>
      <c r="BF12" s="362">
        <f t="shared" si="29"/>
        <v>0</v>
      </c>
      <c r="BG12" s="362">
        <f t="shared" si="21"/>
        <v>0</v>
      </c>
      <c r="BH12" s="362">
        <f t="shared" si="22"/>
        <v>0</v>
      </c>
      <c r="BI12" s="362">
        <f t="shared" si="23"/>
        <v>0</v>
      </c>
      <c r="BJ12" s="362">
        <f t="shared" si="24"/>
        <v>0</v>
      </c>
      <c r="BK12" s="362">
        <f t="shared" si="25"/>
        <v>0</v>
      </c>
      <c r="BL12" s="362">
        <f t="shared" si="26"/>
        <v>0</v>
      </c>
      <c r="BM12" s="362">
        <f t="shared" si="27"/>
        <v>0</v>
      </c>
      <c r="BN12" s="366"/>
      <c r="BO12" s="366">
        <v>15</v>
      </c>
      <c r="BP12" s="366"/>
      <c r="BQ12" s="366"/>
      <c r="BR12" s="366"/>
      <c r="BS12" s="362">
        <f t="shared" si="28"/>
        <v>90</v>
      </c>
      <c r="BT12" s="364">
        <f t="shared" si="10"/>
        <v>90</v>
      </c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E12" s="365"/>
      <c r="CF12" s="365"/>
      <c r="CG12" s="365"/>
      <c r="CH12" s="365"/>
      <c r="CI12" s="365"/>
      <c r="CJ12" s="365"/>
      <c r="CK12" s="365"/>
      <c r="CL12" s="365"/>
      <c r="CM12" s="365"/>
      <c r="CN12" s="365"/>
      <c r="CO12" s="365"/>
      <c r="CP12" s="342"/>
      <c r="CQ12" s="342"/>
      <c r="CR12" s="342"/>
    </row>
    <row r="13" spans="1:243" s="343" customFormat="1" ht="27" customHeight="1">
      <c r="A13" s="371" t="s">
        <v>291</v>
      </c>
      <c r="B13" s="350" t="s">
        <v>292</v>
      </c>
      <c r="C13" s="371">
        <v>645401</v>
      </c>
      <c r="D13" s="351" t="s">
        <v>275</v>
      </c>
      <c r="E13" s="352"/>
      <c r="F13" s="353" t="s">
        <v>19</v>
      </c>
      <c r="G13" s="353"/>
      <c r="H13" s="355" t="s">
        <v>19</v>
      </c>
      <c r="I13" s="370" t="s">
        <v>16</v>
      </c>
      <c r="J13" s="352"/>
      <c r="K13" s="352"/>
      <c r="L13" s="352" t="s">
        <v>19</v>
      </c>
      <c r="M13" s="353"/>
      <c r="N13" s="354" t="s">
        <v>19</v>
      </c>
      <c r="O13" s="352" t="s">
        <v>19</v>
      </c>
      <c r="P13" s="352"/>
      <c r="Q13" s="355" t="s">
        <v>19</v>
      </c>
      <c r="R13" s="352" t="s">
        <v>19</v>
      </c>
      <c r="S13" s="352"/>
      <c r="T13" s="354" t="s">
        <v>19</v>
      </c>
      <c r="U13" s="353" t="s">
        <v>19</v>
      </c>
      <c r="V13" s="370" t="s">
        <v>16</v>
      </c>
      <c r="W13" s="352"/>
      <c r="X13" s="370" t="s">
        <v>16</v>
      </c>
      <c r="Y13" s="352"/>
      <c r="Z13" s="355" t="s">
        <v>19</v>
      </c>
      <c r="AA13" s="353" t="s">
        <v>19</v>
      </c>
      <c r="AB13" s="353"/>
      <c r="AC13" s="559" t="s">
        <v>293</v>
      </c>
      <c r="AD13" s="561"/>
      <c r="AE13" s="355" t="s">
        <v>19</v>
      </c>
      <c r="AF13" s="355" t="s">
        <v>19</v>
      </c>
      <c r="AG13" s="353"/>
      <c r="AH13" s="353"/>
      <c r="AI13" s="353"/>
      <c r="AJ13" s="357">
        <f t="shared" si="0"/>
        <v>72</v>
      </c>
      <c r="AK13" s="358">
        <f t="shared" si="1"/>
        <v>156</v>
      </c>
      <c r="AL13" s="358">
        <f t="shared" si="2"/>
        <v>84</v>
      </c>
      <c r="AM13" s="359"/>
      <c r="AN13" s="360">
        <f t="shared" si="3"/>
        <v>72</v>
      </c>
      <c r="AO13" s="360">
        <f t="shared" si="4"/>
        <v>84</v>
      </c>
      <c r="AP13" s="361"/>
      <c r="AQ13" s="362">
        <f t="shared" si="5"/>
        <v>0</v>
      </c>
      <c r="AR13" s="362">
        <f t="shared" si="6"/>
        <v>0</v>
      </c>
      <c r="AS13" s="362">
        <f t="shared" si="11"/>
        <v>13</v>
      </c>
      <c r="AT13" s="362">
        <f t="shared" si="12"/>
        <v>0</v>
      </c>
      <c r="AU13" s="362">
        <f t="shared" si="7"/>
        <v>0</v>
      </c>
      <c r="AV13" s="362">
        <f t="shared" si="8"/>
        <v>0</v>
      </c>
      <c r="AW13" s="362">
        <f t="shared" si="13"/>
        <v>0</v>
      </c>
      <c r="AX13" s="362">
        <f t="shared" si="9"/>
        <v>0</v>
      </c>
      <c r="AY13" s="362">
        <f t="shared" si="14"/>
        <v>0</v>
      </c>
      <c r="AZ13" s="362">
        <f t="shared" si="15"/>
        <v>0</v>
      </c>
      <c r="BA13" s="362">
        <f t="shared" si="16"/>
        <v>0</v>
      </c>
      <c r="BB13" s="362">
        <f t="shared" si="17"/>
        <v>0</v>
      </c>
      <c r="BC13" s="362">
        <f t="shared" si="18"/>
        <v>0</v>
      </c>
      <c r="BD13" s="362">
        <f t="shared" si="19"/>
        <v>0</v>
      </c>
      <c r="BE13" s="362">
        <f t="shared" si="20"/>
        <v>0</v>
      </c>
      <c r="BF13" s="362">
        <f t="shared" si="29"/>
        <v>0</v>
      </c>
      <c r="BG13" s="362">
        <f t="shared" si="21"/>
        <v>0</v>
      </c>
      <c r="BH13" s="362">
        <f t="shared" si="22"/>
        <v>0</v>
      </c>
      <c r="BI13" s="362">
        <f t="shared" si="23"/>
        <v>0</v>
      </c>
      <c r="BJ13" s="362">
        <f t="shared" si="24"/>
        <v>0</v>
      </c>
      <c r="BK13" s="362">
        <f t="shared" si="25"/>
        <v>0</v>
      </c>
      <c r="BL13" s="362">
        <f t="shared" si="26"/>
        <v>0</v>
      </c>
      <c r="BM13" s="362">
        <f t="shared" si="27"/>
        <v>0</v>
      </c>
      <c r="BN13" s="366"/>
      <c r="BO13" s="366">
        <v>2</v>
      </c>
      <c r="BP13" s="366"/>
      <c r="BQ13" s="366">
        <v>6</v>
      </c>
      <c r="BR13" s="366"/>
      <c r="BS13" s="362">
        <f t="shared" si="28"/>
        <v>48</v>
      </c>
      <c r="BT13" s="364">
        <f t="shared" si="10"/>
        <v>156</v>
      </c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5"/>
      <c r="CP13" s="342"/>
      <c r="CQ13" s="342"/>
      <c r="CR13" s="342"/>
    </row>
    <row r="14" spans="1:243" s="343" customFormat="1" ht="27" customHeight="1">
      <c r="A14" s="371" t="s">
        <v>294</v>
      </c>
      <c r="B14" s="350" t="s">
        <v>295</v>
      </c>
      <c r="C14" s="371" t="s">
        <v>296</v>
      </c>
      <c r="D14" s="351" t="s">
        <v>275</v>
      </c>
      <c r="E14" s="567" t="s">
        <v>290</v>
      </c>
      <c r="F14" s="568"/>
      <c r="G14" s="568"/>
      <c r="H14" s="568"/>
      <c r="I14" s="568"/>
      <c r="J14" s="568"/>
      <c r="K14" s="568"/>
      <c r="L14" s="568"/>
      <c r="M14" s="569"/>
      <c r="N14" s="353"/>
      <c r="O14" s="559" t="s">
        <v>186</v>
      </c>
      <c r="P14" s="560"/>
      <c r="Q14" s="560"/>
      <c r="R14" s="560"/>
      <c r="S14" s="561"/>
      <c r="T14" s="353"/>
      <c r="U14" s="353"/>
      <c r="V14" s="355" t="s">
        <v>19</v>
      </c>
      <c r="W14" s="355" t="s">
        <v>19</v>
      </c>
      <c r="X14" s="352"/>
      <c r="Y14" s="352" t="s">
        <v>18</v>
      </c>
      <c r="Z14" s="370" t="s">
        <v>16</v>
      </c>
      <c r="AA14" s="353" t="s">
        <v>19</v>
      </c>
      <c r="AB14" s="356"/>
      <c r="AC14" s="370"/>
      <c r="AD14" s="352"/>
      <c r="AE14" s="355" t="s">
        <v>19</v>
      </c>
      <c r="AF14" s="355" t="s">
        <v>19</v>
      </c>
      <c r="AG14" s="353" t="s">
        <v>19</v>
      </c>
      <c r="AH14" s="354" t="s">
        <v>19</v>
      </c>
      <c r="AI14" s="353" t="s">
        <v>19</v>
      </c>
      <c r="AJ14" s="357">
        <f t="shared" si="0"/>
        <v>42</v>
      </c>
      <c r="AK14" s="358">
        <f t="shared" si="1"/>
        <v>102</v>
      </c>
      <c r="AL14" s="358">
        <f t="shared" si="2"/>
        <v>60</v>
      </c>
      <c r="AM14" s="359"/>
      <c r="AN14" s="360">
        <f t="shared" si="3"/>
        <v>42</v>
      </c>
      <c r="AO14" s="360">
        <f t="shared" si="4"/>
        <v>60</v>
      </c>
      <c r="AP14" s="361"/>
      <c r="AQ14" s="362">
        <f t="shared" si="5"/>
        <v>1</v>
      </c>
      <c r="AR14" s="362">
        <f t="shared" si="6"/>
        <v>0</v>
      </c>
      <c r="AS14" s="362">
        <f t="shared" si="11"/>
        <v>8</v>
      </c>
      <c r="AT14" s="362">
        <f t="shared" si="12"/>
        <v>0</v>
      </c>
      <c r="AU14" s="362">
        <f t="shared" si="7"/>
        <v>0</v>
      </c>
      <c r="AV14" s="362">
        <f t="shared" si="8"/>
        <v>0</v>
      </c>
      <c r="AW14" s="362">
        <f t="shared" si="13"/>
        <v>0</v>
      </c>
      <c r="AX14" s="362">
        <f t="shared" si="9"/>
        <v>0</v>
      </c>
      <c r="AY14" s="362">
        <f t="shared" si="14"/>
        <v>0</v>
      </c>
      <c r="AZ14" s="362">
        <f t="shared" si="15"/>
        <v>0</v>
      </c>
      <c r="BA14" s="362">
        <f t="shared" si="16"/>
        <v>0</v>
      </c>
      <c r="BB14" s="362">
        <f t="shared" si="17"/>
        <v>0</v>
      </c>
      <c r="BC14" s="362">
        <f t="shared" si="18"/>
        <v>0</v>
      </c>
      <c r="BD14" s="362">
        <f t="shared" si="19"/>
        <v>0</v>
      </c>
      <c r="BE14" s="362">
        <f t="shared" si="20"/>
        <v>0</v>
      </c>
      <c r="BF14" s="362">
        <f t="shared" si="29"/>
        <v>0</v>
      </c>
      <c r="BG14" s="362">
        <f t="shared" si="21"/>
        <v>0</v>
      </c>
      <c r="BH14" s="362">
        <f t="shared" si="22"/>
        <v>0</v>
      </c>
      <c r="BI14" s="362">
        <f t="shared" si="23"/>
        <v>0</v>
      </c>
      <c r="BJ14" s="362">
        <f t="shared" si="24"/>
        <v>0</v>
      </c>
      <c r="BK14" s="362">
        <f t="shared" si="25"/>
        <v>0</v>
      </c>
      <c r="BL14" s="362">
        <f t="shared" si="26"/>
        <v>0</v>
      </c>
      <c r="BM14" s="362">
        <f t="shared" si="27"/>
        <v>0</v>
      </c>
      <c r="BN14" s="366"/>
      <c r="BO14" s="366">
        <v>11</v>
      </c>
      <c r="BP14" s="366"/>
      <c r="BQ14" s="366">
        <v>2</v>
      </c>
      <c r="BR14" s="366"/>
      <c r="BS14" s="362">
        <f t="shared" si="28"/>
        <v>78</v>
      </c>
      <c r="BT14" s="364">
        <f t="shared" si="10"/>
        <v>102</v>
      </c>
      <c r="BU14" s="365"/>
      <c r="BV14" s="365"/>
      <c r="BW14" s="365"/>
      <c r="BX14" s="365"/>
      <c r="BY14" s="365"/>
      <c r="BZ14" s="365"/>
      <c r="CA14" s="365"/>
      <c r="CB14" s="365"/>
      <c r="CC14" s="365"/>
      <c r="CD14" s="365"/>
      <c r="CE14" s="365"/>
      <c r="CF14" s="365"/>
      <c r="CG14" s="365"/>
      <c r="CH14" s="365"/>
      <c r="CI14" s="365"/>
      <c r="CJ14" s="365"/>
      <c r="CK14" s="365"/>
      <c r="CL14" s="365"/>
      <c r="CM14" s="365"/>
      <c r="CN14" s="365"/>
      <c r="CO14" s="365"/>
      <c r="CP14" s="342"/>
      <c r="CQ14" s="342"/>
      <c r="CR14" s="342"/>
    </row>
    <row r="15" spans="1:243" s="343" customFormat="1" ht="27" customHeight="1">
      <c r="A15" s="371" t="s">
        <v>297</v>
      </c>
      <c r="B15" s="350" t="s">
        <v>298</v>
      </c>
      <c r="C15" s="371" t="s">
        <v>299</v>
      </c>
      <c r="D15" s="351" t="s">
        <v>275</v>
      </c>
      <c r="E15" s="370"/>
      <c r="F15" s="353"/>
      <c r="G15" s="353"/>
      <c r="H15" s="559" t="s">
        <v>290</v>
      </c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1"/>
      <c r="U15" s="353" t="s">
        <v>19</v>
      </c>
      <c r="V15" s="355" t="s">
        <v>19</v>
      </c>
      <c r="W15" s="352"/>
      <c r="X15" s="352"/>
      <c r="Y15" s="352" t="s">
        <v>19</v>
      </c>
      <c r="Z15" s="355" t="s">
        <v>19</v>
      </c>
      <c r="AA15" s="353" t="s">
        <v>19</v>
      </c>
      <c r="AB15" s="354" t="s">
        <v>19</v>
      </c>
      <c r="AC15" s="352"/>
      <c r="AD15" s="352"/>
      <c r="AE15" s="352" t="s">
        <v>19</v>
      </c>
      <c r="AF15" s="352"/>
      <c r="AG15" s="353" t="s">
        <v>19</v>
      </c>
      <c r="AH15" s="354" t="s">
        <v>19</v>
      </c>
      <c r="AI15" s="353"/>
      <c r="AJ15" s="357">
        <f t="shared" si="0"/>
        <v>60</v>
      </c>
      <c r="AK15" s="358">
        <f t="shared" si="1"/>
        <v>108</v>
      </c>
      <c r="AL15" s="358">
        <f t="shared" si="2"/>
        <v>48</v>
      </c>
      <c r="AM15" s="359"/>
      <c r="AN15" s="360">
        <f t="shared" si="3"/>
        <v>60</v>
      </c>
      <c r="AO15" s="360">
        <f t="shared" si="4"/>
        <v>48</v>
      </c>
      <c r="AP15" s="361"/>
      <c r="AQ15" s="362">
        <f t="shared" si="5"/>
        <v>0</v>
      </c>
      <c r="AR15" s="362">
        <f t="shared" si="6"/>
        <v>0</v>
      </c>
      <c r="AS15" s="362">
        <f t="shared" si="11"/>
        <v>9</v>
      </c>
      <c r="AT15" s="362">
        <f t="shared" si="12"/>
        <v>0</v>
      </c>
      <c r="AU15" s="362">
        <f t="shared" si="7"/>
        <v>0</v>
      </c>
      <c r="AV15" s="362">
        <f t="shared" si="8"/>
        <v>0</v>
      </c>
      <c r="AW15" s="362">
        <f t="shared" si="13"/>
        <v>0</v>
      </c>
      <c r="AX15" s="362">
        <f t="shared" si="9"/>
        <v>0</v>
      </c>
      <c r="AY15" s="362">
        <f t="shared" si="14"/>
        <v>0</v>
      </c>
      <c r="AZ15" s="362">
        <f t="shared" si="15"/>
        <v>0</v>
      </c>
      <c r="BA15" s="362">
        <f t="shared" si="16"/>
        <v>0</v>
      </c>
      <c r="BB15" s="362">
        <f t="shared" si="17"/>
        <v>0</v>
      </c>
      <c r="BC15" s="362">
        <f t="shared" si="18"/>
        <v>0</v>
      </c>
      <c r="BD15" s="362">
        <f t="shared" si="19"/>
        <v>0</v>
      </c>
      <c r="BE15" s="362">
        <f t="shared" si="20"/>
        <v>0</v>
      </c>
      <c r="BF15" s="362">
        <f t="shared" si="29"/>
        <v>0</v>
      </c>
      <c r="BG15" s="362">
        <f t="shared" si="21"/>
        <v>0</v>
      </c>
      <c r="BH15" s="362">
        <f t="shared" si="22"/>
        <v>0</v>
      </c>
      <c r="BI15" s="362">
        <f t="shared" si="23"/>
        <v>0</v>
      </c>
      <c r="BJ15" s="362">
        <f t="shared" si="24"/>
        <v>0</v>
      </c>
      <c r="BK15" s="362">
        <f t="shared" si="25"/>
        <v>0</v>
      </c>
      <c r="BL15" s="362">
        <f t="shared" si="26"/>
        <v>0</v>
      </c>
      <c r="BM15" s="362">
        <f t="shared" si="27"/>
        <v>0</v>
      </c>
      <c r="BN15" s="366"/>
      <c r="BO15" s="366">
        <v>10</v>
      </c>
      <c r="BP15" s="366"/>
      <c r="BQ15" s="366"/>
      <c r="BR15" s="366"/>
      <c r="BS15" s="362">
        <f t="shared" si="28"/>
        <v>60</v>
      </c>
      <c r="BT15" s="364">
        <f t="shared" si="10"/>
        <v>108</v>
      </c>
      <c r="BU15" s="365"/>
      <c r="BV15" s="365"/>
      <c r="BW15" s="365"/>
      <c r="BX15" s="365"/>
      <c r="BY15" s="365"/>
      <c r="BZ15" s="365"/>
      <c r="CA15" s="365"/>
      <c r="CB15" s="365"/>
      <c r="CC15" s="365"/>
      <c r="CD15" s="365"/>
      <c r="CE15" s="365"/>
      <c r="CF15" s="365"/>
      <c r="CG15" s="365"/>
      <c r="CH15" s="365"/>
      <c r="CI15" s="365"/>
      <c r="CJ15" s="365"/>
      <c r="CK15" s="365"/>
      <c r="CL15" s="365"/>
      <c r="CM15" s="365"/>
      <c r="CN15" s="365"/>
      <c r="CO15" s="365"/>
      <c r="CP15" s="342"/>
      <c r="CQ15" s="342"/>
      <c r="CR15" s="342"/>
    </row>
    <row r="16" spans="1:243" s="343" customFormat="1" ht="27" customHeight="1">
      <c r="A16" s="371">
        <v>429457</v>
      </c>
      <c r="B16" s="350" t="s">
        <v>300</v>
      </c>
      <c r="C16" s="371">
        <v>858853</v>
      </c>
      <c r="D16" s="351" t="s">
        <v>275</v>
      </c>
      <c r="E16" s="372"/>
      <c r="F16" s="356" t="s">
        <v>16</v>
      </c>
      <c r="G16" s="353"/>
      <c r="H16" s="372"/>
      <c r="I16" s="352" t="s">
        <v>19</v>
      </c>
      <c r="J16" s="355" t="s">
        <v>19</v>
      </c>
      <c r="K16" s="355" t="s">
        <v>19</v>
      </c>
      <c r="L16" s="352" t="s">
        <v>19</v>
      </c>
      <c r="M16" s="354" t="s">
        <v>19</v>
      </c>
      <c r="N16" s="353"/>
      <c r="O16" s="352" t="s">
        <v>19</v>
      </c>
      <c r="P16" s="355" t="s">
        <v>19</v>
      </c>
      <c r="Q16" s="352"/>
      <c r="R16" s="352" t="s">
        <v>19</v>
      </c>
      <c r="S16" s="352"/>
      <c r="T16" s="353"/>
      <c r="U16" s="353" t="s">
        <v>19</v>
      </c>
      <c r="V16" s="352"/>
      <c r="W16" s="352"/>
      <c r="X16" s="352" t="s">
        <v>19</v>
      </c>
      <c r="Y16" s="352" t="s">
        <v>11</v>
      </c>
      <c r="Z16" s="352" t="s">
        <v>18</v>
      </c>
      <c r="AA16" s="353"/>
      <c r="AB16" s="353"/>
      <c r="AC16" s="352"/>
      <c r="AD16" s="352" t="s">
        <v>19</v>
      </c>
      <c r="AE16" s="355" t="s">
        <v>19</v>
      </c>
      <c r="AF16" s="352"/>
      <c r="AG16" s="353" t="s">
        <v>19</v>
      </c>
      <c r="AH16" s="354" t="s">
        <v>19</v>
      </c>
      <c r="AI16" s="354" t="s">
        <v>19</v>
      </c>
      <c r="AJ16" s="357">
        <f t="shared" si="0"/>
        <v>108</v>
      </c>
      <c r="AK16" s="358">
        <f t="shared" si="1"/>
        <v>192</v>
      </c>
      <c r="AL16" s="358">
        <f t="shared" si="2"/>
        <v>84</v>
      </c>
      <c r="AM16" s="359"/>
      <c r="AN16" s="360">
        <f t="shared" si="3"/>
        <v>108</v>
      </c>
      <c r="AO16" s="360">
        <f t="shared" si="4"/>
        <v>84</v>
      </c>
      <c r="AP16" s="361"/>
      <c r="AQ16" s="362">
        <f t="shared" si="5"/>
        <v>1</v>
      </c>
      <c r="AR16" s="362">
        <f t="shared" si="6"/>
        <v>1</v>
      </c>
      <c r="AS16" s="362">
        <f t="shared" si="11"/>
        <v>15</v>
      </c>
      <c r="AT16" s="362">
        <f t="shared" si="12"/>
        <v>0</v>
      </c>
      <c r="AU16" s="362">
        <f t="shared" si="7"/>
        <v>0</v>
      </c>
      <c r="AV16" s="362">
        <f t="shared" si="8"/>
        <v>0</v>
      </c>
      <c r="AW16" s="362">
        <f t="shared" si="13"/>
        <v>0</v>
      </c>
      <c r="AX16" s="362">
        <f t="shared" si="9"/>
        <v>0</v>
      </c>
      <c r="AY16" s="362">
        <f t="shared" si="14"/>
        <v>0</v>
      </c>
      <c r="AZ16" s="362">
        <f t="shared" si="15"/>
        <v>0</v>
      </c>
      <c r="BA16" s="362">
        <f t="shared" si="16"/>
        <v>0</v>
      </c>
      <c r="BB16" s="362">
        <f t="shared" si="17"/>
        <v>0</v>
      </c>
      <c r="BC16" s="362">
        <f t="shared" si="18"/>
        <v>0</v>
      </c>
      <c r="BD16" s="362">
        <f t="shared" si="19"/>
        <v>0</v>
      </c>
      <c r="BE16" s="362">
        <f t="shared" si="20"/>
        <v>0</v>
      </c>
      <c r="BF16" s="362">
        <f t="shared" si="29"/>
        <v>0</v>
      </c>
      <c r="BG16" s="362">
        <f t="shared" si="21"/>
        <v>0</v>
      </c>
      <c r="BH16" s="362">
        <f t="shared" si="22"/>
        <v>0</v>
      </c>
      <c r="BI16" s="362">
        <f t="shared" si="23"/>
        <v>0</v>
      </c>
      <c r="BJ16" s="362">
        <f t="shared" si="24"/>
        <v>0</v>
      </c>
      <c r="BK16" s="362">
        <f t="shared" si="25"/>
        <v>0</v>
      </c>
      <c r="BL16" s="362">
        <f t="shared" si="26"/>
        <v>0</v>
      </c>
      <c r="BM16" s="362">
        <f t="shared" si="27"/>
        <v>0</v>
      </c>
      <c r="BN16" s="366"/>
      <c r="BO16" s="366"/>
      <c r="BP16" s="366"/>
      <c r="BQ16" s="366">
        <v>2</v>
      </c>
      <c r="BR16" s="366"/>
      <c r="BS16" s="362">
        <f t="shared" si="28"/>
        <v>12</v>
      </c>
      <c r="BT16" s="364">
        <f t="shared" si="10"/>
        <v>192</v>
      </c>
      <c r="BU16" s="365"/>
      <c r="BV16" s="365"/>
      <c r="BW16" s="365"/>
      <c r="BX16" s="365"/>
      <c r="BY16" s="365"/>
      <c r="BZ16" s="365"/>
      <c r="CA16" s="365"/>
      <c r="CB16" s="365"/>
      <c r="CC16" s="365"/>
      <c r="CD16" s="365"/>
      <c r="CE16" s="365"/>
      <c r="CF16" s="365"/>
      <c r="CG16" s="365"/>
      <c r="CH16" s="365"/>
      <c r="CI16" s="365"/>
      <c r="CJ16" s="365"/>
      <c r="CK16" s="365"/>
      <c r="CL16" s="365"/>
      <c r="CM16" s="365"/>
      <c r="CN16" s="365"/>
      <c r="CO16" s="365"/>
      <c r="CP16" s="342"/>
      <c r="CQ16" s="342"/>
      <c r="CR16" s="342"/>
    </row>
    <row r="17" spans="1:96" s="343" customFormat="1" ht="27" customHeight="1">
      <c r="A17" s="350">
        <v>431958</v>
      </c>
      <c r="B17" s="350" t="s">
        <v>301</v>
      </c>
      <c r="C17" s="371">
        <v>775356</v>
      </c>
      <c r="D17" s="351" t="s">
        <v>275</v>
      </c>
      <c r="E17" s="370" t="s">
        <v>16</v>
      </c>
      <c r="F17" s="354" t="s">
        <v>19</v>
      </c>
      <c r="G17" s="353"/>
      <c r="H17" s="355" t="s">
        <v>19</v>
      </c>
      <c r="I17" s="352" t="s">
        <v>19</v>
      </c>
      <c r="J17" s="355" t="s">
        <v>19</v>
      </c>
      <c r="K17" s="352"/>
      <c r="L17" s="355" t="s">
        <v>18</v>
      </c>
      <c r="M17" s="353" t="s">
        <v>19</v>
      </c>
      <c r="N17" s="353"/>
      <c r="O17" s="352" t="s">
        <v>19</v>
      </c>
      <c r="P17" s="355" t="s">
        <v>18</v>
      </c>
      <c r="Q17" s="355" t="s">
        <v>18</v>
      </c>
      <c r="R17" s="352"/>
      <c r="S17" s="352" t="s">
        <v>19</v>
      </c>
      <c r="T17" s="353"/>
      <c r="U17" s="353" t="s">
        <v>19</v>
      </c>
      <c r="V17" s="352"/>
      <c r="W17" s="352" t="s">
        <v>19</v>
      </c>
      <c r="X17" s="352"/>
      <c r="Y17" s="352" t="s">
        <v>19</v>
      </c>
      <c r="Z17" s="355" t="s">
        <v>19</v>
      </c>
      <c r="AA17" s="353"/>
      <c r="AB17" s="354" t="s">
        <v>19</v>
      </c>
      <c r="AC17" s="355" t="s">
        <v>18</v>
      </c>
      <c r="AD17" s="355" t="s">
        <v>18</v>
      </c>
      <c r="AE17" s="352" t="s">
        <v>19</v>
      </c>
      <c r="AF17" s="352"/>
      <c r="AG17" s="353" t="s">
        <v>19</v>
      </c>
      <c r="AH17" s="354" t="s">
        <v>19</v>
      </c>
      <c r="AI17" s="353"/>
      <c r="AJ17" s="357">
        <f t="shared" si="0"/>
        <v>108</v>
      </c>
      <c r="AK17" s="358">
        <f t="shared" si="1"/>
        <v>210</v>
      </c>
      <c r="AL17" s="358">
        <f t="shared" si="2"/>
        <v>102</v>
      </c>
      <c r="AM17" s="359"/>
      <c r="AN17" s="360">
        <f t="shared" si="3"/>
        <v>108</v>
      </c>
      <c r="AO17" s="360">
        <f t="shared" si="4"/>
        <v>102</v>
      </c>
      <c r="AP17" s="361"/>
      <c r="AQ17" s="362">
        <f t="shared" si="5"/>
        <v>5</v>
      </c>
      <c r="AR17" s="362">
        <f t="shared" si="6"/>
        <v>0</v>
      </c>
      <c r="AS17" s="362">
        <f t="shared" si="11"/>
        <v>15</v>
      </c>
      <c r="AT17" s="362">
        <f t="shared" si="12"/>
        <v>0</v>
      </c>
      <c r="AU17" s="362">
        <f t="shared" si="7"/>
        <v>0</v>
      </c>
      <c r="AV17" s="362">
        <f t="shared" si="8"/>
        <v>0</v>
      </c>
      <c r="AW17" s="362">
        <f t="shared" si="13"/>
        <v>0</v>
      </c>
      <c r="AX17" s="362">
        <f t="shared" si="9"/>
        <v>0</v>
      </c>
      <c r="AY17" s="362">
        <f t="shared" si="14"/>
        <v>0</v>
      </c>
      <c r="AZ17" s="362">
        <f t="shared" si="15"/>
        <v>0</v>
      </c>
      <c r="BA17" s="362">
        <f t="shared" si="16"/>
        <v>0</v>
      </c>
      <c r="BB17" s="362">
        <f t="shared" si="17"/>
        <v>0</v>
      </c>
      <c r="BC17" s="362">
        <f t="shared" si="18"/>
        <v>0</v>
      </c>
      <c r="BD17" s="362">
        <f t="shared" si="19"/>
        <v>0</v>
      </c>
      <c r="BE17" s="362">
        <f t="shared" si="20"/>
        <v>0</v>
      </c>
      <c r="BF17" s="362">
        <f t="shared" si="29"/>
        <v>0</v>
      </c>
      <c r="BG17" s="362">
        <f t="shared" si="21"/>
        <v>0</v>
      </c>
      <c r="BH17" s="362">
        <f t="shared" si="22"/>
        <v>0</v>
      </c>
      <c r="BI17" s="362">
        <f t="shared" si="23"/>
        <v>0</v>
      </c>
      <c r="BJ17" s="362">
        <f t="shared" si="24"/>
        <v>0</v>
      </c>
      <c r="BK17" s="362">
        <f t="shared" si="25"/>
        <v>0</v>
      </c>
      <c r="BL17" s="362">
        <f t="shared" si="26"/>
        <v>0</v>
      </c>
      <c r="BM17" s="362">
        <f t="shared" si="27"/>
        <v>0</v>
      </c>
      <c r="BN17" s="366"/>
      <c r="BO17" s="366"/>
      <c r="BP17" s="366"/>
      <c r="BQ17" s="366">
        <v>2</v>
      </c>
      <c r="BR17" s="366"/>
      <c r="BS17" s="362">
        <f t="shared" si="28"/>
        <v>12</v>
      </c>
      <c r="BT17" s="364">
        <f t="shared" si="10"/>
        <v>210</v>
      </c>
      <c r="BU17" s="365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K17" s="365"/>
      <c r="CL17" s="365"/>
      <c r="CM17" s="365"/>
      <c r="CN17" s="365"/>
      <c r="CO17" s="365"/>
      <c r="CP17" s="342"/>
      <c r="CQ17" s="342"/>
      <c r="CR17" s="342"/>
    </row>
    <row r="18" spans="1:96" s="343" customFormat="1" ht="27" customHeight="1">
      <c r="A18" s="350" t="s">
        <v>302</v>
      </c>
      <c r="B18" s="350" t="s">
        <v>303</v>
      </c>
      <c r="C18" s="371"/>
      <c r="D18" s="351" t="s">
        <v>275</v>
      </c>
      <c r="E18" s="352"/>
      <c r="F18" s="353"/>
      <c r="G18" s="353"/>
      <c r="H18" s="352"/>
      <c r="I18" s="352"/>
      <c r="J18" s="352"/>
      <c r="K18" s="352"/>
      <c r="L18" s="352"/>
      <c r="M18" s="353"/>
      <c r="N18" s="353"/>
      <c r="O18" s="352"/>
      <c r="P18" s="352"/>
      <c r="Q18" s="352"/>
      <c r="R18" s="352"/>
      <c r="S18" s="352"/>
      <c r="T18" s="353"/>
      <c r="U18" s="353"/>
      <c r="V18" s="352"/>
      <c r="W18" s="352" t="s">
        <v>19</v>
      </c>
      <c r="X18" s="352"/>
      <c r="Y18" s="352" t="s">
        <v>11</v>
      </c>
      <c r="Z18" s="352"/>
      <c r="AA18" s="353"/>
      <c r="AB18" s="353"/>
      <c r="AC18" s="352" t="s">
        <v>19</v>
      </c>
      <c r="AD18" s="352"/>
      <c r="AE18" s="352"/>
      <c r="AF18" s="355" t="s">
        <v>19</v>
      </c>
      <c r="AG18" s="353" t="s">
        <v>19</v>
      </c>
      <c r="AH18" s="354" t="s">
        <v>19</v>
      </c>
      <c r="AI18" s="353" t="s">
        <v>19</v>
      </c>
      <c r="AJ18" s="357">
        <f t="shared" si="0"/>
        <v>54</v>
      </c>
      <c r="AK18" s="358">
        <f t="shared" si="1"/>
        <v>78</v>
      </c>
      <c r="AL18" s="358">
        <f t="shared" si="2"/>
        <v>24</v>
      </c>
      <c r="AM18" s="359"/>
      <c r="AN18" s="360">
        <f t="shared" si="3"/>
        <v>54</v>
      </c>
      <c r="AO18" s="360">
        <f t="shared" si="4"/>
        <v>24</v>
      </c>
      <c r="AP18" s="361"/>
      <c r="AQ18" s="362">
        <f t="shared" si="5"/>
        <v>0</v>
      </c>
      <c r="AR18" s="362">
        <f t="shared" si="6"/>
        <v>1</v>
      </c>
      <c r="AS18" s="362">
        <f t="shared" si="11"/>
        <v>6</v>
      </c>
      <c r="AT18" s="362">
        <f t="shared" si="12"/>
        <v>0</v>
      </c>
      <c r="AU18" s="362">
        <f t="shared" si="7"/>
        <v>0</v>
      </c>
      <c r="AV18" s="362">
        <f t="shared" si="8"/>
        <v>0</v>
      </c>
      <c r="AW18" s="362">
        <f t="shared" si="13"/>
        <v>0</v>
      </c>
      <c r="AX18" s="362">
        <f t="shared" si="9"/>
        <v>0</v>
      </c>
      <c r="AY18" s="362">
        <f t="shared" si="14"/>
        <v>0</v>
      </c>
      <c r="AZ18" s="362">
        <f t="shared" si="15"/>
        <v>0</v>
      </c>
      <c r="BA18" s="362">
        <f t="shared" si="16"/>
        <v>0</v>
      </c>
      <c r="BB18" s="362">
        <f t="shared" si="17"/>
        <v>0</v>
      </c>
      <c r="BC18" s="362">
        <f t="shared" si="18"/>
        <v>0</v>
      </c>
      <c r="BD18" s="362">
        <f t="shared" si="19"/>
        <v>0</v>
      </c>
      <c r="BE18" s="362">
        <f t="shared" si="20"/>
        <v>0</v>
      </c>
      <c r="BF18" s="362">
        <f t="shared" si="29"/>
        <v>0</v>
      </c>
      <c r="BG18" s="362">
        <f t="shared" si="21"/>
        <v>0</v>
      </c>
      <c r="BH18" s="362">
        <f t="shared" si="22"/>
        <v>0</v>
      </c>
      <c r="BI18" s="362">
        <f t="shared" si="23"/>
        <v>0</v>
      </c>
      <c r="BJ18" s="362">
        <f t="shared" si="24"/>
        <v>0</v>
      </c>
      <c r="BK18" s="362">
        <f t="shared" si="25"/>
        <v>0</v>
      </c>
      <c r="BL18" s="362">
        <f t="shared" si="26"/>
        <v>0</v>
      </c>
      <c r="BM18" s="362">
        <f t="shared" si="27"/>
        <v>0</v>
      </c>
      <c r="BN18" s="366"/>
      <c r="BO18" s="366">
        <v>11</v>
      </c>
      <c r="BP18" s="366"/>
      <c r="BQ18" s="366"/>
      <c r="BR18" s="366"/>
      <c r="BS18" s="362">
        <f t="shared" si="28"/>
        <v>66</v>
      </c>
      <c r="BT18" s="364">
        <f t="shared" si="10"/>
        <v>78</v>
      </c>
      <c r="BU18" s="365"/>
      <c r="BV18" s="365"/>
      <c r="BW18" s="365"/>
      <c r="BX18" s="36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K18" s="365"/>
      <c r="CL18" s="365"/>
      <c r="CM18" s="365"/>
      <c r="CN18" s="365"/>
      <c r="CO18" s="365"/>
      <c r="CP18" s="342"/>
      <c r="CQ18" s="342"/>
      <c r="CR18" s="342"/>
    </row>
    <row r="19" spans="1:96" s="343" customFormat="1" ht="27" customHeight="1">
      <c r="A19" s="339" t="s">
        <v>1</v>
      </c>
      <c r="B19" s="339" t="s">
        <v>2</v>
      </c>
      <c r="C19" s="339" t="s">
        <v>81</v>
      </c>
      <c r="D19" s="565" t="s">
        <v>4</v>
      </c>
      <c r="E19" s="340">
        <v>1</v>
      </c>
      <c r="F19" s="340">
        <v>2</v>
      </c>
      <c r="G19" s="340">
        <v>3</v>
      </c>
      <c r="H19" s="340">
        <v>4</v>
      </c>
      <c r="I19" s="340">
        <v>5</v>
      </c>
      <c r="J19" s="340">
        <v>6</v>
      </c>
      <c r="K19" s="340">
        <v>7</v>
      </c>
      <c r="L19" s="340">
        <v>8</v>
      </c>
      <c r="M19" s="340">
        <v>9</v>
      </c>
      <c r="N19" s="340">
        <v>10</v>
      </c>
      <c r="O19" s="340">
        <v>11</v>
      </c>
      <c r="P19" s="340">
        <v>12</v>
      </c>
      <c r="Q19" s="340">
        <v>13</v>
      </c>
      <c r="R19" s="340">
        <v>14</v>
      </c>
      <c r="S19" s="340">
        <v>15</v>
      </c>
      <c r="T19" s="340">
        <v>16</v>
      </c>
      <c r="U19" s="340">
        <v>17</v>
      </c>
      <c r="V19" s="340">
        <v>18</v>
      </c>
      <c r="W19" s="340">
        <v>19</v>
      </c>
      <c r="X19" s="340">
        <v>20</v>
      </c>
      <c r="Y19" s="340">
        <v>21</v>
      </c>
      <c r="Z19" s="340">
        <v>22</v>
      </c>
      <c r="AA19" s="340">
        <v>23</v>
      </c>
      <c r="AB19" s="340">
        <v>24</v>
      </c>
      <c r="AC19" s="340">
        <v>25</v>
      </c>
      <c r="AD19" s="340">
        <v>26</v>
      </c>
      <c r="AE19" s="340">
        <v>27</v>
      </c>
      <c r="AF19" s="340">
        <v>28</v>
      </c>
      <c r="AG19" s="340">
        <v>29</v>
      </c>
      <c r="AH19" s="340">
        <v>30</v>
      </c>
      <c r="AI19" s="340">
        <v>31</v>
      </c>
      <c r="AJ19" s="571" t="s">
        <v>5</v>
      </c>
      <c r="AK19" s="572" t="s">
        <v>6</v>
      </c>
      <c r="AL19" s="572" t="s">
        <v>7</v>
      </c>
      <c r="AM19" s="359"/>
      <c r="AN19" s="373"/>
      <c r="AO19" s="365"/>
      <c r="AP19" s="365"/>
      <c r="AQ19" s="365"/>
      <c r="AR19" s="365"/>
      <c r="AS19" s="374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4"/>
      <c r="BO19" s="374"/>
      <c r="BP19" s="374"/>
      <c r="BQ19" s="365"/>
      <c r="BR19" s="374"/>
      <c r="BS19" s="375"/>
      <c r="BT19" s="376"/>
      <c r="BU19" s="374"/>
      <c r="BV19" s="374"/>
      <c r="BW19" s="374"/>
      <c r="BX19" s="365"/>
      <c r="BY19" s="365"/>
      <c r="BZ19" s="365"/>
      <c r="CA19" s="365"/>
      <c r="CB19" s="365"/>
      <c r="CC19" s="365"/>
      <c r="CD19" s="365"/>
      <c r="CE19" s="365"/>
      <c r="CF19" s="365"/>
      <c r="CG19" s="365"/>
      <c r="CH19" s="365"/>
      <c r="CI19" s="365"/>
      <c r="CJ19" s="365"/>
      <c r="CK19" s="365"/>
      <c r="CL19" s="365"/>
      <c r="CM19" s="365"/>
      <c r="CN19" s="365"/>
      <c r="CO19" s="365"/>
      <c r="CP19" s="342"/>
      <c r="CQ19" s="342"/>
      <c r="CR19" s="342"/>
    </row>
    <row r="20" spans="1:96" s="343" customFormat="1" ht="27" customHeight="1">
      <c r="A20" s="339"/>
      <c r="B20" s="339" t="s">
        <v>268</v>
      </c>
      <c r="C20" s="339" t="s">
        <v>201</v>
      </c>
      <c r="D20" s="565"/>
      <c r="E20" s="340" t="s">
        <v>82</v>
      </c>
      <c r="F20" s="340" t="s">
        <v>83</v>
      </c>
      <c r="G20" s="340" t="s">
        <v>84</v>
      </c>
      <c r="H20" s="340" t="s">
        <v>85</v>
      </c>
      <c r="I20" s="340" t="s">
        <v>86</v>
      </c>
      <c r="J20" s="340" t="s">
        <v>87</v>
      </c>
      <c r="K20" s="340" t="s">
        <v>88</v>
      </c>
      <c r="L20" s="340" t="s">
        <v>82</v>
      </c>
      <c r="M20" s="340" t="s">
        <v>83</v>
      </c>
      <c r="N20" s="340" t="s">
        <v>84</v>
      </c>
      <c r="O20" s="340" t="s">
        <v>85</v>
      </c>
      <c r="P20" s="340" t="s">
        <v>86</v>
      </c>
      <c r="Q20" s="340" t="s">
        <v>87</v>
      </c>
      <c r="R20" s="340" t="s">
        <v>88</v>
      </c>
      <c r="S20" s="340" t="s">
        <v>82</v>
      </c>
      <c r="T20" s="340" t="s">
        <v>83</v>
      </c>
      <c r="U20" s="340" t="s">
        <v>84</v>
      </c>
      <c r="V20" s="340" t="s">
        <v>85</v>
      </c>
      <c r="W20" s="340" t="s">
        <v>86</v>
      </c>
      <c r="X20" s="340" t="s">
        <v>87</v>
      </c>
      <c r="Y20" s="340" t="s">
        <v>88</v>
      </c>
      <c r="Z20" s="340" t="s">
        <v>82</v>
      </c>
      <c r="AA20" s="340" t="s">
        <v>83</v>
      </c>
      <c r="AB20" s="340" t="s">
        <v>84</v>
      </c>
      <c r="AC20" s="340" t="s">
        <v>85</v>
      </c>
      <c r="AD20" s="340" t="s">
        <v>86</v>
      </c>
      <c r="AE20" s="340" t="s">
        <v>87</v>
      </c>
      <c r="AF20" s="340" t="s">
        <v>88</v>
      </c>
      <c r="AG20" s="340" t="s">
        <v>82</v>
      </c>
      <c r="AH20" s="340" t="s">
        <v>83</v>
      </c>
      <c r="AI20" s="340" t="s">
        <v>84</v>
      </c>
      <c r="AJ20" s="571"/>
      <c r="AK20" s="572"/>
      <c r="AL20" s="572"/>
      <c r="AM20" s="359"/>
      <c r="AN20" s="373"/>
      <c r="AO20" s="365"/>
      <c r="AP20" s="365"/>
      <c r="AQ20" s="365"/>
      <c r="AR20" s="365"/>
      <c r="AS20" s="374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4"/>
      <c r="BO20" s="374"/>
      <c r="BP20" s="374"/>
      <c r="BQ20" s="365"/>
      <c r="BR20" s="374"/>
      <c r="BS20" s="375"/>
      <c r="BT20" s="376"/>
      <c r="BU20" s="374"/>
      <c r="BV20" s="374"/>
      <c r="BW20" s="374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5"/>
      <c r="CJ20" s="365"/>
      <c r="CK20" s="365"/>
      <c r="CL20" s="365"/>
      <c r="CM20" s="365"/>
      <c r="CN20" s="365"/>
      <c r="CO20" s="365"/>
      <c r="CP20" s="342"/>
      <c r="CQ20" s="342"/>
      <c r="CR20" s="342"/>
    </row>
    <row r="21" spans="1:96" s="343" customFormat="1" ht="27" customHeight="1">
      <c r="A21" s="350" t="s">
        <v>304</v>
      </c>
      <c r="B21" s="350" t="s">
        <v>305</v>
      </c>
      <c r="C21" s="371" t="s">
        <v>306</v>
      </c>
      <c r="D21" s="351" t="s">
        <v>275</v>
      </c>
      <c r="E21" s="352"/>
      <c r="F21" s="354" t="s">
        <v>19</v>
      </c>
      <c r="G21" s="353" t="s">
        <v>19</v>
      </c>
      <c r="H21" s="355" t="s">
        <v>19</v>
      </c>
      <c r="I21" s="355" t="s">
        <v>18</v>
      </c>
      <c r="J21" s="352" t="s">
        <v>19</v>
      </c>
      <c r="K21" s="352"/>
      <c r="L21" s="352"/>
      <c r="M21" s="353" t="s">
        <v>19</v>
      </c>
      <c r="N21" s="353"/>
      <c r="O21" s="352"/>
      <c r="P21" s="352" t="s">
        <v>19</v>
      </c>
      <c r="Q21" s="355" t="s">
        <v>19</v>
      </c>
      <c r="R21" s="355" t="s">
        <v>18</v>
      </c>
      <c r="S21" s="352" t="s">
        <v>19</v>
      </c>
      <c r="T21" s="353"/>
      <c r="U21" s="353"/>
      <c r="V21" s="352" t="s">
        <v>19</v>
      </c>
      <c r="W21" s="352"/>
      <c r="X21" s="352"/>
      <c r="Y21" s="352" t="s">
        <v>19</v>
      </c>
      <c r="Z21" s="355" t="s">
        <v>19</v>
      </c>
      <c r="AA21" s="353"/>
      <c r="AB21" s="353" t="s">
        <v>19</v>
      </c>
      <c r="AC21" s="352"/>
      <c r="AD21" s="355" t="s">
        <v>19</v>
      </c>
      <c r="AE21" s="352" t="s">
        <v>19</v>
      </c>
      <c r="AF21" s="355" t="s">
        <v>19</v>
      </c>
      <c r="AG21" s="354" t="s">
        <v>19</v>
      </c>
      <c r="AH21" s="353" t="s">
        <v>19</v>
      </c>
      <c r="AI21" s="353"/>
      <c r="AJ21" s="357">
        <f t="shared" ref="AJ21:AJ35" si="30">AN21</f>
        <v>120</v>
      </c>
      <c r="AK21" s="358">
        <f t="shared" ref="AK21:AK35" si="31">AJ21+AL21</f>
        <v>216</v>
      </c>
      <c r="AL21" s="358">
        <f t="shared" ref="AL21:AL35" si="32">AO21</f>
        <v>96</v>
      </c>
      <c r="AM21" s="359"/>
      <c r="AN21" s="360">
        <f t="shared" ref="AN21:AN35" si="33">$AN$2-BS21</f>
        <v>120</v>
      </c>
      <c r="AO21" s="360">
        <f t="shared" ref="AO21:AO35" si="34">(BT21-AN21)</f>
        <v>96</v>
      </c>
      <c r="AP21" s="361"/>
      <c r="AQ21" s="362">
        <f t="shared" ref="AQ21" si="35">COUNTIF(E21:AI21,"M")</f>
        <v>2</v>
      </c>
      <c r="AR21" s="362">
        <f t="shared" ref="AR21" si="36">COUNTIF(E21:AI21,"T")</f>
        <v>0</v>
      </c>
      <c r="AS21" s="362">
        <f>COUNTIF(E21:AI21,"P")</f>
        <v>17</v>
      </c>
      <c r="AT21" s="362">
        <f t="shared" ref="AT21" si="37">COUNTIF(E21:AI21,"SN")</f>
        <v>0</v>
      </c>
      <c r="AU21" s="362">
        <f t="shared" ref="AU21" si="38">COUNTIF(E21:AI21,"M/T")</f>
        <v>0</v>
      </c>
      <c r="AV21" s="362">
        <f t="shared" ref="AV21" si="39">COUNTIF(E21:AI21,"I/I")</f>
        <v>0</v>
      </c>
      <c r="AW21" s="362">
        <f t="shared" ref="AW21" si="40">COUNTIF(E21:AI21,"I")</f>
        <v>0</v>
      </c>
      <c r="AX21" s="362">
        <f t="shared" ref="AX21" si="41">COUNTIF(E21:AI21,"I²")</f>
        <v>0</v>
      </c>
      <c r="AY21" s="362">
        <f t="shared" ref="AY21" si="42">COUNTIF(E21:AI21,"M4")</f>
        <v>0</v>
      </c>
      <c r="AZ21" s="362">
        <f t="shared" ref="AZ21" si="43">COUNTIF(E21:AI21,"T5")</f>
        <v>0</v>
      </c>
      <c r="BA21" s="362">
        <f t="shared" ref="BA21" si="44">COUNTIF(E21:AI21,"N/M")</f>
        <v>0</v>
      </c>
      <c r="BB21" s="362">
        <f t="shared" ref="BB21" si="45">COUNTIF(E21:AI21,"T/N")</f>
        <v>0</v>
      </c>
      <c r="BC21" s="362">
        <f t="shared" ref="BC21" si="46">COUNTIF(E21:AI21,"T/I")</f>
        <v>0</v>
      </c>
      <c r="BD21" s="362">
        <f t="shared" ref="BD21" si="47">COUNTIF(E21:AI21,"P/I")</f>
        <v>0</v>
      </c>
      <c r="BE21" s="362">
        <f t="shared" ref="BE21" si="48">COUNTIF(E21:AI21,"M/N")</f>
        <v>0</v>
      </c>
      <c r="BF21" s="362">
        <f t="shared" ref="BF21" si="49">COUNTIF(E21:AI21,"M4/T")</f>
        <v>0</v>
      </c>
      <c r="BG21" s="362">
        <f t="shared" ref="BG21" si="50">COUNTIF(E21:AI21,"I2/M")</f>
        <v>0</v>
      </c>
      <c r="BH21" s="362">
        <f t="shared" ref="BH21" si="51">COUNTIF(E21:AI21,"M5")</f>
        <v>0</v>
      </c>
      <c r="BI21" s="362">
        <f t="shared" ref="BI21" si="52">COUNTIF(E21:AI21,"M6")</f>
        <v>0</v>
      </c>
      <c r="BJ21" s="362">
        <f t="shared" si="24"/>
        <v>0</v>
      </c>
      <c r="BK21" s="362">
        <f t="shared" ref="BK21" si="53">COUNTIF(E21:AI21,"P2")</f>
        <v>0</v>
      </c>
      <c r="BL21" s="362">
        <f t="shared" ref="BL21" si="54">COUNTIF(E21:AI21,"T5/N")</f>
        <v>0</v>
      </c>
      <c r="BM21" s="362">
        <f t="shared" ref="BM21" si="55">COUNTIF(E21:AI21,"M5/I")</f>
        <v>0</v>
      </c>
      <c r="BN21" s="366"/>
      <c r="BO21" s="366"/>
      <c r="BP21" s="366"/>
      <c r="BQ21" s="366"/>
      <c r="BR21" s="366"/>
      <c r="BS21" s="362">
        <f t="shared" ref="BS21" si="56">((BO21*6)+(BP21*6)+(BQ21*6)+(BR21)+(BN21*6))</f>
        <v>0</v>
      </c>
      <c r="BT21" s="364">
        <f t="shared" ref="BT21:BT35" si="57">(AQ21*$BV$6)+(AR21*$BW$6)+(AS21*$BX$6)+(AT21*$BY$6)+(AU21*$BZ$6)+(AV21*$CA$6)+(AW21*$CB$6)+(AX21*$CC$6)+(AY21*$CD$6)+(AZ21*$CE$6)+(BA21*$CF$6)+(BB21*$CG$6)+(BC21*$CH$6)+(BD21*$CI$6)+(BE21*CJ$6)+(BF21*CK$6)+(BG21*$CL$6)+(BH21*$CM$6)+(BI21*$CN$6)+(BJ21*$CO$6)+(BK21*$CP$6)+(BL21*$CQ$6)+(BM21*$CR$6)</f>
        <v>216</v>
      </c>
      <c r="BU21" s="374"/>
      <c r="BV21" s="365"/>
      <c r="BW21" s="365"/>
      <c r="BX21" s="365"/>
      <c r="BY21" s="365"/>
      <c r="BZ21" s="365"/>
      <c r="CA21" s="365"/>
      <c r="CB21" s="365"/>
      <c r="CC21" s="365"/>
      <c r="CD21" s="365"/>
      <c r="CE21" s="365"/>
      <c r="CF21" s="365"/>
      <c r="CG21" s="365"/>
      <c r="CH21" s="365"/>
      <c r="CI21" s="365"/>
      <c r="CJ21" s="365"/>
      <c r="CK21" s="365"/>
      <c r="CL21" s="365"/>
      <c r="CM21" s="365"/>
      <c r="CN21" s="365"/>
      <c r="CO21" s="365"/>
      <c r="CP21" s="342"/>
      <c r="CQ21" s="342"/>
      <c r="CR21" s="342"/>
    </row>
    <row r="22" spans="1:96" s="343" customFormat="1" ht="27" customHeight="1">
      <c r="A22" s="377" t="s">
        <v>307</v>
      </c>
      <c r="B22" s="377" t="s">
        <v>308</v>
      </c>
      <c r="C22" s="378" t="s">
        <v>309</v>
      </c>
      <c r="D22" s="351" t="s">
        <v>275</v>
      </c>
      <c r="E22" s="559" t="s">
        <v>222</v>
      </c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1"/>
      <c r="AJ22" s="357">
        <f t="shared" si="30"/>
        <v>0</v>
      </c>
      <c r="AK22" s="358">
        <f t="shared" si="31"/>
        <v>0</v>
      </c>
      <c r="AL22" s="358">
        <f t="shared" si="32"/>
        <v>0</v>
      </c>
      <c r="AM22" s="359"/>
      <c r="AN22" s="360">
        <f t="shared" si="33"/>
        <v>0</v>
      </c>
      <c r="AO22" s="360">
        <f t="shared" si="34"/>
        <v>0</v>
      </c>
      <c r="AP22" s="361"/>
      <c r="AQ22" s="362">
        <f>COUNTIF(E22:AI22,"M")</f>
        <v>0</v>
      </c>
      <c r="AR22" s="362">
        <f>COUNTIF(E22:AI22,"T")</f>
        <v>0</v>
      </c>
      <c r="AS22" s="362">
        <f>COUNTIF(E22:AI22,"P")</f>
        <v>0</v>
      </c>
      <c r="AT22" s="362">
        <f>COUNTIF(E22:AI22,"SN")</f>
        <v>0</v>
      </c>
      <c r="AU22" s="362">
        <f>COUNTIF(E22:AI22,"M/T")</f>
        <v>0</v>
      </c>
      <c r="AV22" s="362">
        <f>COUNTIF(E22:AI22,"I/I")</f>
        <v>0</v>
      </c>
      <c r="AW22" s="362">
        <f>COUNTIF(E22:AI22,"I")</f>
        <v>0</v>
      </c>
      <c r="AX22" s="362">
        <f>COUNTIF(E22:AI22,"I²")</f>
        <v>0</v>
      </c>
      <c r="AY22" s="362">
        <f>COUNTIF(E22:AI22,"M4")</f>
        <v>0</v>
      </c>
      <c r="AZ22" s="362">
        <f>COUNTIF(E22:AI22,"T5")</f>
        <v>0</v>
      </c>
      <c r="BA22" s="362">
        <f>COUNTIF(E22:AI22,"N/M")</f>
        <v>0</v>
      </c>
      <c r="BB22" s="362">
        <f>COUNTIF(E22:AI22,"T/N")</f>
        <v>0</v>
      </c>
      <c r="BC22" s="362">
        <f>COUNTIF(E22:AI22,"T/I")</f>
        <v>0</v>
      </c>
      <c r="BD22" s="362">
        <f>COUNTIF(E22:AI22,"P/I")</f>
        <v>0</v>
      </c>
      <c r="BE22" s="362">
        <f>COUNTIF(E22:AI22,"M/N")</f>
        <v>0</v>
      </c>
      <c r="BF22" s="362">
        <f>COUNTIF(E22:AI22,"M4/T")</f>
        <v>0</v>
      </c>
      <c r="BG22" s="362">
        <f>COUNTIF(E22:AI22,"I2/M")</f>
        <v>0</v>
      </c>
      <c r="BH22" s="362">
        <f>COUNTIF(E22:AI22,"M5")</f>
        <v>0</v>
      </c>
      <c r="BI22" s="362">
        <f>COUNTIF(E22:AI22,"M6")</f>
        <v>0</v>
      </c>
      <c r="BJ22" s="362">
        <f>COUNTIF(E22:AI22,"T6")</f>
        <v>0</v>
      </c>
      <c r="BK22" s="362">
        <f>COUNTIF(E22:AI22,"P2")</f>
        <v>0</v>
      </c>
      <c r="BL22" s="362">
        <f>COUNTIF(E22:AI22,"T5/N")</f>
        <v>0</v>
      </c>
      <c r="BM22" s="362">
        <f>COUNTIF(E22:AI22,"M5/I")</f>
        <v>0</v>
      </c>
      <c r="BN22" s="366"/>
      <c r="BO22" s="366">
        <v>20</v>
      </c>
      <c r="BP22" s="366"/>
      <c r="BQ22" s="366"/>
      <c r="BR22" s="366"/>
      <c r="BS22" s="362">
        <f t="shared" si="28"/>
        <v>120</v>
      </c>
      <c r="BT22" s="364">
        <f t="shared" si="57"/>
        <v>0</v>
      </c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O22" s="365"/>
      <c r="CP22" s="342"/>
      <c r="CQ22" s="342"/>
      <c r="CR22" s="342"/>
    </row>
    <row r="23" spans="1:96" s="343" customFormat="1" ht="27" customHeight="1">
      <c r="A23" s="350" t="s">
        <v>310</v>
      </c>
      <c r="B23" s="379" t="s">
        <v>311</v>
      </c>
      <c r="C23" s="371" t="s">
        <v>312</v>
      </c>
      <c r="D23" s="351" t="s">
        <v>275</v>
      </c>
      <c r="E23" s="352"/>
      <c r="F23" s="353"/>
      <c r="G23" s="353" t="s">
        <v>19</v>
      </c>
      <c r="H23" s="355" t="s">
        <v>19</v>
      </c>
      <c r="I23" s="352"/>
      <c r="J23" s="352" t="s">
        <v>19</v>
      </c>
      <c r="K23" s="352"/>
      <c r="L23" s="355" t="s">
        <v>19</v>
      </c>
      <c r="M23" s="353" t="s">
        <v>19</v>
      </c>
      <c r="N23" s="353"/>
      <c r="O23" s="355" t="s">
        <v>19</v>
      </c>
      <c r="P23" s="352"/>
      <c r="Q23" s="352" t="s">
        <v>19</v>
      </c>
      <c r="R23" s="352"/>
      <c r="S23" s="352" t="s">
        <v>19</v>
      </c>
      <c r="T23" s="353"/>
      <c r="U23" s="354" t="s">
        <v>19</v>
      </c>
      <c r="V23" s="352" t="s">
        <v>19</v>
      </c>
      <c r="W23" s="352"/>
      <c r="X23" s="355" t="s">
        <v>19</v>
      </c>
      <c r="Y23" s="370" t="s">
        <v>16</v>
      </c>
      <c r="Z23" s="355" t="s">
        <v>18</v>
      </c>
      <c r="AA23" s="353"/>
      <c r="AB23" s="353" t="s">
        <v>19</v>
      </c>
      <c r="AC23" s="352"/>
      <c r="AD23" s="355" t="s">
        <v>163</v>
      </c>
      <c r="AE23" s="352" t="s">
        <v>19</v>
      </c>
      <c r="AF23" s="355" t="s">
        <v>29</v>
      </c>
      <c r="AG23" s="353"/>
      <c r="AH23" s="353" t="s">
        <v>19</v>
      </c>
      <c r="AI23" s="353"/>
      <c r="AJ23" s="357">
        <f t="shared" si="30"/>
        <v>108</v>
      </c>
      <c r="AK23" s="358">
        <f>AJ23+AL23</f>
        <v>192</v>
      </c>
      <c r="AL23" s="358">
        <f>AO23</f>
        <v>84</v>
      </c>
      <c r="AM23" s="359"/>
      <c r="AN23" s="360">
        <f t="shared" si="33"/>
        <v>108</v>
      </c>
      <c r="AO23" s="360">
        <f t="shared" si="34"/>
        <v>84</v>
      </c>
      <c r="AP23" s="361"/>
      <c r="AQ23" s="362">
        <f>COUNTIF(E23:AI23,"M")</f>
        <v>1</v>
      </c>
      <c r="AR23" s="362">
        <f>COUNTIF(E23:AI23,"T")</f>
        <v>0</v>
      </c>
      <c r="AS23" s="362">
        <f>COUNTIF(E23:AI23,"P")</f>
        <v>14</v>
      </c>
      <c r="AT23" s="362">
        <f>COUNTIF(E23:AI23,"SN")</f>
        <v>0</v>
      </c>
      <c r="AU23" s="362">
        <f>COUNTIF(E23:AI23,"M/T")</f>
        <v>0</v>
      </c>
      <c r="AV23" s="362">
        <f>COUNTIF(E23:AI23,"I/I")</f>
        <v>0</v>
      </c>
      <c r="AW23" s="362">
        <f>COUNTIF(E23:AI23,"I")</f>
        <v>1</v>
      </c>
      <c r="AX23" s="362">
        <f>COUNTIF(E23:AI23,"I²")</f>
        <v>0</v>
      </c>
      <c r="AY23" s="362">
        <f>COUNTIF(E23:AI23,"M4")</f>
        <v>0</v>
      </c>
      <c r="AZ23" s="362">
        <f>COUNTIF(E23:AI23,"T5")</f>
        <v>0</v>
      </c>
      <c r="BA23" s="362">
        <f>COUNTIF(E23:AI23,"N/M")</f>
        <v>0</v>
      </c>
      <c r="BB23" s="362">
        <f>COUNTIF(E23:AI23,"T/N")</f>
        <v>0</v>
      </c>
      <c r="BC23" s="362">
        <f>COUNTIF(E23:AI23,"T/I")</f>
        <v>1</v>
      </c>
      <c r="BD23" s="362">
        <f>COUNTIF(E23:AI23,"P/I")</f>
        <v>0</v>
      </c>
      <c r="BE23" s="362">
        <f>COUNTIF(E23:AI23,"M/N")</f>
        <v>0</v>
      </c>
      <c r="BF23" s="362">
        <f>COUNTIF(E23:AI23,"M4/T")</f>
        <v>0</v>
      </c>
      <c r="BG23" s="362">
        <f>COUNTIF(E23:AI23,"I2/M")</f>
        <v>0</v>
      </c>
      <c r="BH23" s="362">
        <f>COUNTIF(E23:AI23,"M5")</f>
        <v>0</v>
      </c>
      <c r="BI23" s="362">
        <f>COUNTIF(E23:AI23,"M6")</f>
        <v>0</v>
      </c>
      <c r="BJ23" s="362">
        <f t="shared" si="24"/>
        <v>0</v>
      </c>
      <c r="BK23" s="362">
        <f>COUNTIF(E23:AI23,"P2")</f>
        <v>0</v>
      </c>
      <c r="BL23" s="362">
        <f>COUNTIF(E23:AI23,"T5/N")</f>
        <v>0</v>
      </c>
      <c r="BM23" s="362">
        <f>COUNTIF(E23:AI23,"M5/I")</f>
        <v>0</v>
      </c>
      <c r="BN23" s="366"/>
      <c r="BO23" s="366"/>
      <c r="BP23" s="366"/>
      <c r="BQ23" s="366">
        <v>2</v>
      </c>
      <c r="BR23" s="366"/>
      <c r="BS23" s="362">
        <f>((BO23*6)+(BP23*6)+(BQ23*6)+(BR23)+(BN23*6))</f>
        <v>12</v>
      </c>
      <c r="BT23" s="364">
        <f>(AQ23*$BV$6)+(AR23*$BW$6)+(AS23*$BX$6)+(AT23*$BY$6)+(AU23*$BZ$6)+(AV23*$CA$6)+(AW23*$CB$6)+(AX23*$CC$6)+(AY23*$CD$6)+(AZ23*$CE$6)+(BA23*$CF$6)+(BB23*$CG$6)+(BC23*$CH$6)+(BD23*$CI$6)+(BE23*CJ$6)+(BF23*CK$6)+(BG23*$CL$6)+(BH23*$CM$6)+(BI23*$CN$6)+(BJ23*$CO$6)+(BK23*$CP$6)+(BL23*$CQ$6)+(BM23*$CR$6)</f>
        <v>192</v>
      </c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42"/>
      <c r="CQ23" s="342"/>
      <c r="CR23" s="342"/>
    </row>
    <row r="24" spans="1:96" s="343" customFormat="1" ht="27" customHeight="1">
      <c r="A24" s="350" t="s">
        <v>313</v>
      </c>
      <c r="B24" s="350" t="s">
        <v>314</v>
      </c>
      <c r="C24" s="371" t="s">
        <v>315</v>
      </c>
      <c r="D24" s="351" t="s">
        <v>275</v>
      </c>
      <c r="E24" s="352"/>
      <c r="F24" s="353" t="s">
        <v>19</v>
      </c>
      <c r="G24" s="353" t="s">
        <v>19</v>
      </c>
      <c r="H24" s="352"/>
      <c r="I24" s="355" t="s">
        <v>19</v>
      </c>
      <c r="J24" s="352" t="s">
        <v>19</v>
      </c>
      <c r="K24" s="355" t="s">
        <v>18</v>
      </c>
      <c r="L24" s="355" t="s">
        <v>19</v>
      </c>
      <c r="M24" s="353" t="s">
        <v>19</v>
      </c>
      <c r="N24" s="354" t="s">
        <v>19</v>
      </c>
      <c r="O24" s="352"/>
      <c r="P24" s="352" t="s">
        <v>19</v>
      </c>
      <c r="Q24" s="355" t="s">
        <v>11</v>
      </c>
      <c r="R24" s="355" t="s">
        <v>19</v>
      </c>
      <c r="S24" s="355" t="s">
        <v>19</v>
      </c>
      <c r="T24" s="353"/>
      <c r="U24" s="354" t="s">
        <v>19</v>
      </c>
      <c r="V24" s="352" t="s">
        <v>19</v>
      </c>
      <c r="W24" s="355" t="s">
        <v>19</v>
      </c>
      <c r="X24" s="355" t="s">
        <v>19</v>
      </c>
      <c r="Y24" s="352" t="s">
        <v>19</v>
      </c>
      <c r="Z24" s="355" t="s">
        <v>19</v>
      </c>
      <c r="AA24" s="353"/>
      <c r="AB24" s="353" t="s">
        <v>19</v>
      </c>
      <c r="AC24" s="355" t="s">
        <v>19</v>
      </c>
      <c r="AD24" s="355" t="s">
        <v>18</v>
      </c>
      <c r="AE24" s="352" t="s">
        <v>19</v>
      </c>
      <c r="AF24" s="355" t="s">
        <v>19</v>
      </c>
      <c r="AG24" s="354" t="s">
        <v>19</v>
      </c>
      <c r="AH24" s="353"/>
      <c r="AI24" s="353" t="s">
        <v>19</v>
      </c>
      <c r="AJ24" s="357">
        <f t="shared" si="30"/>
        <v>120</v>
      </c>
      <c r="AK24" s="358">
        <f t="shared" si="31"/>
        <v>282</v>
      </c>
      <c r="AL24" s="358">
        <f t="shared" si="32"/>
        <v>162</v>
      </c>
      <c r="AM24" s="359"/>
      <c r="AN24" s="360">
        <f t="shared" si="33"/>
        <v>120</v>
      </c>
      <c r="AO24" s="360">
        <f t="shared" si="34"/>
        <v>162</v>
      </c>
      <c r="AP24" s="361"/>
      <c r="AQ24" s="362">
        <f t="shared" ref="AQ24:AQ35" si="58">COUNTIF(E24:AI24,"M")</f>
        <v>2</v>
      </c>
      <c r="AR24" s="362">
        <f t="shared" ref="AR24:AR35" si="59">COUNTIF(E24:AI24,"T")</f>
        <v>1</v>
      </c>
      <c r="AS24" s="362">
        <f t="shared" ref="AS24:AS55" si="60">COUNTIF(E24:AI24,"P")</f>
        <v>22</v>
      </c>
      <c r="AT24" s="362">
        <f t="shared" si="12"/>
        <v>0</v>
      </c>
      <c r="AU24" s="362">
        <f t="shared" si="7"/>
        <v>0</v>
      </c>
      <c r="AV24" s="362">
        <f t="shared" si="8"/>
        <v>0</v>
      </c>
      <c r="AW24" s="362">
        <f t="shared" si="13"/>
        <v>0</v>
      </c>
      <c r="AX24" s="362">
        <f t="shared" si="9"/>
        <v>0</v>
      </c>
      <c r="AY24" s="362">
        <f t="shared" si="14"/>
        <v>0</v>
      </c>
      <c r="AZ24" s="362">
        <f t="shared" si="15"/>
        <v>0</v>
      </c>
      <c r="BA24" s="362">
        <f t="shared" si="16"/>
        <v>0</v>
      </c>
      <c r="BB24" s="362">
        <f t="shared" si="17"/>
        <v>0</v>
      </c>
      <c r="BC24" s="362">
        <f t="shared" si="18"/>
        <v>0</v>
      </c>
      <c r="BD24" s="362">
        <f t="shared" si="19"/>
        <v>0</v>
      </c>
      <c r="BE24" s="362">
        <f t="shared" si="20"/>
        <v>0</v>
      </c>
      <c r="BF24" s="362">
        <f t="shared" si="29"/>
        <v>0</v>
      </c>
      <c r="BG24" s="362">
        <f t="shared" si="21"/>
        <v>0</v>
      </c>
      <c r="BH24" s="362">
        <f t="shared" si="22"/>
        <v>0</v>
      </c>
      <c r="BI24" s="362">
        <f t="shared" si="23"/>
        <v>0</v>
      </c>
      <c r="BJ24" s="362">
        <f t="shared" si="24"/>
        <v>0</v>
      </c>
      <c r="BK24" s="362">
        <f t="shared" si="25"/>
        <v>0</v>
      </c>
      <c r="BL24" s="362">
        <f t="shared" si="26"/>
        <v>0</v>
      </c>
      <c r="BM24" s="362">
        <f t="shared" si="27"/>
        <v>0</v>
      </c>
      <c r="BN24" s="366"/>
      <c r="BO24" s="366"/>
      <c r="BP24" s="366"/>
      <c r="BQ24" s="366"/>
      <c r="BR24" s="366"/>
      <c r="BS24" s="362">
        <f t="shared" si="28"/>
        <v>0</v>
      </c>
      <c r="BT24" s="364">
        <f t="shared" si="57"/>
        <v>282</v>
      </c>
      <c r="BU24" s="365"/>
      <c r="BV24" s="365"/>
      <c r="BW24" s="365"/>
      <c r="BX24" s="365"/>
      <c r="BY24" s="365"/>
      <c r="BZ24" s="365"/>
      <c r="CA24" s="365"/>
      <c r="CB24" s="365"/>
      <c r="CC24" s="365"/>
      <c r="CD24" s="365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/>
      <c r="CP24" s="342"/>
      <c r="CQ24" s="342"/>
      <c r="CR24" s="342"/>
    </row>
    <row r="25" spans="1:96" s="343" customFormat="1" ht="27" customHeight="1">
      <c r="A25" s="350" t="s">
        <v>316</v>
      </c>
      <c r="B25" s="350" t="s">
        <v>317</v>
      </c>
      <c r="C25" s="371">
        <v>1100211</v>
      </c>
      <c r="D25" s="351" t="s">
        <v>275</v>
      </c>
      <c r="E25" s="352"/>
      <c r="F25" s="353" t="s">
        <v>19</v>
      </c>
      <c r="G25" s="354" t="s">
        <v>19</v>
      </c>
      <c r="H25" s="352"/>
      <c r="I25" s="352"/>
      <c r="J25" s="352" t="s">
        <v>19</v>
      </c>
      <c r="K25" s="355" t="s">
        <v>19</v>
      </c>
      <c r="L25" s="352"/>
      <c r="M25" s="353" t="s">
        <v>19</v>
      </c>
      <c r="N25" s="353"/>
      <c r="O25" s="352"/>
      <c r="P25" s="352" t="s">
        <v>19</v>
      </c>
      <c r="Q25" s="352"/>
      <c r="R25" s="355" t="s">
        <v>19</v>
      </c>
      <c r="S25" s="352" t="s">
        <v>19</v>
      </c>
      <c r="T25" s="353"/>
      <c r="U25" s="353"/>
      <c r="V25" s="352" t="s">
        <v>19</v>
      </c>
      <c r="W25" s="355" t="s">
        <v>18</v>
      </c>
      <c r="X25" s="352"/>
      <c r="Y25" s="352" t="s">
        <v>19</v>
      </c>
      <c r="Z25" s="352"/>
      <c r="AA25" s="353"/>
      <c r="AB25" s="353" t="s">
        <v>19</v>
      </c>
      <c r="AC25" s="352"/>
      <c r="AD25" s="352"/>
      <c r="AE25" s="352" t="s">
        <v>19</v>
      </c>
      <c r="AF25" s="352"/>
      <c r="AG25" s="353"/>
      <c r="AH25" s="353" t="s">
        <v>19</v>
      </c>
      <c r="AI25" s="353"/>
      <c r="AJ25" s="357">
        <f t="shared" si="30"/>
        <v>120</v>
      </c>
      <c r="AK25" s="358">
        <f t="shared" si="31"/>
        <v>162</v>
      </c>
      <c r="AL25" s="358">
        <f t="shared" si="32"/>
        <v>42</v>
      </c>
      <c r="AM25" s="359"/>
      <c r="AN25" s="360">
        <f t="shared" si="33"/>
        <v>120</v>
      </c>
      <c r="AO25" s="360">
        <f t="shared" si="34"/>
        <v>42</v>
      </c>
      <c r="AP25" s="361"/>
      <c r="AQ25" s="362">
        <f t="shared" si="58"/>
        <v>1</v>
      </c>
      <c r="AR25" s="362">
        <f t="shared" si="59"/>
        <v>0</v>
      </c>
      <c r="AS25" s="362">
        <f t="shared" si="60"/>
        <v>13</v>
      </c>
      <c r="AT25" s="362">
        <f t="shared" si="12"/>
        <v>0</v>
      </c>
      <c r="AU25" s="362">
        <f t="shared" si="7"/>
        <v>0</v>
      </c>
      <c r="AV25" s="362">
        <f t="shared" si="8"/>
        <v>0</v>
      </c>
      <c r="AW25" s="362">
        <f t="shared" si="13"/>
        <v>0</v>
      </c>
      <c r="AX25" s="362">
        <f t="shared" si="9"/>
        <v>0</v>
      </c>
      <c r="AY25" s="362">
        <f t="shared" si="14"/>
        <v>0</v>
      </c>
      <c r="AZ25" s="362">
        <f t="shared" si="15"/>
        <v>0</v>
      </c>
      <c r="BA25" s="362">
        <f t="shared" si="16"/>
        <v>0</v>
      </c>
      <c r="BB25" s="362">
        <f t="shared" si="17"/>
        <v>0</v>
      </c>
      <c r="BC25" s="362">
        <f t="shared" si="18"/>
        <v>0</v>
      </c>
      <c r="BD25" s="362">
        <f t="shared" si="19"/>
        <v>0</v>
      </c>
      <c r="BE25" s="362">
        <f t="shared" si="20"/>
        <v>0</v>
      </c>
      <c r="BF25" s="362">
        <f t="shared" si="29"/>
        <v>0</v>
      </c>
      <c r="BG25" s="362">
        <f t="shared" si="21"/>
        <v>0</v>
      </c>
      <c r="BH25" s="362">
        <f t="shared" si="22"/>
        <v>0</v>
      </c>
      <c r="BI25" s="362">
        <f t="shared" si="23"/>
        <v>0</v>
      </c>
      <c r="BJ25" s="362">
        <f t="shared" si="24"/>
        <v>0</v>
      </c>
      <c r="BK25" s="362">
        <f t="shared" si="25"/>
        <v>0</v>
      </c>
      <c r="BL25" s="362">
        <f t="shared" si="26"/>
        <v>0</v>
      </c>
      <c r="BM25" s="362">
        <f t="shared" si="27"/>
        <v>0</v>
      </c>
      <c r="BN25" s="366"/>
      <c r="BO25" s="366"/>
      <c r="BP25" s="366"/>
      <c r="BQ25" s="366"/>
      <c r="BR25" s="366"/>
      <c r="BS25" s="362">
        <f t="shared" si="28"/>
        <v>0</v>
      </c>
      <c r="BT25" s="364">
        <f t="shared" si="57"/>
        <v>162</v>
      </c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42"/>
      <c r="CQ25" s="342"/>
      <c r="CR25" s="342"/>
    </row>
    <row r="26" spans="1:96" s="343" customFormat="1" ht="27" customHeight="1">
      <c r="A26" s="350">
        <v>432199</v>
      </c>
      <c r="B26" s="350" t="s">
        <v>318</v>
      </c>
      <c r="C26" s="380">
        <v>1217560</v>
      </c>
      <c r="D26" s="351" t="s">
        <v>275</v>
      </c>
      <c r="E26" s="352"/>
      <c r="F26" s="353" t="s">
        <v>19</v>
      </c>
      <c r="G26" s="353"/>
      <c r="H26" s="352"/>
      <c r="I26" s="352"/>
      <c r="J26" s="352" t="s">
        <v>19</v>
      </c>
      <c r="K26" s="352"/>
      <c r="L26" s="352" t="s">
        <v>19</v>
      </c>
      <c r="M26" s="353"/>
      <c r="N26" s="353"/>
      <c r="O26" s="352"/>
      <c r="P26" s="352" t="s">
        <v>19</v>
      </c>
      <c r="Q26" s="352"/>
      <c r="R26" s="352" t="s">
        <v>19</v>
      </c>
      <c r="S26" s="352"/>
      <c r="T26" s="353"/>
      <c r="U26" s="353"/>
      <c r="V26" s="352" t="s">
        <v>19</v>
      </c>
      <c r="W26" s="352"/>
      <c r="X26" s="352" t="s">
        <v>19</v>
      </c>
      <c r="Y26" s="352"/>
      <c r="Z26" s="352"/>
      <c r="AA26" s="353"/>
      <c r="AB26" s="353" t="s">
        <v>19</v>
      </c>
      <c r="AC26" s="352"/>
      <c r="AD26" s="352" t="s">
        <v>19</v>
      </c>
      <c r="AE26" s="352"/>
      <c r="AF26" s="352"/>
      <c r="AG26" s="353"/>
      <c r="AH26" s="353" t="s">
        <v>19</v>
      </c>
      <c r="AI26" s="353"/>
      <c r="AJ26" s="357">
        <f t="shared" si="30"/>
        <v>120</v>
      </c>
      <c r="AK26" s="358">
        <f t="shared" si="31"/>
        <v>120</v>
      </c>
      <c r="AL26" s="358">
        <f t="shared" si="32"/>
        <v>0</v>
      </c>
      <c r="AM26" s="359"/>
      <c r="AN26" s="360">
        <f t="shared" si="33"/>
        <v>120</v>
      </c>
      <c r="AO26" s="360">
        <f t="shared" si="34"/>
        <v>0</v>
      </c>
      <c r="AP26" s="361"/>
      <c r="AQ26" s="362">
        <f t="shared" si="58"/>
        <v>0</v>
      </c>
      <c r="AR26" s="362">
        <f t="shared" si="59"/>
        <v>0</v>
      </c>
      <c r="AS26" s="362">
        <f t="shared" si="60"/>
        <v>10</v>
      </c>
      <c r="AT26" s="362">
        <f t="shared" si="12"/>
        <v>0</v>
      </c>
      <c r="AU26" s="362">
        <f t="shared" si="7"/>
        <v>0</v>
      </c>
      <c r="AV26" s="362">
        <f t="shared" si="8"/>
        <v>0</v>
      </c>
      <c r="AW26" s="362">
        <f t="shared" si="13"/>
        <v>0</v>
      </c>
      <c r="AX26" s="362">
        <f t="shared" si="9"/>
        <v>0</v>
      </c>
      <c r="AY26" s="362">
        <f t="shared" si="14"/>
        <v>0</v>
      </c>
      <c r="AZ26" s="362">
        <f t="shared" si="15"/>
        <v>0</v>
      </c>
      <c r="BA26" s="362">
        <f t="shared" si="16"/>
        <v>0</v>
      </c>
      <c r="BB26" s="362">
        <f t="shared" si="17"/>
        <v>0</v>
      </c>
      <c r="BC26" s="362">
        <f t="shared" si="18"/>
        <v>0</v>
      </c>
      <c r="BD26" s="362">
        <f t="shared" si="19"/>
        <v>0</v>
      </c>
      <c r="BE26" s="362">
        <f t="shared" si="20"/>
        <v>0</v>
      </c>
      <c r="BF26" s="362">
        <f t="shared" si="29"/>
        <v>0</v>
      </c>
      <c r="BG26" s="362">
        <f t="shared" si="21"/>
        <v>0</v>
      </c>
      <c r="BH26" s="362">
        <f t="shared" si="22"/>
        <v>0</v>
      </c>
      <c r="BI26" s="362">
        <f t="shared" si="23"/>
        <v>0</v>
      </c>
      <c r="BJ26" s="362">
        <f t="shared" si="24"/>
        <v>0</v>
      </c>
      <c r="BK26" s="362">
        <f t="shared" si="25"/>
        <v>0</v>
      </c>
      <c r="BL26" s="362">
        <f t="shared" si="26"/>
        <v>0</v>
      </c>
      <c r="BM26" s="362">
        <f t="shared" si="27"/>
        <v>0</v>
      </c>
      <c r="BN26" s="366"/>
      <c r="BO26" s="366"/>
      <c r="BP26" s="366"/>
      <c r="BQ26" s="366"/>
      <c r="BR26" s="366"/>
      <c r="BS26" s="362">
        <f t="shared" si="28"/>
        <v>0</v>
      </c>
      <c r="BT26" s="364">
        <f t="shared" si="57"/>
        <v>120</v>
      </c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42"/>
      <c r="CQ26" s="342"/>
      <c r="CR26" s="342"/>
    </row>
    <row r="27" spans="1:96" s="343" customFormat="1" ht="27" customHeight="1">
      <c r="A27" s="350">
        <v>432369</v>
      </c>
      <c r="B27" s="350" t="s">
        <v>319</v>
      </c>
      <c r="C27" s="371">
        <v>910386</v>
      </c>
      <c r="D27" s="351" t="s">
        <v>275</v>
      </c>
      <c r="E27" s="352"/>
      <c r="F27" s="353"/>
      <c r="G27" s="353"/>
      <c r="H27" s="352" t="s">
        <v>19</v>
      </c>
      <c r="I27" s="352"/>
      <c r="J27" s="352" t="s">
        <v>19</v>
      </c>
      <c r="K27" s="352"/>
      <c r="L27" s="352" t="s">
        <v>19</v>
      </c>
      <c r="M27" s="353" t="s">
        <v>19</v>
      </c>
      <c r="N27" s="353"/>
      <c r="O27" s="352"/>
      <c r="P27" s="352" t="s">
        <v>19</v>
      </c>
      <c r="Q27" s="352"/>
      <c r="R27" s="352" t="s">
        <v>19</v>
      </c>
      <c r="S27" s="352"/>
      <c r="T27" s="353"/>
      <c r="U27" s="353"/>
      <c r="V27" s="352" t="s">
        <v>19</v>
      </c>
      <c r="W27" s="352"/>
      <c r="X27" s="352" t="s">
        <v>19</v>
      </c>
      <c r="Y27" s="352"/>
      <c r="Z27" s="352"/>
      <c r="AA27" s="353"/>
      <c r="AB27" s="353" t="s">
        <v>19</v>
      </c>
      <c r="AC27" s="352"/>
      <c r="AD27" s="352" t="s">
        <v>19</v>
      </c>
      <c r="AE27" s="352"/>
      <c r="AF27" s="352"/>
      <c r="AG27" s="353"/>
      <c r="AH27" s="353" t="s">
        <v>19</v>
      </c>
      <c r="AI27" s="353"/>
      <c r="AJ27" s="357">
        <f t="shared" si="30"/>
        <v>120</v>
      </c>
      <c r="AK27" s="358">
        <f t="shared" si="31"/>
        <v>132</v>
      </c>
      <c r="AL27" s="358">
        <f t="shared" si="32"/>
        <v>12</v>
      </c>
      <c r="AM27" s="359"/>
      <c r="AN27" s="360">
        <f t="shared" si="33"/>
        <v>120</v>
      </c>
      <c r="AO27" s="360">
        <f t="shared" si="34"/>
        <v>12</v>
      </c>
      <c r="AP27" s="361"/>
      <c r="AQ27" s="362">
        <f t="shared" si="58"/>
        <v>0</v>
      </c>
      <c r="AR27" s="362">
        <f t="shared" si="59"/>
        <v>0</v>
      </c>
      <c r="AS27" s="362">
        <f t="shared" si="60"/>
        <v>11</v>
      </c>
      <c r="AT27" s="362">
        <f t="shared" si="12"/>
        <v>0</v>
      </c>
      <c r="AU27" s="362">
        <f t="shared" si="7"/>
        <v>0</v>
      </c>
      <c r="AV27" s="362">
        <f t="shared" si="8"/>
        <v>0</v>
      </c>
      <c r="AW27" s="362">
        <f t="shared" si="13"/>
        <v>0</v>
      </c>
      <c r="AX27" s="362">
        <f t="shared" si="9"/>
        <v>0</v>
      </c>
      <c r="AY27" s="362">
        <f t="shared" si="14"/>
        <v>0</v>
      </c>
      <c r="AZ27" s="362">
        <f t="shared" si="15"/>
        <v>0</v>
      </c>
      <c r="BA27" s="362">
        <f t="shared" si="16"/>
        <v>0</v>
      </c>
      <c r="BB27" s="362">
        <f t="shared" si="17"/>
        <v>0</v>
      </c>
      <c r="BC27" s="362">
        <f t="shared" si="18"/>
        <v>0</v>
      </c>
      <c r="BD27" s="362">
        <f t="shared" si="19"/>
        <v>0</v>
      </c>
      <c r="BE27" s="362">
        <f t="shared" si="20"/>
        <v>0</v>
      </c>
      <c r="BF27" s="362">
        <f t="shared" si="29"/>
        <v>0</v>
      </c>
      <c r="BG27" s="362">
        <f t="shared" si="21"/>
        <v>0</v>
      </c>
      <c r="BH27" s="362">
        <f t="shared" si="22"/>
        <v>0</v>
      </c>
      <c r="BI27" s="362">
        <f t="shared" si="23"/>
        <v>0</v>
      </c>
      <c r="BJ27" s="362">
        <f t="shared" si="24"/>
        <v>0</v>
      </c>
      <c r="BK27" s="362">
        <f t="shared" si="25"/>
        <v>0</v>
      </c>
      <c r="BL27" s="362">
        <f t="shared" si="26"/>
        <v>0</v>
      </c>
      <c r="BM27" s="362">
        <f t="shared" si="27"/>
        <v>0</v>
      </c>
      <c r="BN27" s="366"/>
      <c r="BO27" s="366"/>
      <c r="BP27" s="366"/>
      <c r="BQ27" s="366"/>
      <c r="BR27" s="366"/>
      <c r="BS27" s="362">
        <f t="shared" si="28"/>
        <v>0</v>
      </c>
      <c r="BT27" s="364">
        <f t="shared" si="57"/>
        <v>132</v>
      </c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42"/>
      <c r="CQ27" s="342"/>
      <c r="CR27" s="342"/>
    </row>
    <row r="28" spans="1:96" s="343" customFormat="1" ht="27" customHeight="1">
      <c r="A28" s="350" t="s">
        <v>320</v>
      </c>
      <c r="B28" s="350" t="s">
        <v>321</v>
      </c>
      <c r="C28" s="371">
        <v>236789</v>
      </c>
      <c r="D28" s="351" t="s">
        <v>275</v>
      </c>
      <c r="E28" s="352"/>
      <c r="F28" s="354" t="s">
        <v>19</v>
      </c>
      <c r="G28" s="353"/>
      <c r="H28" s="355" t="s">
        <v>19</v>
      </c>
      <c r="I28" s="355" t="s">
        <v>19</v>
      </c>
      <c r="J28" s="352" t="s">
        <v>19</v>
      </c>
      <c r="K28" s="355" t="s">
        <v>19</v>
      </c>
      <c r="L28" s="355" t="s">
        <v>19</v>
      </c>
      <c r="M28" s="353" t="s">
        <v>322</v>
      </c>
      <c r="N28" s="354" t="s">
        <v>29</v>
      </c>
      <c r="O28" s="352"/>
      <c r="P28" s="352" t="s">
        <v>19</v>
      </c>
      <c r="Q28" s="355" t="s">
        <v>11</v>
      </c>
      <c r="R28" s="355" t="s">
        <v>30</v>
      </c>
      <c r="S28" s="352" t="s">
        <v>19</v>
      </c>
      <c r="T28" s="353" t="s">
        <v>19</v>
      </c>
      <c r="U28" s="353"/>
      <c r="V28" s="352" t="s">
        <v>19</v>
      </c>
      <c r="W28" s="355" t="s">
        <v>29</v>
      </c>
      <c r="X28" s="355" t="s">
        <v>163</v>
      </c>
      <c r="Y28" s="352" t="s">
        <v>323</v>
      </c>
      <c r="Z28" s="355" t="s">
        <v>19</v>
      </c>
      <c r="AA28" s="354" t="s">
        <v>30</v>
      </c>
      <c r="AB28" s="353" t="s">
        <v>322</v>
      </c>
      <c r="AC28" s="352" t="s">
        <v>324</v>
      </c>
      <c r="AD28" s="355" t="s">
        <v>30</v>
      </c>
      <c r="AE28" s="352"/>
      <c r="AF28" s="352" t="s">
        <v>19</v>
      </c>
      <c r="AG28" s="354" t="s">
        <v>11</v>
      </c>
      <c r="AH28" s="353" t="s">
        <v>322</v>
      </c>
      <c r="AI28" s="354" t="s">
        <v>163</v>
      </c>
      <c r="AJ28" s="357">
        <f t="shared" si="30"/>
        <v>120</v>
      </c>
      <c r="AK28" s="358">
        <f t="shared" si="31"/>
        <v>324</v>
      </c>
      <c r="AL28" s="358">
        <f t="shared" si="32"/>
        <v>204</v>
      </c>
      <c r="AM28" s="359"/>
      <c r="AN28" s="360">
        <f t="shared" si="33"/>
        <v>120</v>
      </c>
      <c r="AO28" s="360">
        <f t="shared" si="34"/>
        <v>204</v>
      </c>
      <c r="AP28" s="361"/>
      <c r="AQ28" s="362">
        <f t="shared" si="58"/>
        <v>0</v>
      </c>
      <c r="AR28" s="362">
        <f t="shared" si="59"/>
        <v>2</v>
      </c>
      <c r="AS28" s="362">
        <f t="shared" si="60"/>
        <v>12</v>
      </c>
      <c r="AT28" s="362">
        <f t="shared" si="12"/>
        <v>0</v>
      </c>
      <c r="AU28" s="362">
        <f t="shared" si="7"/>
        <v>1</v>
      </c>
      <c r="AV28" s="362">
        <f t="shared" si="8"/>
        <v>0</v>
      </c>
      <c r="AW28" s="362">
        <f t="shared" si="13"/>
        <v>2</v>
      </c>
      <c r="AX28" s="362">
        <f t="shared" si="9"/>
        <v>0</v>
      </c>
      <c r="AY28" s="362">
        <f t="shared" si="14"/>
        <v>0</v>
      </c>
      <c r="AZ28" s="362">
        <f t="shared" si="15"/>
        <v>0</v>
      </c>
      <c r="BA28" s="362">
        <f t="shared" si="16"/>
        <v>0</v>
      </c>
      <c r="BB28" s="362">
        <f t="shared" si="17"/>
        <v>0</v>
      </c>
      <c r="BC28" s="362">
        <f t="shared" si="18"/>
        <v>3</v>
      </c>
      <c r="BD28" s="362">
        <f t="shared" si="19"/>
        <v>6</v>
      </c>
      <c r="BE28" s="362">
        <f t="shared" si="20"/>
        <v>0</v>
      </c>
      <c r="BF28" s="362">
        <f t="shared" si="29"/>
        <v>0</v>
      </c>
      <c r="BG28" s="362">
        <f t="shared" si="21"/>
        <v>0</v>
      </c>
      <c r="BH28" s="362">
        <f t="shared" si="22"/>
        <v>0</v>
      </c>
      <c r="BI28" s="362">
        <f t="shared" si="23"/>
        <v>0</v>
      </c>
      <c r="BJ28" s="362">
        <f t="shared" si="24"/>
        <v>0</v>
      </c>
      <c r="BK28" s="362">
        <f t="shared" si="25"/>
        <v>0</v>
      </c>
      <c r="BL28" s="362">
        <f t="shared" si="26"/>
        <v>0</v>
      </c>
      <c r="BM28" s="362">
        <f t="shared" si="27"/>
        <v>0</v>
      </c>
      <c r="BN28" s="366"/>
      <c r="BO28" s="366"/>
      <c r="BP28" s="366"/>
      <c r="BQ28" s="366"/>
      <c r="BR28" s="366"/>
      <c r="BS28" s="362">
        <f t="shared" si="28"/>
        <v>0</v>
      </c>
      <c r="BT28" s="364">
        <f t="shared" si="57"/>
        <v>324</v>
      </c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42"/>
      <c r="CQ28" s="342"/>
      <c r="CR28" s="342"/>
    </row>
    <row r="29" spans="1:96" s="343" customFormat="1" ht="27" customHeight="1">
      <c r="A29" s="350" t="s">
        <v>325</v>
      </c>
      <c r="B29" s="350" t="s">
        <v>326</v>
      </c>
      <c r="C29" s="371" t="s">
        <v>327</v>
      </c>
      <c r="D29" s="351" t="s">
        <v>275</v>
      </c>
      <c r="E29" s="352"/>
      <c r="F29" s="354" t="s">
        <v>19</v>
      </c>
      <c r="G29" s="353" t="s">
        <v>19</v>
      </c>
      <c r="H29" s="352"/>
      <c r="I29" s="352"/>
      <c r="J29" s="352" t="s">
        <v>19</v>
      </c>
      <c r="K29" s="352"/>
      <c r="L29" s="355" t="s">
        <v>19</v>
      </c>
      <c r="M29" s="353" t="s">
        <v>19</v>
      </c>
      <c r="N29" s="354" t="s">
        <v>19</v>
      </c>
      <c r="O29" s="352"/>
      <c r="P29" s="352" t="s">
        <v>19</v>
      </c>
      <c r="Q29" s="352"/>
      <c r="R29" s="355" t="s">
        <v>19</v>
      </c>
      <c r="S29" s="352" t="s">
        <v>19</v>
      </c>
      <c r="T29" s="353"/>
      <c r="U29" s="354" t="s">
        <v>19</v>
      </c>
      <c r="V29" s="352" t="s">
        <v>19</v>
      </c>
      <c r="W29" s="352"/>
      <c r="X29" s="352"/>
      <c r="Y29" s="352" t="s">
        <v>19</v>
      </c>
      <c r="Z29" s="355" t="s">
        <v>19</v>
      </c>
      <c r="AA29" s="353"/>
      <c r="AB29" s="353"/>
      <c r="AC29" s="352" t="s">
        <v>19</v>
      </c>
      <c r="AD29" s="352"/>
      <c r="AE29" s="352" t="s">
        <v>19</v>
      </c>
      <c r="AF29" s="352"/>
      <c r="AG29" s="354" t="s">
        <v>19</v>
      </c>
      <c r="AH29" s="353" t="s">
        <v>19</v>
      </c>
      <c r="AI29" s="353"/>
      <c r="AJ29" s="357">
        <f t="shared" si="30"/>
        <v>120</v>
      </c>
      <c r="AK29" s="358">
        <f t="shared" si="31"/>
        <v>204</v>
      </c>
      <c r="AL29" s="358">
        <f t="shared" si="32"/>
        <v>84</v>
      </c>
      <c r="AM29" s="359"/>
      <c r="AN29" s="360">
        <f t="shared" si="33"/>
        <v>120</v>
      </c>
      <c r="AO29" s="360">
        <f t="shared" si="34"/>
        <v>84</v>
      </c>
      <c r="AP29" s="361"/>
      <c r="AQ29" s="362">
        <f t="shared" si="58"/>
        <v>0</v>
      </c>
      <c r="AR29" s="362">
        <f t="shared" si="59"/>
        <v>0</v>
      </c>
      <c r="AS29" s="362">
        <f t="shared" si="60"/>
        <v>17</v>
      </c>
      <c r="AT29" s="362">
        <f t="shared" si="12"/>
        <v>0</v>
      </c>
      <c r="AU29" s="362">
        <f t="shared" si="7"/>
        <v>0</v>
      </c>
      <c r="AV29" s="362">
        <f t="shared" si="8"/>
        <v>0</v>
      </c>
      <c r="AW29" s="362">
        <f t="shared" si="13"/>
        <v>0</v>
      </c>
      <c r="AX29" s="362">
        <f t="shared" si="9"/>
        <v>0</v>
      </c>
      <c r="AY29" s="362">
        <f t="shared" si="14"/>
        <v>0</v>
      </c>
      <c r="AZ29" s="362">
        <f t="shared" si="15"/>
        <v>0</v>
      </c>
      <c r="BA29" s="362">
        <f t="shared" si="16"/>
        <v>0</v>
      </c>
      <c r="BB29" s="362">
        <f t="shared" si="17"/>
        <v>0</v>
      </c>
      <c r="BC29" s="362">
        <f t="shared" si="18"/>
        <v>0</v>
      </c>
      <c r="BD29" s="362">
        <f t="shared" si="19"/>
        <v>0</v>
      </c>
      <c r="BE29" s="362">
        <f t="shared" si="20"/>
        <v>0</v>
      </c>
      <c r="BF29" s="362">
        <f t="shared" si="29"/>
        <v>0</v>
      </c>
      <c r="BG29" s="362">
        <f t="shared" si="21"/>
        <v>0</v>
      </c>
      <c r="BH29" s="362">
        <f t="shared" si="22"/>
        <v>0</v>
      </c>
      <c r="BI29" s="362">
        <f t="shared" si="23"/>
        <v>0</v>
      </c>
      <c r="BJ29" s="362">
        <f t="shared" si="24"/>
        <v>0</v>
      </c>
      <c r="BK29" s="362">
        <f t="shared" si="25"/>
        <v>0</v>
      </c>
      <c r="BL29" s="362">
        <f t="shared" si="26"/>
        <v>0</v>
      </c>
      <c r="BM29" s="362">
        <f t="shared" si="27"/>
        <v>0</v>
      </c>
      <c r="BN29" s="366"/>
      <c r="BO29" s="366"/>
      <c r="BP29" s="366"/>
      <c r="BQ29" s="366"/>
      <c r="BR29" s="366"/>
      <c r="BS29" s="362">
        <f t="shared" si="28"/>
        <v>0</v>
      </c>
      <c r="BT29" s="364">
        <f t="shared" si="57"/>
        <v>204</v>
      </c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42"/>
      <c r="CQ29" s="342"/>
      <c r="CR29" s="342"/>
    </row>
    <row r="30" spans="1:96" s="343" customFormat="1" ht="27" customHeight="1">
      <c r="A30" s="350" t="s">
        <v>328</v>
      </c>
      <c r="B30" s="350" t="s">
        <v>329</v>
      </c>
      <c r="C30" s="380"/>
      <c r="D30" s="351" t="s">
        <v>275</v>
      </c>
      <c r="E30" s="559" t="s">
        <v>330</v>
      </c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1"/>
      <c r="V30" s="352" t="s">
        <v>19</v>
      </c>
      <c r="W30" s="352"/>
      <c r="X30" s="352"/>
      <c r="Y30" s="352" t="s">
        <v>331</v>
      </c>
      <c r="Z30" s="355" t="s">
        <v>19</v>
      </c>
      <c r="AA30" s="353"/>
      <c r="AB30" s="353" t="s">
        <v>19</v>
      </c>
      <c r="AC30" s="352"/>
      <c r="AD30" s="355" t="s">
        <v>18</v>
      </c>
      <c r="AE30" s="352" t="s">
        <v>19</v>
      </c>
      <c r="AF30" s="355" t="s">
        <v>11</v>
      </c>
      <c r="AG30" s="353"/>
      <c r="AH30" s="353" t="s">
        <v>19</v>
      </c>
      <c r="AI30" s="353"/>
      <c r="AJ30" s="357">
        <f t="shared" si="30"/>
        <v>54</v>
      </c>
      <c r="AK30" s="358">
        <f t="shared" si="31"/>
        <v>84</v>
      </c>
      <c r="AL30" s="358">
        <f t="shared" si="32"/>
        <v>30</v>
      </c>
      <c r="AM30" s="359"/>
      <c r="AN30" s="360">
        <f t="shared" si="33"/>
        <v>54</v>
      </c>
      <c r="AO30" s="360">
        <f t="shared" si="34"/>
        <v>30</v>
      </c>
      <c r="AP30" s="361"/>
      <c r="AQ30" s="362">
        <f t="shared" si="58"/>
        <v>1</v>
      </c>
      <c r="AR30" s="362">
        <f t="shared" si="59"/>
        <v>1</v>
      </c>
      <c r="AS30" s="362">
        <f t="shared" si="60"/>
        <v>5</v>
      </c>
      <c r="AT30" s="362">
        <f t="shared" si="12"/>
        <v>0</v>
      </c>
      <c r="AU30" s="362">
        <f t="shared" si="7"/>
        <v>1</v>
      </c>
      <c r="AV30" s="362">
        <f t="shared" si="8"/>
        <v>0</v>
      </c>
      <c r="AW30" s="362">
        <f t="shared" si="13"/>
        <v>0</v>
      </c>
      <c r="AX30" s="362">
        <f t="shared" si="9"/>
        <v>0</v>
      </c>
      <c r="AY30" s="362">
        <f t="shared" si="14"/>
        <v>0</v>
      </c>
      <c r="AZ30" s="362">
        <f t="shared" si="15"/>
        <v>0</v>
      </c>
      <c r="BA30" s="362">
        <f t="shared" si="16"/>
        <v>0</v>
      </c>
      <c r="BB30" s="362">
        <f t="shared" si="17"/>
        <v>0</v>
      </c>
      <c r="BC30" s="362">
        <f t="shared" si="18"/>
        <v>0</v>
      </c>
      <c r="BD30" s="362">
        <f t="shared" si="19"/>
        <v>0</v>
      </c>
      <c r="BE30" s="362">
        <f t="shared" si="20"/>
        <v>0</v>
      </c>
      <c r="BF30" s="362">
        <f t="shared" si="29"/>
        <v>0</v>
      </c>
      <c r="BG30" s="362">
        <f t="shared" si="21"/>
        <v>0</v>
      </c>
      <c r="BH30" s="362">
        <f t="shared" si="22"/>
        <v>0</v>
      </c>
      <c r="BI30" s="362">
        <f t="shared" si="23"/>
        <v>0</v>
      </c>
      <c r="BJ30" s="362">
        <f t="shared" si="24"/>
        <v>0</v>
      </c>
      <c r="BK30" s="362">
        <f t="shared" si="25"/>
        <v>0</v>
      </c>
      <c r="BL30" s="362">
        <f t="shared" si="26"/>
        <v>0</v>
      </c>
      <c r="BM30" s="362">
        <f t="shared" si="27"/>
        <v>0</v>
      </c>
      <c r="BN30" s="366"/>
      <c r="BO30" s="366">
        <v>11</v>
      </c>
      <c r="BP30" s="366"/>
      <c r="BQ30" s="366"/>
      <c r="BR30" s="366"/>
      <c r="BS30" s="362">
        <f t="shared" si="28"/>
        <v>66</v>
      </c>
      <c r="BT30" s="364">
        <f t="shared" si="57"/>
        <v>84</v>
      </c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42"/>
      <c r="CQ30" s="342"/>
      <c r="CR30" s="342"/>
    </row>
    <row r="31" spans="1:96" s="343" customFormat="1" ht="27" customHeight="1">
      <c r="A31" s="350" t="s">
        <v>332</v>
      </c>
      <c r="B31" s="350" t="s">
        <v>333</v>
      </c>
      <c r="C31" s="380"/>
      <c r="D31" s="351" t="s">
        <v>275</v>
      </c>
      <c r="E31" s="352"/>
      <c r="F31" s="353"/>
      <c r="G31" s="353"/>
      <c r="H31" s="352"/>
      <c r="I31" s="352"/>
      <c r="J31" s="352"/>
      <c r="K31" s="352"/>
      <c r="L31" s="352"/>
      <c r="M31" s="353"/>
      <c r="N31" s="353"/>
      <c r="O31" s="352"/>
      <c r="P31" s="352"/>
      <c r="Q31" s="352"/>
      <c r="R31" s="352"/>
      <c r="S31" s="352"/>
      <c r="T31" s="353"/>
      <c r="U31" s="353"/>
      <c r="V31" s="352"/>
      <c r="W31" s="352"/>
      <c r="X31" s="352"/>
      <c r="Y31" s="352" t="s">
        <v>19</v>
      </c>
      <c r="Z31" s="352"/>
      <c r="AA31" s="353" t="s">
        <v>19</v>
      </c>
      <c r="AB31" s="353"/>
      <c r="AC31" s="352" t="s">
        <v>19</v>
      </c>
      <c r="AD31" s="352"/>
      <c r="AE31" s="352"/>
      <c r="AF31" s="352"/>
      <c r="AG31" s="353" t="s">
        <v>324</v>
      </c>
      <c r="AH31" s="353"/>
      <c r="AI31" s="353" t="s">
        <v>19</v>
      </c>
      <c r="AJ31" s="357">
        <f t="shared" si="30"/>
        <v>54</v>
      </c>
      <c r="AK31" s="358">
        <f t="shared" si="31"/>
        <v>60</v>
      </c>
      <c r="AL31" s="358">
        <f t="shared" si="32"/>
        <v>6</v>
      </c>
      <c r="AM31" s="359"/>
      <c r="AN31" s="360">
        <f t="shared" si="33"/>
        <v>54</v>
      </c>
      <c r="AO31" s="360">
        <f t="shared" si="34"/>
        <v>6</v>
      </c>
      <c r="AP31" s="361"/>
      <c r="AQ31" s="362">
        <f t="shared" si="58"/>
        <v>0</v>
      </c>
      <c r="AR31" s="362">
        <f t="shared" si="59"/>
        <v>0</v>
      </c>
      <c r="AS31" s="362">
        <f t="shared" si="60"/>
        <v>4</v>
      </c>
      <c r="AT31" s="362">
        <f t="shared" si="12"/>
        <v>0</v>
      </c>
      <c r="AU31" s="362">
        <f t="shared" si="7"/>
        <v>1</v>
      </c>
      <c r="AV31" s="362">
        <f t="shared" si="8"/>
        <v>0</v>
      </c>
      <c r="AW31" s="362">
        <f t="shared" si="13"/>
        <v>0</v>
      </c>
      <c r="AX31" s="362">
        <f t="shared" si="9"/>
        <v>0</v>
      </c>
      <c r="AY31" s="362">
        <f t="shared" si="14"/>
        <v>0</v>
      </c>
      <c r="AZ31" s="362">
        <f t="shared" si="15"/>
        <v>0</v>
      </c>
      <c r="BA31" s="362">
        <f t="shared" si="16"/>
        <v>0</v>
      </c>
      <c r="BB31" s="362">
        <f t="shared" si="17"/>
        <v>0</v>
      </c>
      <c r="BC31" s="362">
        <f t="shared" si="18"/>
        <v>0</v>
      </c>
      <c r="BD31" s="362">
        <f t="shared" si="19"/>
        <v>0</v>
      </c>
      <c r="BE31" s="362">
        <f t="shared" si="20"/>
        <v>0</v>
      </c>
      <c r="BF31" s="362">
        <f t="shared" si="29"/>
        <v>0</v>
      </c>
      <c r="BG31" s="362">
        <f t="shared" si="21"/>
        <v>0</v>
      </c>
      <c r="BH31" s="362">
        <f t="shared" si="22"/>
        <v>0</v>
      </c>
      <c r="BI31" s="362">
        <f t="shared" si="23"/>
        <v>0</v>
      </c>
      <c r="BJ31" s="362">
        <f t="shared" si="24"/>
        <v>0</v>
      </c>
      <c r="BK31" s="362">
        <f t="shared" si="25"/>
        <v>0</v>
      </c>
      <c r="BL31" s="362">
        <f t="shared" si="26"/>
        <v>0</v>
      </c>
      <c r="BM31" s="362">
        <f t="shared" si="27"/>
        <v>0</v>
      </c>
      <c r="BN31" s="366"/>
      <c r="BO31" s="366">
        <v>11</v>
      </c>
      <c r="BP31" s="366"/>
      <c r="BQ31" s="366"/>
      <c r="BR31" s="366"/>
      <c r="BS31" s="362">
        <f t="shared" si="28"/>
        <v>66</v>
      </c>
      <c r="BT31" s="364">
        <f t="shared" si="57"/>
        <v>60</v>
      </c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42"/>
      <c r="CQ31" s="342"/>
      <c r="CR31" s="342"/>
    </row>
    <row r="32" spans="1:96" s="343" customFormat="1" ht="27" customHeight="1">
      <c r="A32" s="350">
        <v>427519</v>
      </c>
      <c r="B32" s="350" t="s">
        <v>334</v>
      </c>
      <c r="C32" s="380">
        <v>891691</v>
      </c>
      <c r="D32" s="351" t="s">
        <v>275</v>
      </c>
      <c r="E32" s="352"/>
      <c r="F32" s="353"/>
      <c r="G32" s="353"/>
      <c r="H32" s="352" t="s">
        <v>19</v>
      </c>
      <c r="I32" s="352"/>
      <c r="J32" s="352" t="s">
        <v>19</v>
      </c>
      <c r="K32" s="352"/>
      <c r="L32" s="352" t="s">
        <v>19</v>
      </c>
      <c r="M32" s="353"/>
      <c r="N32" s="353"/>
      <c r="O32" s="352"/>
      <c r="P32" s="352" t="s">
        <v>19</v>
      </c>
      <c r="Q32" s="352"/>
      <c r="R32" s="352" t="s">
        <v>19</v>
      </c>
      <c r="S32" s="352"/>
      <c r="T32" s="353" t="s">
        <v>19</v>
      </c>
      <c r="U32" s="353"/>
      <c r="V32" s="352" t="s">
        <v>19</v>
      </c>
      <c r="W32" s="352"/>
      <c r="X32" s="352" t="s">
        <v>19</v>
      </c>
      <c r="Y32" s="352"/>
      <c r="Z32" s="352"/>
      <c r="AA32" s="353"/>
      <c r="AB32" s="353"/>
      <c r="AC32" s="352"/>
      <c r="AD32" s="352" t="s">
        <v>19</v>
      </c>
      <c r="AE32" s="352"/>
      <c r="AF32" s="352"/>
      <c r="AG32" s="353"/>
      <c r="AH32" s="353" t="s">
        <v>19</v>
      </c>
      <c r="AI32" s="353"/>
      <c r="AJ32" s="357">
        <f t="shared" si="30"/>
        <v>120</v>
      </c>
      <c r="AK32" s="358">
        <f t="shared" si="31"/>
        <v>120</v>
      </c>
      <c r="AL32" s="358">
        <f t="shared" si="32"/>
        <v>0</v>
      </c>
      <c r="AM32" s="359"/>
      <c r="AN32" s="360">
        <f t="shared" si="33"/>
        <v>120</v>
      </c>
      <c r="AO32" s="360">
        <f t="shared" si="34"/>
        <v>0</v>
      </c>
      <c r="AP32" s="361"/>
      <c r="AQ32" s="362">
        <f t="shared" si="58"/>
        <v>0</v>
      </c>
      <c r="AR32" s="362">
        <f t="shared" si="59"/>
        <v>0</v>
      </c>
      <c r="AS32" s="362">
        <f t="shared" si="60"/>
        <v>10</v>
      </c>
      <c r="AT32" s="362">
        <f t="shared" si="12"/>
        <v>0</v>
      </c>
      <c r="AU32" s="362">
        <f t="shared" si="7"/>
        <v>0</v>
      </c>
      <c r="AV32" s="362">
        <f t="shared" si="8"/>
        <v>0</v>
      </c>
      <c r="AW32" s="362">
        <f t="shared" si="13"/>
        <v>0</v>
      </c>
      <c r="AX32" s="362">
        <f t="shared" si="9"/>
        <v>0</v>
      </c>
      <c r="AY32" s="362">
        <f t="shared" si="14"/>
        <v>0</v>
      </c>
      <c r="AZ32" s="362">
        <f t="shared" si="15"/>
        <v>0</v>
      </c>
      <c r="BA32" s="362">
        <f t="shared" si="16"/>
        <v>0</v>
      </c>
      <c r="BB32" s="362">
        <f t="shared" si="17"/>
        <v>0</v>
      </c>
      <c r="BC32" s="362">
        <f t="shared" si="18"/>
        <v>0</v>
      </c>
      <c r="BD32" s="362">
        <f t="shared" si="19"/>
        <v>0</v>
      </c>
      <c r="BE32" s="362">
        <f t="shared" si="20"/>
        <v>0</v>
      </c>
      <c r="BF32" s="362">
        <f t="shared" si="29"/>
        <v>0</v>
      </c>
      <c r="BG32" s="362">
        <f t="shared" si="21"/>
        <v>0</v>
      </c>
      <c r="BH32" s="362">
        <f t="shared" si="22"/>
        <v>0</v>
      </c>
      <c r="BI32" s="362">
        <f t="shared" si="23"/>
        <v>0</v>
      </c>
      <c r="BJ32" s="362">
        <f t="shared" si="24"/>
        <v>0</v>
      </c>
      <c r="BK32" s="362">
        <f t="shared" si="25"/>
        <v>0</v>
      </c>
      <c r="BL32" s="362">
        <f t="shared" si="26"/>
        <v>0</v>
      </c>
      <c r="BM32" s="362">
        <f t="shared" si="27"/>
        <v>0</v>
      </c>
      <c r="BN32" s="366"/>
      <c r="BO32" s="366"/>
      <c r="BP32" s="366"/>
      <c r="BQ32" s="366"/>
      <c r="BR32" s="366"/>
      <c r="BS32" s="362">
        <f t="shared" si="28"/>
        <v>0</v>
      </c>
      <c r="BT32" s="364">
        <f t="shared" si="57"/>
        <v>120</v>
      </c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65"/>
      <c r="CL32" s="365"/>
      <c r="CM32" s="365"/>
      <c r="CN32" s="365"/>
      <c r="CO32" s="365"/>
      <c r="CP32" s="342"/>
      <c r="CQ32" s="342"/>
      <c r="CR32" s="342"/>
    </row>
    <row r="33" spans="1:96" s="343" customFormat="1" ht="27" customHeight="1">
      <c r="A33" s="350">
        <v>428396</v>
      </c>
      <c r="B33" s="350" t="s">
        <v>335</v>
      </c>
      <c r="C33" s="380">
        <v>650058</v>
      </c>
      <c r="D33" s="351" t="s">
        <v>275</v>
      </c>
      <c r="E33" s="352" t="s">
        <v>19</v>
      </c>
      <c r="F33" s="353"/>
      <c r="G33" s="353" t="s">
        <v>19</v>
      </c>
      <c r="H33" s="352"/>
      <c r="I33" s="352" t="s">
        <v>19</v>
      </c>
      <c r="J33" s="352"/>
      <c r="K33" s="352"/>
      <c r="L33" s="352"/>
      <c r="M33" s="353" t="s">
        <v>19</v>
      </c>
      <c r="N33" s="353"/>
      <c r="O33" s="352" t="s">
        <v>19</v>
      </c>
      <c r="P33" s="352"/>
      <c r="Q33" s="355" t="s">
        <v>19</v>
      </c>
      <c r="R33" s="352"/>
      <c r="S33" s="352" t="s">
        <v>19</v>
      </c>
      <c r="T33" s="353"/>
      <c r="U33" s="353"/>
      <c r="V33" s="352"/>
      <c r="W33" s="352" t="s">
        <v>19</v>
      </c>
      <c r="X33" s="352"/>
      <c r="Y33" s="352" t="s">
        <v>19</v>
      </c>
      <c r="Z33" s="352"/>
      <c r="AA33" s="353" t="s">
        <v>19</v>
      </c>
      <c r="AB33" s="353"/>
      <c r="AC33" s="355" t="s">
        <v>19</v>
      </c>
      <c r="AD33" s="352"/>
      <c r="AE33" s="355" t="s">
        <v>19</v>
      </c>
      <c r="AF33" s="352"/>
      <c r="AG33" s="353" t="s">
        <v>19</v>
      </c>
      <c r="AH33" s="353"/>
      <c r="AI33" s="353"/>
      <c r="AJ33" s="357">
        <f t="shared" si="30"/>
        <v>120</v>
      </c>
      <c r="AK33" s="358">
        <f t="shared" si="31"/>
        <v>156</v>
      </c>
      <c r="AL33" s="358">
        <f t="shared" si="32"/>
        <v>36</v>
      </c>
      <c r="AM33" s="359"/>
      <c r="AN33" s="360">
        <f t="shared" si="33"/>
        <v>120</v>
      </c>
      <c r="AO33" s="360">
        <f t="shared" si="34"/>
        <v>36</v>
      </c>
      <c r="AP33" s="361"/>
      <c r="AQ33" s="362">
        <f t="shared" si="58"/>
        <v>0</v>
      </c>
      <c r="AR33" s="362">
        <f t="shared" si="59"/>
        <v>0</v>
      </c>
      <c r="AS33" s="362">
        <f t="shared" si="60"/>
        <v>13</v>
      </c>
      <c r="AT33" s="362">
        <f t="shared" si="12"/>
        <v>0</v>
      </c>
      <c r="AU33" s="362">
        <f t="shared" si="7"/>
        <v>0</v>
      </c>
      <c r="AV33" s="362">
        <f t="shared" si="8"/>
        <v>0</v>
      </c>
      <c r="AW33" s="362">
        <f t="shared" si="13"/>
        <v>0</v>
      </c>
      <c r="AX33" s="362">
        <f t="shared" si="9"/>
        <v>0</v>
      </c>
      <c r="AY33" s="362">
        <f t="shared" si="14"/>
        <v>0</v>
      </c>
      <c r="AZ33" s="362">
        <f t="shared" si="15"/>
        <v>0</v>
      </c>
      <c r="BA33" s="362">
        <f t="shared" si="16"/>
        <v>0</v>
      </c>
      <c r="BB33" s="362">
        <f t="shared" si="17"/>
        <v>0</v>
      </c>
      <c r="BC33" s="362">
        <f t="shared" si="18"/>
        <v>0</v>
      </c>
      <c r="BD33" s="362">
        <f t="shared" si="19"/>
        <v>0</v>
      </c>
      <c r="BE33" s="362">
        <f t="shared" si="20"/>
        <v>0</v>
      </c>
      <c r="BF33" s="362">
        <f t="shared" si="29"/>
        <v>0</v>
      </c>
      <c r="BG33" s="362">
        <f t="shared" si="21"/>
        <v>0</v>
      </c>
      <c r="BH33" s="362">
        <f t="shared" si="22"/>
        <v>0</v>
      </c>
      <c r="BI33" s="362">
        <f t="shared" si="23"/>
        <v>0</v>
      </c>
      <c r="BJ33" s="362">
        <f t="shared" si="24"/>
        <v>0</v>
      </c>
      <c r="BK33" s="362">
        <f t="shared" si="25"/>
        <v>0</v>
      </c>
      <c r="BL33" s="362">
        <f t="shared" si="26"/>
        <v>0</v>
      </c>
      <c r="BM33" s="362">
        <f t="shared" si="27"/>
        <v>0</v>
      </c>
      <c r="BN33" s="366"/>
      <c r="BO33" s="366"/>
      <c r="BP33" s="366"/>
      <c r="BQ33" s="366"/>
      <c r="BR33" s="366"/>
      <c r="BS33" s="362">
        <f t="shared" si="28"/>
        <v>0</v>
      </c>
      <c r="BT33" s="364">
        <f t="shared" si="57"/>
        <v>156</v>
      </c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365"/>
      <c r="CP33" s="342"/>
      <c r="CQ33" s="342"/>
      <c r="CR33" s="342"/>
    </row>
    <row r="34" spans="1:96" s="343" customFormat="1" ht="27" customHeight="1">
      <c r="A34" s="350">
        <v>428663</v>
      </c>
      <c r="B34" s="350" t="s">
        <v>336</v>
      </c>
      <c r="C34" s="380">
        <v>703324</v>
      </c>
      <c r="D34" s="351" t="s">
        <v>275</v>
      </c>
      <c r="E34" s="352"/>
      <c r="F34" s="354" t="s">
        <v>19</v>
      </c>
      <c r="G34" s="353" t="s">
        <v>19</v>
      </c>
      <c r="H34" s="355" t="s">
        <v>19</v>
      </c>
      <c r="I34" s="352"/>
      <c r="J34" s="352" t="s">
        <v>19</v>
      </c>
      <c r="K34" s="355" t="s">
        <v>19</v>
      </c>
      <c r="L34" s="352"/>
      <c r="M34" s="353" t="s">
        <v>19</v>
      </c>
      <c r="N34" s="354" t="s">
        <v>19</v>
      </c>
      <c r="O34" s="355" t="s">
        <v>18</v>
      </c>
      <c r="P34" s="352" t="s">
        <v>19</v>
      </c>
      <c r="Q34" s="352"/>
      <c r="R34" s="355" t="s">
        <v>19</v>
      </c>
      <c r="S34" s="352" t="s">
        <v>19</v>
      </c>
      <c r="T34" s="354" t="s">
        <v>19</v>
      </c>
      <c r="U34" s="353" t="s">
        <v>19</v>
      </c>
      <c r="V34" s="352" t="s">
        <v>19</v>
      </c>
      <c r="W34" s="352"/>
      <c r="X34" s="355" t="s">
        <v>19</v>
      </c>
      <c r="Y34" s="352" t="s">
        <v>19</v>
      </c>
      <c r="Z34" s="352"/>
      <c r="AA34" s="353"/>
      <c r="AB34" s="353" t="s">
        <v>19</v>
      </c>
      <c r="AC34" s="352"/>
      <c r="AD34" s="355" t="s">
        <v>19</v>
      </c>
      <c r="AE34" s="352" t="s">
        <v>19</v>
      </c>
      <c r="AF34" s="355" t="s">
        <v>19</v>
      </c>
      <c r="AG34" s="353"/>
      <c r="AH34" s="353"/>
      <c r="AI34" s="353"/>
      <c r="AJ34" s="357">
        <f t="shared" si="30"/>
        <v>120</v>
      </c>
      <c r="AK34" s="358">
        <f t="shared" si="31"/>
        <v>234</v>
      </c>
      <c r="AL34" s="358">
        <f t="shared" si="32"/>
        <v>114</v>
      </c>
      <c r="AM34" s="359"/>
      <c r="AN34" s="360">
        <f t="shared" si="33"/>
        <v>120</v>
      </c>
      <c r="AO34" s="360">
        <f t="shared" si="34"/>
        <v>114</v>
      </c>
      <c r="AP34" s="361"/>
      <c r="AQ34" s="362">
        <f t="shared" si="58"/>
        <v>1</v>
      </c>
      <c r="AR34" s="362">
        <f t="shared" si="59"/>
        <v>0</v>
      </c>
      <c r="AS34" s="362">
        <f t="shared" si="60"/>
        <v>19</v>
      </c>
      <c r="AT34" s="362">
        <f t="shared" si="12"/>
        <v>0</v>
      </c>
      <c r="AU34" s="362">
        <f t="shared" si="7"/>
        <v>0</v>
      </c>
      <c r="AV34" s="362">
        <f t="shared" si="8"/>
        <v>0</v>
      </c>
      <c r="AW34" s="362">
        <f t="shared" si="13"/>
        <v>0</v>
      </c>
      <c r="AX34" s="362">
        <f t="shared" si="9"/>
        <v>0</v>
      </c>
      <c r="AY34" s="362">
        <f t="shared" si="14"/>
        <v>0</v>
      </c>
      <c r="AZ34" s="362">
        <f t="shared" si="15"/>
        <v>0</v>
      </c>
      <c r="BA34" s="362">
        <f t="shared" si="16"/>
        <v>0</v>
      </c>
      <c r="BB34" s="362">
        <f t="shared" si="17"/>
        <v>0</v>
      </c>
      <c r="BC34" s="362">
        <f t="shared" si="18"/>
        <v>0</v>
      </c>
      <c r="BD34" s="362">
        <f t="shared" si="19"/>
        <v>0</v>
      </c>
      <c r="BE34" s="362">
        <f t="shared" si="20"/>
        <v>0</v>
      </c>
      <c r="BF34" s="362">
        <f t="shared" si="29"/>
        <v>0</v>
      </c>
      <c r="BG34" s="362">
        <f t="shared" si="21"/>
        <v>0</v>
      </c>
      <c r="BH34" s="362">
        <f t="shared" si="22"/>
        <v>0</v>
      </c>
      <c r="BI34" s="362">
        <f t="shared" si="23"/>
        <v>0</v>
      </c>
      <c r="BJ34" s="362">
        <f t="shared" si="24"/>
        <v>0</v>
      </c>
      <c r="BK34" s="362">
        <f t="shared" si="25"/>
        <v>0</v>
      </c>
      <c r="BL34" s="362">
        <f t="shared" si="26"/>
        <v>0</v>
      </c>
      <c r="BM34" s="362">
        <f t="shared" si="27"/>
        <v>0</v>
      </c>
      <c r="BN34" s="366"/>
      <c r="BO34" s="366"/>
      <c r="BP34" s="366"/>
      <c r="BQ34" s="366"/>
      <c r="BR34" s="366"/>
      <c r="BS34" s="362">
        <f t="shared" si="28"/>
        <v>0</v>
      </c>
      <c r="BT34" s="364">
        <f t="shared" si="57"/>
        <v>234</v>
      </c>
      <c r="BU34" s="365"/>
      <c r="BV34" s="365"/>
      <c r="BW34" s="365"/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  <c r="CH34" s="365"/>
      <c r="CI34" s="365"/>
      <c r="CJ34" s="365"/>
      <c r="CK34" s="365"/>
      <c r="CL34" s="365"/>
      <c r="CM34" s="365"/>
      <c r="CN34" s="365"/>
      <c r="CO34" s="365"/>
      <c r="CP34" s="342"/>
      <c r="CQ34" s="342"/>
      <c r="CR34" s="342"/>
    </row>
    <row r="35" spans="1:96" s="343" customFormat="1" ht="27" customHeight="1">
      <c r="A35" s="350" t="s">
        <v>337</v>
      </c>
      <c r="B35" s="350" t="s">
        <v>338</v>
      </c>
      <c r="C35" s="371">
        <v>727359</v>
      </c>
      <c r="D35" s="351" t="s">
        <v>275</v>
      </c>
      <c r="E35" s="352"/>
      <c r="F35" s="353"/>
      <c r="G35" s="353" t="s">
        <v>19</v>
      </c>
      <c r="H35" s="352"/>
      <c r="I35" s="352"/>
      <c r="J35" s="352" t="s">
        <v>19</v>
      </c>
      <c r="K35" s="352"/>
      <c r="L35" s="352"/>
      <c r="M35" s="353" t="s">
        <v>19</v>
      </c>
      <c r="N35" s="353"/>
      <c r="O35" s="352" t="s">
        <v>11</v>
      </c>
      <c r="P35" s="352" t="s">
        <v>19</v>
      </c>
      <c r="Q35" s="352"/>
      <c r="R35" s="352"/>
      <c r="S35" s="352" t="s">
        <v>19</v>
      </c>
      <c r="T35" s="353"/>
      <c r="U35" s="353"/>
      <c r="V35" s="352" t="s">
        <v>19</v>
      </c>
      <c r="W35" s="352"/>
      <c r="X35" s="352"/>
      <c r="Y35" s="352" t="s">
        <v>19</v>
      </c>
      <c r="Z35" s="352"/>
      <c r="AA35" s="353"/>
      <c r="AB35" s="353" t="s">
        <v>19</v>
      </c>
      <c r="AC35" s="352"/>
      <c r="AD35" s="352"/>
      <c r="AE35" s="352" t="s">
        <v>19</v>
      </c>
      <c r="AF35" s="352"/>
      <c r="AG35" s="353"/>
      <c r="AH35" s="353" t="s">
        <v>18</v>
      </c>
      <c r="AI35" s="353"/>
      <c r="AJ35" s="357">
        <f t="shared" si="30"/>
        <v>120</v>
      </c>
      <c r="AK35" s="358">
        <f t="shared" si="31"/>
        <v>120</v>
      </c>
      <c r="AL35" s="358">
        <f t="shared" si="32"/>
        <v>0</v>
      </c>
      <c r="AM35" s="359"/>
      <c r="AN35" s="360">
        <f t="shared" si="33"/>
        <v>120</v>
      </c>
      <c r="AO35" s="360">
        <f t="shared" si="34"/>
        <v>0</v>
      </c>
      <c r="AP35" s="361"/>
      <c r="AQ35" s="362">
        <f t="shared" si="58"/>
        <v>1</v>
      </c>
      <c r="AR35" s="362">
        <f t="shared" si="59"/>
        <v>1</v>
      </c>
      <c r="AS35" s="362">
        <f t="shared" si="60"/>
        <v>9</v>
      </c>
      <c r="AT35" s="362">
        <f t="shared" si="12"/>
        <v>0</v>
      </c>
      <c r="AU35" s="362">
        <f t="shared" si="7"/>
        <v>0</v>
      </c>
      <c r="AV35" s="362">
        <f t="shared" si="8"/>
        <v>0</v>
      </c>
      <c r="AW35" s="362">
        <f t="shared" si="13"/>
        <v>0</v>
      </c>
      <c r="AX35" s="362">
        <f t="shared" si="9"/>
        <v>0</v>
      </c>
      <c r="AY35" s="362">
        <f t="shared" si="14"/>
        <v>0</v>
      </c>
      <c r="AZ35" s="362">
        <f t="shared" si="15"/>
        <v>0</v>
      </c>
      <c r="BA35" s="362">
        <f t="shared" si="16"/>
        <v>0</v>
      </c>
      <c r="BB35" s="362">
        <f t="shared" si="17"/>
        <v>0</v>
      </c>
      <c r="BC35" s="362">
        <f t="shared" si="18"/>
        <v>0</v>
      </c>
      <c r="BD35" s="362">
        <f t="shared" si="19"/>
        <v>0</v>
      </c>
      <c r="BE35" s="362">
        <f t="shared" si="20"/>
        <v>0</v>
      </c>
      <c r="BF35" s="362">
        <f t="shared" si="29"/>
        <v>0</v>
      </c>
      <c r="BG35" s="362">
        <f t="shared" si="21"/>
        <v>0</v>
      </c>
      <c r="BH35" s="362">
        <f t="shared" si="22"/>
        <v>0</v>
      </c>
      <c r="BI35" s="362">
        <f t="shared" si="23"/>
        <v>0</v>
      </c>
      <c r="BJ35" s="362">
        <f t="shared" si="24"/>
        <v>0</v>
      </c>
      <c r="BK35" s="362">
        <f t="shared" si="25"/>
        <v>0</v>
      </c>
      <c r="BL35" s="362">
        <f t="shared" si="26"/>
        <v>0</v>
      </c>
      <c r="BM35" s="362">
        <f t="shared" si="27"/>
        <v>0</v>
      </c>
      <c r="BN35" s="366"/>
      <c r="BO35" s="366"/>
      <c r="BP35" s="366"/>
      <c r="BQ35" s="366"/>
      <c r="BR35" s="366"/>
      <c r="BS35" s="362">
        <f t="shared" si="28"/>
        <v>0</v>
      </c>
      <c r="BT35" s="364">
        <f t="shared" si="57"/>
        <v>120</v>
      </c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42"/>
      <c r="CQ35" s="342"/>
      <c r="CR35" s="342"/>
    </row>
    <row r="36" spans="1:96" s="343" customFormat="1" ht="27" customHeight="1">
      <c r="A36" s="339" t="s">
        <v>1</v>
      </c>
      <c r="B36" s="339" t="s">
        <v>2</v>
      </c>
      <c r="C36" s="339" t="s">
        <v>81</v>
      </c>
      <c r="D36" s="381" t="s">
        <v>4</v>
      </c>
      <c r="E36" s="340">
        <v>1</v>
      </c>
      <c r="F36" s="340">
        <v>2</v>
      </c>
      <c r="G36" s="340">
        <v>3</v>
      </c>
      <c r="H36" s="340">
        <v>4</v>
      </c>
      <c r="I36" s="340">
        <v>5</v>
      </c>
      <c r="J36" s="340">
        <v>6</v>
      </c>
      <c r="K36" s="340">
        <v>7</v>
      </c>
      <c r="L36" s="340">
        <v>8</v>
      </c>
      <c r="M36" s="340">
        <v>9</v>
      </c>
      <c r="N36" s="340">
        <v>10</v>
      </c>
      <c r="O36" s="340">
        <v>11</v>
      </c>
      <c r="P36" s="340">
        <v>12</v>
      </c>
      <c r="Q36" s="340">
        <v>13</v>
      </c>
      <c r="R36" s="340">
        <v>14</v>
      </c>
      <c r="S36" s="340">
        <v>15</v>
      </c>
      <c r="T36" s="340">
        <v>16</v>
      </c>
      <c r="U36" s="340">
        <v>17</v>
      </c>
      <c r="V36" s="340">
        <v>18</v>
      </c>
      <c r="W36" s="340">
        <v>19</v>
      </c>
      <c r="X36" s="340">
        <v>20</v>
      </c>
      <c r="Y36" s="340">
        <v>21</v>
      </c>
      <c r="Z36" s="340">
        <v>22</v>
      </c>
      <c r="AA36" s="340">
        <v>23</v>
      </c>
      <c r="AB36" s="340">
        <v>24</v>
      </c>
      <c r="AC36" s="340">
        <v>25</v>
      </c>
      <c r="AD36" s="340">
        <v>26</v>
      </c>
      <c r="AE36" s="340">
        <v>27</v>
      </c>
      <c r="AF36" s="340">
        <v>28</v>
      </c>
      <c r="AG36" s="340">
        <v>29</v>
      </c>
      <c r="AH36" s="340">
        <v>30</v>
      </c>
      <c r="AI36" s="340">
        <v>31</v>
      </c>
      <c r="AJ36" s="571" t="s">
        <v>5</v>
      </c>
      <c r="AK36" s="572" t="s">
        <v>6</v>
      </c>
      <c r="AL36" s="572" t="s">
        <v>7</v>
      </c>
      <c r="AM36" s="359"/>
      <c r="AN36" s="373"/>
      <c r="AO36" s="365"/>
      <c r="AP36" s="365"/>
      <c r="AQ36" s="365"/>
      <c r="AR36" s="374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375"/>
      <c r="BG36" s="375"/>
      <c r="BH36" s="375"/>
      <c r="BI36" s="375"/>
      <c r="BJ36" s="375"/>
      <c r="BK36" s="375"/>
      <c r="BL36" s="375"/>
      <c r="BM36" s="375"/>
      <c r="BN36" s="374"/>
      <c r="BO36" s="374"/>
      <c r="BP36" s="382"/>
      <c r="BQ36" s="365"/>
      <c r="BR36" s="374"/>
      <c r="BS36" s="375"/>
      <c r="BT36" s="376"/>
      <c r="BU36" s="374"/>
      <c r="BV36" s="382"/>
      <c r="BW36" s="382"/>
      <c r="BX36" s="365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42"/>
      <c r="CQ36" s="342"/>
      <c r="CR36" s="342"/>
    </row>
    <row r="37" spans="1:96" s="343" customFormat="1" ht="27" customHeight="1">
      <c r="A37" s="339"/>
      <c r="B37" s="339" t="s">
        <v>268</v>
      </c>
      <c r="C37" s="339" t="s">
        <v>201</v>
      </c>
      <c r="D37" s="383"/>
      <c r="E37" s="340" t="s">
        <v>82</v>
      </c>
      <c r="F37" s="340" t="s">
        <v>83</v>
      </c>
      <c r="G37" s="340" t="s">
        <v>84</v>
      </c>
      <c r="H37" s="340" t="s">
        <v>85</v>
      </c>
      <c r="I37" s="340" t="s">
        <v>86</v>
      </c>
      <c r="J37" s="340" t="s">
        <v>87</v>
      </c>
      <c r="K37" s="340" t="s">
        <v>88</v>
      </c>
      <c r="L37" s="340" t="s">
        <v>82</v>
      </c>
      <c r="M37" s="340" t="s">
        <v>83</v>
      </c>
      <c r="N37" s="340" t="s">
        <v>84</v>
      </c>
      <c r="O37" s="340" t="s">
        <v>85</v>
      </c>
      <c r="P37" s="340" t="s">
        <v>86</v>
      </c>
      <c r="Q37" s="340" t="s">
        <v>87</v>
      </c>
      <c r="R37" s="340" t="s">
        <v>88</v>
      </c>
      <c r="S37" s="340" t="s">
        <v>82</v>
      </c>
      <c r="T37" s="340" t="s">
        <v>83</v>
      </c>
      <c r="U37" s="340" t="s">
        <v>84</v>
      </c>
      <c r="V37" s="340" t="s">
        <v>85</v>
      </c>
      <c r="W37" s="340" t="s">
        <v>86</v>
      </c>
      <c r="X37" s="340" t="s">
        <v>87</v>
      </c>
      <c r="Y37" s="340" t="s">
        <v>88</v>
      </c>
      <c r="Z37" s="340" t="s">
        <v>82</v>
      </c>
      <c r="AA37" s="340" t="s">
        <v>83</v>
      </c>
      <c r="AB37" s="340" t="s">
        <v>84</v>
      </c>
      <c r="AC37" s="340" t="s">
        <v>85</v>
      </c>
      <c r="AD37" s="340" t="s">
        <v>86</v>
      </c>
      <c r="AE37" s="340" t="s">
        <v>87</v>
      </c>
      <c r="AF37" s="340" t="s">
        <v>88</v>
      </c>
      <c r="AG37" s="340" t="s">
        <v>82</v>
      </c>
      <c r="AH37" s="340" t="s">
        <v>83</v>
      </c>
      <c r="AI37" s="340" t="s">
        <v>84</v>
      </c>
      <c r="AJ37" s="571"/>
      <c r="AK37" s="572"/>
      <c r="AL37" s="572"/>
      <c r="AM37" s="359"/>
      <c r="AN37" s="373"/>
      <c r="AO37" s="365"/>
      <c r="AP37" s="365"/>
      <c r="AQ37" s="365"/>
      <c r="AR37" s="374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5"/>
      <c r="BH37" s="375"/>
      <c r="BI37" s="375"/>
      <c r="BJ37" s="375"/>
      <c r="BK37" s="375"/>
      <c r="BL37" s="375"/>
      <c r="BM37" s="375"/>
      <c r="BN37" s="374"/>
      <c r="BO37" s="374"/>
      <c r="BP37" s="382"/>
      <c r="BQ37" s="365"/>
      <c r="BR37" s="374"/>
      <c r="BS37" s="375"/>
      <c r="BT37" s="376"/>
      <c r="BU37" s="374"/>
      <c r="BV37" s="382"/>
      <c r="BW37" s="382"/>
      <c r="BX37" s="365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42"/>
      <c r="CQ37" s="342"/>
      <c r="CR37" s="342"/>
    </row>
    <row r="38" spans="1:96" s="343" customFormat="1" ht="27" customHeight="1">
      <c r="A38" s="371" t="s">
        <v>339</v>
      </c>
      <c r="B38" s="350" t="s">
        <v>340</v>
      </c>
      <c r="C38" s="371">
        <v>302532</v>
      </c>
      <c r="D38" s="351" t="s">
        <v>275</v>
      </c>
      <c r="E38" s="352"/>
      <c r="F38" s="353" t="s">
        <v>19</v>
      </c>
      <c r="G38" s="353" t="s">
        <v>163</v>
      </c>
      <c r="H38" s="352"/>
      <c r="I38" s="352" t="s">
        <v>163</v>
      </c>
      <c r="J38" s="352"/>
      <c r="K38" s="352" t="s">
        <v>163</v>
      </c>
      <c r="L38" s="352" t="s">
        <v>163</v>
      </c>
      <c r="M38" s="353" t="s">
        <v>18</v>
      </c>
      <c r="N38" s="353"/>
      <c r="O38" s="352"/>
      <c r="P38" s="352"/>
      <c r="Q38" s="352"/>
      <c r="R38" s="352"/>
      <c r="S38" s="352"/>
      <c r="T38" s="353" t="s">
        <v>19</v>
      </c>
      <c r="U38" s="353" t="s">
        <v>11</v>
      </c>
      <c r="V38" s="352"/>
      <c r="W38" s="352"/>
      <c r="X38" s="352" t="s">
        <v>163</v>
      </c>
      <c r="Y38" s="352" t="s">
        <v>163</v>
      </c>
      <c r="Z38" s="352" t="s">
        <v>163</v>
      </c>
      <c r="AA38" s="353" t="s">
        <v>19</v>
      </c>
      <c r="AB38" s="353" t="s">
        <v>163</v>
      </c>
      <c r="AC38" s="352" t="s">
        <v>163</v>
      </c>
      <c r="AD38" s="352"/>
      <c r="AE38" s="352"/>
      <c r="AF38" s="352" t="s">
        <v>163</v>
      </c>
      <c r="AG38" s="353" t="s">
        <v>20</v>
      </c>
      <c r="AH38" s="353"/>
      <c r="AI38" s="353"/>
      <c r="AJ38" s="357">
        <f t="shared" ref="AJ38:AJ55" si="61">AN38</f>
        <v>120</v>
      </c>
      <c r="AK38" s="358">
        <f t="shared" ref="AK38:AK55" si="62">AJ38+AL38</f>
        <v>120</v>
      </c>
      <c r="AL38" s="358">
        <f t="shared" ref="AL38:AL55" si="63">AO38</f>
        <v>0</v>
      </c>
      <c r="AM38" s="359"/>
      <c r="AN38" s="360">
        <f t="shared" ref="AN38:AN55" si="64">$AN$2-BS38</f>
        <v>120</v>
      </c>
      <c r="AO38" s="360">
        <f t="shared" ref="AO38:AO55" si="65">(BT38-AN38)</f>
        <v>0</v>
      </c>
      <c r="AP38" s="361"/>
      <c r="AQ38" s="362">
        <f t="shared" ref="AQ38:AQ55" si="66">COUNTIF(E38:AI38,"M")</f>
        <v>1</v>
      </c>
      <c r="AR38" s="362">
        <f t="shared" ref="AR38:AR55" si="67">COUNTIF(E38:AI38,"T")</f>
        <v>1</v>
      </c>
      <c r="AS38" s="362">
        <f t="shared" si="60"/>
        <v>3</v>
      </c>
      <c r="AT38" s="362">
        <f t="shared" si="12"/>
        <v>1</v>
      </c>
      <c r="AU38" s="362">
        <f t="shared" si="7"/>
        <v>0</v>
      </c>
      <c r="AV38" s="362">
        <f t="shared" si="8"/>
        <v>0</v>
      </c>
      <c r="AW38" s="362">
        <f t="shared" si="13"/>
        <v>10</v>
      </c>
      <c r="AX38" s="362">
        <f t="shared" si="9"/>
        <v>0</v>
      </c>
      <c r="AY38" s="362">
        <f t="shared" si="14"/>
        <v>0</v>
      </c>
      <c r="AZ38" s="362">
        <f t="shared" si="15"/>
        <v>0</v>
      </c>
      <c r="BA38" s="362">
        <f t="shared" si="16"/>
        <v>0</v>
      </c>
      <c r="BB38" s="362">
        <f t="shared" si="17"/>
        <v>0</v>
      </c>
      <c r="BC38" s="362">
        <f t="shared" si="18"/>
        <v>0</v>
      </c>
      <c r="BD38" s="362">
        <f t="shared" si="19"/>
        <v>0</v>
      </c>
      <c r="BE38" s="362">
        <f t="shared" si="20"/>
        <v>0</v>
      </c>
      <c r="BF38" s="362">
        <f t="shared" si="29"/>
        <v>0</v>
      </c>
      <c r="BG38" s="362">
        <f t="shared" si="21"/>
        <v>0</v>
      </c>
      <c r="BH38" s="362">
        <f t="shared" si="22"/>
        <v>0</v>
      </c>
      <c r="BI38" s="362">
        <f t="shared" si="23"/>
        <v>0</v>
      </c>
      <c r="BJ38" s="362">
        <f t="shared" si="24"/>
        <v>0</v>
      </c>
      <c r="BK38" s="362">
        <f t="shared" si="25"/>
        <v>0</v>
      </c>
      <c r="BL38" s="362">
        <f t="shared" si="26"/>
        <v>0</v>
      </c>
      <c r="BM38" s="362">
        <f t="shared" si="27"/>
        <v>0</v>
      </c>
      <c r="BN38" s="366"/>
      <c r="BO38" s="366"/>
      <c r="BP38" s="366"/>
      <c r="BQ38" s="366"/>
      <c r="BR38" s="366"/>
      <c r="BS38" s="362">
        <f t="shared" si="28"/>
        <v>0</v>
      </c>
      <c r="BT38" s="364">
        <f t="shared" ref="BT38:BT55" si="68">(AQ38*$BV$6)+(AR38*$BW$6)+(AS38*$BX$6)+(AT38*$BY$6)+(AU38*$BZ$6)+(AV38*$CA$6)+(AW38*$CB$6)+(AX38*$CC$6)+(AY38*$CD$6)+(AZ38*$CE$6)+(BA38*$CF$6)+(BB38*$CG$6)+(BC38*$CH$6)+(BD38*$CI$6)+(BE38*CJ$6)+(BF38*CK$6)+(BG38*$CL$6)+(BH38*$CM$6)+(BI38*$CN$6)+(BJ38*$CO$6)+(BK38*$CP$6)+(BL38*$CQ$6)+(BM38*$CR$6)</f>
        <v>120</v>
      </c>
      <c r="BU38" s="382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42"/>
      <c r="CQ38" s="342"/>
      <c r="CR38" s="342"/>
    </row>
    <row r="39" spans="1:96" s="343" customFormat="1" ht="27" customHeight="1">
      <c r="A39" s="350" t="s">
        <v>341</v>
      </c>
      <c r="B39" s="350" t="s">
        <v>342</v>
      </c>
      <c r="C39" s="371">
        <v>645360</v>
      </c>
      <c r="D39" s="351" t="s">
        <v>343</v>
      </c>
      <c r="E39" s="352" t="s">
        <v>19</v>
      </c>
      <c r="F39" s="354" t="s">
        <v>19</v>
      </c>
      <c r="G39" s="353"/>
      <c r="H39" s="352" t="s">
        <v>19</v>
      </c>
      <c r="I39" s="355" t="s">
        <v>19</v>
      </c>
      <c r="J39" s="355" t="s">
        <v>19</v>
      </c>
      <c r="K39" s="352" t="s">
        <v>19</v>
      </c>
      <c r="L39" s="352"/>
      <c r="M39" s="353"/>
      <c r="N39" s="353" t="s">
        <v>19</v>
      </c>
      <c r="O39" s="352"/>
      <c r="P39" s="355" t="s">
        <v>19</v>
      </c>
      <c r="Q39" s="352" t="s">
        <v>19</v>
      </c>
      <c r="R39" s="352"/>
      <c r="S39" s="355" t="s">
        <v>19</v>
      </c>
      <c r="T39" s="353" t="s">
        <v>19</v>
      </c>
      <c r="U39" s="353"/>
      <c r="V39" s="352"/>
      <c r="W39" s="352" t="s">
        <v>19</v>
      </c>
      <c r="X39" s="355" t="s">
        <v>19</v>
      </c>
      <c r="Y39" s="352"/>
      <c r="Z39" s="352" t="s">
        <v>19</v>
      </c>
      <c r="AA39" s="354" t="s">
        <v>19</v>
      </c>
      <c r="AB39" s="354" t="s">
        <v>19</v>
      </c>
      <c r="AC39" s="352" t="s">
        <v>19</v>
      </c>
      <c r="AD39" s="352"/>
      <c r="AE39" s="352"/>
      <c r="AF39" s="352" t="s">
        <v>19</v>
      </c>
      <c r="AG39" s="354" t="s">
        <v>19</v>
      </c>
      <c r="AH39" s="353"/>
      <c r="AI39" s="354" t="s">
        <v>19</v>
      </c>
      <c r="AJ39" s="357">
        <f t="shared" si="61"/>
        <v>120</v>
      </c>
      <c r="AK39" s="358">
        <f t="shared" si="62"/>
        <v>240</v>
      </c>
      <c r="AL39" s="358">
        <f t="shared" si="63"/>
        <v>120</v>
      </c>
      <c r="AM39" s="359"/>
      <c r="AN39" s="360">
        <f t="shared" si="64"/>
        <v>120</v>
      </c>
      <c r="AO39" s="360">
        <f t="shared" si="65"/>
        <v>120</v>
      </c>
      <c r="AP39" s="361"/>
      <c r="AQ39" s="362">
        <f t="shared" si="66"/>
        <v>0</v>
      </c>
      <c r="AR39" s="362">
        <f t="shared" si="67"/>
        <v>0</v>
      </c>
      <c r="AS39" s="362">
        <f t="shared" si="60"/>
        <v>20</v>
      </c>
      <c r="AT39" s="362">
        <f t="shared" si="12"/>
        <v>0</v>
      </c>
      <c r="AU39" s="362">
        <f t="shared" si="7"/>
        <v>0</v>
      </c>
      <c r="AV39" s="362">
        <f t="shared" si="8"/>
        <v>0</v>
      </c>
      <c r="AW39" s="362">
        <f t="shared" si="13"/>
        <v>0</v>
      </c>
      <c r="AX39" s="362">
        <f t="shared" si="9"/>
        <v>0</v>
      </c>
      <c r="AY39" s="362">
        <f t="shared" si="14"/>
        <v>0</v>
      </c>
      <c r="AZ39" s="362">
        <f t="shared" si="15"/>
        <v>0</v>
      </c>
      <c r="BA39" s="362">
        <f t="shared" si="16"/>
        <v>0</v>
      </c>
      <c r="BB39" s="362">
        <f t="shared" si="17"/>
        <v>0</v>
      </c>
      <c r="BC39" s="362">
        <f t="shared" si="18"/>
        <v>0</v>
      </c>
      <c r="BD39" s="362">
        <f t="shared" si="19"/>
        <v>0</v>
      </c>
      <c r="BE39" s="362">
        <f t="shared" si="20"/>
        <v>0</v>
      </c>
      <c r="BF39" s="362">
        <f t="shared" si="29"/>
        <v>0</v>
      </c>
      <c r="BG39" s="362">
        <f t="shared" si="21"/>
        <v>0</v>
      </c>
      <c r="BH39" s="362">
        <f t="shared" si="22"/>
        <v>0</v>
      </c>
      <c r="BI39" s="362">
        <f t="shared" si="23"/>
        <v>0</v>
      </c>
      <c r="BJ39" s="362">
        <f t="shared" si="24"/>
        <v>0</v>
      </c>
      <c r="BK39" s="362">
        <f t="shared" si="25"/>
        <v>0</v>
      </c>
      <c r="BL39" s="362">
        <f t="shared" si="26"/>
        <v>0</v>
      </c>
      <c r="BM39" s="362">
        <f t="shared" si="27"/>
        <v>0</v>
      </c>
      <c r="BN39" s="366"/>
      <c r="BO39" s="366"/>
      <c r="BP39" s="366"/>
      <c r="BQ39" s="366"/>
      <c r="BR39" s="366"/>
      <c r="BS39" s="362">
        <f t="shared" si="28"/>
        <v>0</v>
      </c>
      <c r="BT39" s="364">
        <f t="shared" si="68"/>
        <v>240</v>
      </c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42"/>
      <c r="CQ39" s="342"/>
      <c r="CR39" s="342"/>
    </row>
    <row r="40" spans="1:96" s="343" customFormat="1" ht="27" customHeight="1">
      <c r="A40" s="350" t="s">
        <v>344</v>
      </c>
      <c r="B40" s="350" t="s">
        <v>345</v>
      </c>
      <c r="C40" s="371" t="s">
        <v>346</v>
      </c>
      <c r="D40" s="351" t="s">
        <v>347</v>
      </c>
      <c r="E40" s="559" t="s">
        <v>290</v>
      </c>
      <c r="F40" s="560"/>
      <c r="G40" s="560"/>
      <c r="H40" s="561"/>
      <c r="I40" s="352"/>
      <c r="J40" s="352"/>
      <c r="K40" s="352" t="s">
        <v>19</v>
      </c>
      <c r="L40" s="352" t="s">
        <v>19</v>
      </c>
      <c r="M40" s="353"/>
      <c r="N40" s="353" t="s">
        <v>19</v>
      </c>
      <c r="O40" s="352" t="s">
        <v>19</v>
      </c>
      <c r="P40" s="352"/>
      <c r="Q40" s="352" t="s">
        <v>19</v>
      </c>
      <c r="R40" s="352"/>
      <c r="S40" s="352"/>
      <c r="T40" s="353" t="s">
        <v>19</v>
      </c>
      <c r="U40" s="353"/>
      <c r="V40" s="352"/>
      <c r="W40" s="352" t="s">
        <v>19</v>
      </c>
      <c r="X40" s="352"/>
      <c r="Y40" s="352"/>
      <c r="Z40" s="352"/>
      <c r="AA40" s="353"/>
      <c r="AB40" s="353"/>
      <c r="AC40" s="352"/>
      <c r="AD40" s="352"/>
      <c r="AE40" s="352"/>
      <c r="AF40" s="352" t="s">
        <v>19</v>
      </c>
      <c r="AG40" s="353"/>
      <c r="AH40" s="353"/>
      <c r="AI40" s="353" t="s">
        <v>19</v>
      </c>
      <c r="AJ40" s="357">
        <f t="shared" si="61"/>
        <v>108</v>
      </c>
      <c r="AK40" s="358">
        <f t="shared" si="62"/>
        <v>108</v>
      </c>
      <c r="AL40" s="358">
        <f t="shared" si="63"/>
        <v>0</v>
      </c>
      <c r="AM40" s="359"/>
      <c r="AN40" s="360">
        <f t="shared" si="64"/>
        <v>108</v>
      </c>
      <c r="AO40" s="360">
        <f t="shared" si="65"/>
        <v>0</v>
      </c>
      <c r="AP40" s="361"/>
      <c r="AQ40" s="362">
        <f t="shared" si="66"/>
        <v>0</v>
      </c>
      <c r="AR40" s="362">
        <f t="shared" si="67"/>
        <v>0</v>
      </c>
      <c r="AS40" s="362">
        <f t="shared" si="60"/>
        <v>9</v>
      </c>
      <c r="AT40" s="362">
        <f t="shared" si="12"/>
        <v>0</v>
      </c>
      <c r="AU40" s="362">
        <f t="shared" si="7"/>
        <v>0</v>
      </c>
      <c r="AV40" s="362">
        <f t="shared" si="8"/>
        <v>0</v>
      </c>
      <c r="AW40" s="362">
        <f t="shared" si="13"/>
        <v>0</v>
      </c>
      <c r="AX40" s="362">
        <f t="shared" si="9"/>
        <v>0</v>
      </c>
      <c r="AY40" s="362">
        <f t="shared" si="14"/>
        <v>0</v>
      </c>
      <c r="AZ40" s="362">
        <f t="shared" si="15"/>
        <v>0</v>
      </c>
      <c r="BA40" s="362">
        <f t="shared" si="16"/>
        <v>0</v>
      </c>
      <c r="BB40" s="362">
        <f t="shared" si="17"/>
        <v>0</v>
      </c>
      <c r="BC40" s="362">
        <f t="shared" si="18"/>
        <v>0</v>
      </c>
      <c r="BD40" s="362">
        <f t="shared" si="19"/>
        <v>0</v>
      </c>
      <c r="BE40" s="362">
        <f t="shared" si="20"/>
        <v>0</v>
      </c>
      <c r="BF40" s="362">
        <f t="shared" si="29"/>
        <v>0</v>
      </c>
      <c r="BG40" s="362">
        <f t="shared" si="21"/>
        <v>0</v>
      </c>
      <c r="BH40" s="362">
        <f t="shared" si="22"/>
        <v>0</v>
      </c>
      <c r="BI40" s="362">
        <f t="shared" si="23"/>
        <v>0</v>
      </c>
      <c r="BJ40" s="362">
        <f t="shared" si="24"/>
        <v>0</v>
      </c>
      <c r="BK40" s="362">
        <f t="shared" si="25"/>
        <v>0</v>
      </c>
      <c r="BL40" s="362">
        <f t="shared" si="26"/>
        <v>0</v>
      </c>
      <c r="BM40" s="362">
        <f t="shared" si="27"/>
        <v>0</v>
      </c>
      <c r="BN40" s="366"/>
      <c r="BO40" s="366">
        <v>2</v>
      </c>
      <c r="BP40" s="366"/>
      <c r="BQ40" s="366"/>
      <c r="BR40" s="366"/>
      <c r="BS40" s="362">
        <f t="shared" si="28"/>
        <v>12</v>
      </c>
      <c r="BT40" s="364">
        <f t="shared" si="68"/>
        <v>108</v>
      </c>
      <c r="BU40" s="365"/>
      <c r="BV40" s="365"/>
      <c r="BW40" s="365"/>
      <c r="BX40" s="365"/>
      <c r="BY40" s="365"/>
      <c r="BZ40" s="365"/>
      <c r="CA40" s="365"/>
      <c r="CB40" s="365"/>
      <c r="CC40" s="365"/>
      <c r="CD40" s="365"/>
      <c r="CE40" s="365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42"/>
      <c r="CQ40" s="342"/>
      <c r="CR40" s="342"/>
    </row>
    <row r="41" spans="1:96" s="343" customFormat="1" ht="27" customHeight="1">
      <c r="A41" s="350" t="s">
        <v>348</v>
      </c>
      <c r="B41" s="350" t="s">
        <v>349</v>
      </c>
      <c r="C41" s="371">
        <v>84566</v>
      </c>
      <c r="D41" s="351" t="s">
        <v>275</v>
      </c>
      <c r="E41" s="352" t="s">
        <v>19</v>
      </c>
      <c r="F41" s="353"/>
      <c r="G41" s="353"/>
      <c r="H41" s="352" t="s">
        <v>19</v>
      </c>
      <c r="I41" s="352"/>
      <c r="J41" s="352"/>
      <c r="K41" s="352" t="s">
        <v>19</v>
      </c>
      <c r="L41" s="352"/>
      <c r="M41" s="353"/>
      <c r="N41" s="353" t="s">
        <v>19</v>
      </c>
      <c r="O41" s="352"/>
      <c r="P41" s="352"/>
      <c r="Q41" s="352" t="s">
        <v>19</v>
      </c>
      <c r="R41" s="352"/>
      <c r="S41" s="352"/>
      <c r="T41" s="353"/>
      <c r="U41" s="353"/>
      <c r="V41" s="352"/>
      <c r="W41" s="352" t="s">
        <v>19</v>
      </c>
      <c r="X41" s="352"/>
      <c r="Y41" s="352"/>
      <c r="Z41" s="352" t="s">
        <v>19</v>
      </c>
      <c r="AA41" s="353"/>
      <c r="AB41" s="353"/>
      <c r="AC41" s="352" t="s">
        <v>19</v>
      </c>
      <c r="AD41" s="352"/>
      <c r="AE41" s="352"/>
      <c r="AF41" s="352" t="s">
        <v>19</v>
      </c>
      <c r="AG41" s="353"/>
      <c r="AH41" s="353"/>
      <c r="AI41" s="353" t="s">
        <v>19</v>
      </c>
      <c r="AJ41" s="357">
        <f t="shared" si="61"/>
        <v>120</v>
      </c>
      <c r="AK41" s="358">
        <f t="shared" si="62"/>
        <v>120</v>
      </c>
      <c r="AL41" s="358">
        <f t="shared" si="63"/>
        <v>0</v>
      </c>
      <c r="AM41" s="359"/>
      <c r="AN41" s="360">
        <f t="shared" si="64"/>
        <v>120</v>
      </c>
      <c r="AO41" s="360">
        <f t="shared" si="65"/>
        <v>0</v>
      </c>
      <c r="AP41" s="361"/>
      <c r="AQ41" s="362">
        <f t="shared" si="66"/>
        <v>0</v>
      </c>
      <c r="AR41" s="362">
        <f t="shared" si="67"/>
        <v>0</v>
      </c>
      <c r="AS41" s="362">
        <f t="shared" si="60"/>
        <v>10</v>
      </c>
      <c r="AT41" s="362">
        <f t="shared" si="12"/>
        <v>0</v>
      </c>
      <c r="AU41" s="362">
        <f t="shared" si="7"/>
        <v>0</v>
      </c>
      <c r="AV41" s="362">
        <f t="shared" si="8"/>
        <v>0</v>
      </c>
      <c r="AW41" s="362">
        <f t="shared" si="13"/>
        <v>0</v>
      </c>
      <c r="AX41" s="362">
        <f t="shared" si="9"/>
        <v>0</v>
      </c>
      <c r="AY41" s="362">
        <f t="shared" si="14"/>
        <v>0</v>
      </c>
      <c r="AZ41" s="362">
        <f t="shared" si="15"/>
        <v>0</v>
      </c>
      <c r="BA41" s="362">
        <f t="shared" si="16"/>
        <v>0</v>
      </c>
      <c r="BB41" s="362">
        <f t="shared" si="17"/>
        <v>0</v>
      </c>
      <c r="BC41" s="362">
        <f t="shared" si="18"/>
        <v>0</v>
      </c>
      <c r="BD41" s="362">
        <f t="shared" si="19"/>
        <v>0</v>
      </c>
      <c r="BE41" s="362">
        <f t="shared" si="20"/>
        <v>0</v>
      </c>
      <c r="BF41" s="362">
        <f t="shared" si="29"/>
        <v>0</v>
      </c>
      <c r="BG41" s="362">
        <f t="shared" si="21"/>
        <v>0</v>
      </c>
      <c r="BH41" s="362">
        <f t="shared" si="22"/>
        <v>0</v>
      </c>
      <c r="BI41" s="362">
        <f t="shared" si="23"/>
        <v>0</v>
      </c>
      <c r="BJ41" s="362">
        <f t="shared" si="24"/>
        <v>0</v>
      </c>
      <c r="BK41" s="362">
        <f t="shared" si="25"/>
        <v>0</v>
      </c>
      <c r="BL41" s="362">
        <f t="shared" si="26"/>
        <v>0</v>
      </c>
      <c r="BM41" s="362">
        <f t="shared" si="27"/>
        <v>0</v>
      </c>
      <c r="BN41" s="366"/>
      <c r="BO41" s="366"/>
      <c r="BP41" s="366"/>
      <c r="BQ41" s="366"/>
      <c r="BR41" s="366"/>
      <c r="BS41" s="362">
        <f t="shared" si="28"/>
        <v>0</v>
      </c>
      <c r="BT41" s="364">
        <f t="shared" si="68"/>
        <v>120</v>
      </c>
      <c r="BU41" s="365"/>
      <c r="BV41" s="365"/>
      <c r="BW41" s="365"/>
      <c r="BX41" s="365"/>
      <c r="BY41" s="365"/>
      <c r="BZ41" s="365"/>
      <c r="CA41" s="365"/>
      <c r="CB41" s="365"/>
      <c r="CC41" s="365"/>
      <c r="CD41" s="365"/>
      <c r="CE41" s="365"/>
      <c r="CF41" s="365"/>
      <c r="CG41" s="365"/>
      <c r="CH41" s="365"/>
      <c r="CI41" s="365"/>
      <c r="CJ41" s="365"/>
      <c r="CK41" s="365"/>
      <c r="CL41" s="365"/>
      <c r="CM41" s="365"/>
      <c r="CN41" s="365"/>
      <c r="CO41" s="365"/>
      <c r="CP41" s="342"/>
      <c r="CQ41" s="342"/>
      <c r="CR41" s="342"/>
    </row>
    <row r="42" spans="1:96" s="343" customFormat="1" ht="27" customHeight="1">
      <c r="A42" s="350" t="s">
        <v>350</v>
      </c>
      <c r="B42" s="350" t="s">
        <v>351</v>
      </c>
      <c r="C42" s="371">
        <v>492425</v>
      </c>
      <c r="D42" s="351" t="s">
        <v>275</v>
      </c>
      <c r="E42" s="370" t="s">
        <v>16</v>
      </c>
      <c r="F42" s="353"/>
      <c r="G42" s="353"/>
      <c r="H42" s="352" t="s">
        <v>11</v>
      </c>
      <c r="I42" s="370" t="s">
        <v>16</v>
      </c>
      <c r="J42" s="355" t="s">
        <v>11</v>
      </c>
      <c r="K42" s="352" t="s">
        <v>11</v>
      </c>
      <c r="L42" s="352" t="s">
        <v>11</v>
      </c>
      <c r="M42" s="353"/>
      <c r="N42" s="354" t="s">
        <v>19</v>
      </c>
      <c r="O42" s="352" t="s">
        <v>11</v>
      </c>
      <c r="P42" s="352" t="s">
        <v>11</v>
      </c>
      <c r="Q42" s="352" t="s">
        <v>11</v>
      </c>
      <c r="R42" s="352" t="s">
        <v>11</v>
      </c>
      <c r="S42" s="352"/>
      <c r="T42" s="353" t="s">
        <v>19</v>
      </c>
      <c r="U42" s="354" t="s">
        <v>19</v>
      </c>
      <c r="V42" s="355" t="s">
        <v>11</v>
      </c>
      <c r="W42" s="352" t="s">
        <v>11</v>
      </c>
      <c r="X42" s="352"/>
      <c r="Y42" s="352" t="s">
        <v>11</v>
      </c>
      <c r="Z42" s="352" t="s">
        <v>11</v>
      </c>
      <c r="AA42" s="353" t="s">
        <v>19</v>
      </c>
      <c r="AB42" s="353"/>
      <c r="AC42" s="352" t="s">
        <v>11</v>
      </c>
      <c r="AD42" s="355" t="s">
        <v>11</v>
      </c>
      <c r="AE42" s="370" t="s">
        <v>16</v>
      </c>
      <c r="AF42" s="352"/>
      <c r="AG42" s="353"/>
      <c r="AH42" s="354" t="s">
        <v>19</v>
      </c>
      <c r="AI42" s="353" t="s">
        <v>19</v>
      </c>
      <c r="AJ42" s="357">
        <f t="shared" si="61"/>
        <v>102</v>
      </c>
      <c r="AK42" s="358">
        <f t="shared" si="62"/>
        <v>156</v>
      </c>
      <c r="AL42" s="358">
        <f t="shared" si="63"/>
        <v>54</v>
      </c>
      <c r="AM42" s="359"/>
      <c r="AN42" s="360">
        <f t="shared" si="64"/>
        <v>102</v>
      </c>
      <c r="AO42" s="360">
        <f t="shared" si="65"/>
        <v>54</v>
      </c>
      <c r="AP42" s="361"/>
      <c r="AQ42" s="362">
        <f t="shared" si="66"/>
        <v>0</v>
      </c>
      <c r="AR42" s="362">
        <f t="shared" si="67"/>
        <v>14</v>
      </c>
      <c r="AS42" s="362">
        <f t="shared" si="60"/>
        <v>6</v>
      </c>
      <c r="AT42" s="362">
        <f t="shared" si="12"/>
        <v>0</v>
      </c>
      <c r="AU42" s="362">
        <f t="shared" si="7"/>
        <v>0</v>
      </c>
      <c r="AV42" s="362">
        <f t="shared" si="8"/>
        <v>0</v>
      </c>
      <c r="AW42" s="362">
        <f t="shared" si="13"/>
        <v>0</v>
      </c>
      <c r="AX42" s="362">
        <f t="shared" si="9"/>
        <v>0</v>
      </c>
      <c r="AY42" s="362">
        <f t="shared" si="14"/>
        <v>0</v>
      </c>
      <c r="AZ42" s="362">
        <f t="shared" si="15"/>
        <v>0</v>
      </c>
      <c r="BA42" s="362">
        <f t="shared" si="16"/>
        <v>0</v>
      </c>
      <c r="BB42" s="362">
        <f t="shared" si="17"/>
        <v>0</v>
      </c>
      <c r="BC42" s="362">
        <f t="shared" si="18"/>
        <v>0</v>
      </c>
      <c r="BD42" s="362">
        <f t="shared" si="19"/>
        <v>0</v>
      </c>
      <c r="BE42" s="362">
        <f t="shared" si="20"/>
        <v>0</v>
      </c>
      <c r="BF42" s="362">
        <f t="shared" si="29"/>
        <v>0</v>
      </c>
      <c r="BG42" s="362">
        <f t="shared" si="21"/>
        <v>0</v>
      </c>
      <c r="BH42" s="362">
        <f t="shared" si="22"/>
        <v>0</v>
      </c>
      <c r="BI42" s="362">
        <f t="shared" si="23"/>
        <v>0</v>
      </c>
      <c r="BJ42" s="362">
        <f t="shared" si="24"/>
        <v>0</v>
      </c>
      <c r="BK42" s="362">
        <f t="shared" si="25"/>
        <v>0</v>
      </c>
      <c r="BL42" s="362">
        <f t="shared" si="26"/>
        <v>0</v>
      </c>
      <c r="BM42" s="362">
        <f t="shared" si="27"/>
        <v>0</v>
      </c>
      <c r="BN42" s="366"/>
      <c r="BO42" s="366"/>
      <c r="BP42" s="366"/>
      <c r="BQ42" s="366">
        <v>3</v>
      </c>
      <c r="BR42" s="366"/>
      <c r="BS42" s="362">
        <f t="shared" si="28"/>
        <v>18</v>
      </c>
      <c r="BT42" s="364">
        <f t="shared" si="68"/>
        <v>156</v>
      </c>
      <c r="BU42" s="365"/>
      <c r="BV42" s="365"/>
      <c r="BW42" s="365"/>
      <c r="BX42" s="365"/>
      <c r="BY42" s="365"/>
      <c r="BZ42" s="365"/>
      <c r="CA42" s="365"/>
      <c r="CB42" s="365"/>
      <c r="CC42" s="365"/>
      <c r="CD42" s="365"/>
      <c r="CE42" s="365"/>
      <c r="CF42" s="365"/>
      <c r="CG42" s="365"/>
      <c r="CH42" s="365"/>
      <c r="CI42" s="365"/>
      <c r="CJ42" s="365"/>
      <c r="CK42" s="365"/>
      <c r="CL42" s="365"/>
      <c r="CM42" s="365"/>
      <c r="CN42" s="365"/>
      <c r="CO42" s="365"/>
      <c r="CP42" s="342"/>
      <c r="CQ42" s="342"/>
      <c r="CR42" s="342"/>
    </row>
    <row r="43" spans="1:96" s="343" customFormat="1" ht="27" customHeight="1">
      <c r="A43" s="350" t="s">
        <v>352</v>
      </c>
      <c r="B43" s="350" t="s">
        <v>353</v>
      </c>
      <c r="C43" s="371">
        <v>937569</v>
      </c>
      <c r="D43" s="351" t="s">
        <v>275</v>
      </c>
      <c r="E43" s="559" t="s">
        <v>290</v>
      </c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1"/>
      <c r="Q43" s="352" t="s">
        <v>19</v>
      </c>
      <c r="R43" s="355" t="s">
        <v>19</v>
      </c>
      <c r="S43" s="352"/>
      <c r="T43" s="353" t="s">
        <v>19</v>
      </c>
      <c r="U43" s="354" t="s">
        <v>18</v>
      </c>
      <c r="V43" s="355" t="s">
        <v>19</v>
      </c>
      <c r="W43" s="352" t="s">
        <v>19</v>
      </c>
      <c r="X43" s="355" t="s">
        <v>19</v>
      </c>
      <c r="Y43" s="352"/>
      <c r="Z43" s="355" t="s">
        <v>11</v>
      </c>
      <c r="AA43" s="354" t="s">
        <v>19</v>
      </c>
      <c r="AB43" s="354" t="s">
        <v>19</v>
      </c>
      <c r="AC43" s="352" t="s">
        <v>19</v>
      </c>
      <c r="AD43" s="352"/>
      <c r="AE43" s="352"/>
      <c r="AF43" s="352"/>
      <c r="AG43" s="353"/>
      <c r="AH43" s="353"/>
      <c r="AI43" s="353" t="s">
        <v>19</v>
      </c>
      <c r="AJ43" s="357">
        <f t="shared" si="61"/>
        <v>60</v>
      </c>
      <c r="AK43" s="358">
        <f t="shared" si="62"/>
        <v>132</v>
      </c>
      <c r="AL43" s="358">
        <f t="shared" si="63"/>
        <v>72</v>
      </c>
      <c r="AM43" s="359"/>
      <c r="AN43" s="360">
        <f t="shared" si="64"/>
        <v>60</v>
      </c>
      <c r="AO43" s="360">
        <f t="shared" si="65"/>
        <v>72</v>
      </c>
      <c r="AP43" s="361"/>
      <c r="AQ43" s="362">
        <f t="shared" si="66"/>
        <v>1</v>
      </c>
      <c r="AR43" s="362">
        <f t="shared" si="67"/>
        <v>1</v>
      </c>
      <c r="AS43" s="362">
        <f t="shared" si="60"/>
        <v>10</v>
      </c>
      <c r="AT43" s="362">
        <f t="shared" si="12"/>
        <v>0</v>
      </c>
      <c r="AU43" s="362">
        <f t="shared" si="7"/>
        <v>0</v>
      </c>
      <c r="AV43" s="362">
        <f t="shared" si="8"/>
        <v>0</v>
      </c>
      <c r="AW43" s="362">
        <f t="shared" si="13"/>
        <v>0</v>
      </c>
      <c r="AX43" s="362">
        <f t="shared" si="9"/>
        <v>0</v>
      </c>
      <c r="AY43" s="362">
        <f t="shared" si="14"/>
        <v>0</v>
      </c>
      <c r="AZ43" s="362">
        <f t="shared" si="15"/>
        <v>0</v>
      </c>
      <c r="BA43" s="362">
        <f t="shared" si="16"/>
        <v>0</v>
      </c>
      <c r="BB43" s="362">
        <f t="shared" si="17"/>
        <v>0</v>
      </c>
      <c r="BC43" s="362">
        <f>COUNTIF(E43:AI43,"M/I")</f>
        <v>0</v>
      </c>
      <c r="BD43" s="362">
        <f t="shared" si="19"/>
        <v>0</v>
      </c>
      <c r="BE43" s="362">
        <f t="shared" si="20"/>
        <v>0</v>
      </c>
      <c r="BF43" s="362">
        <f t="shared" si="29"/>
        <v>0</v>
      </c>
      <c r="BG43" s="362">
        <f t="shared" si="21"/>
        <v>0</v>
      </c>
      <c r="BH43" s="362">
        <f t="shared" si="22"/>
        <v>0</v>
      </c>
      <c r="BI43" s="362">
        <f t="shared" si="23"/>
        <v>0</v>
      </c>
      <c r="BJ43" s="362">
        <f t="shared" si="24"/>
        <v>0</v>
      </c>
      <c r="BK43" s="362">
        <f t="shared" si="25"/>
        <v>0</v>
      </c>
      <c r="BL43" s="362">
        <f t="shared" si="26"/>
        <v>0</v>
      </c>
      <c r="BM43" s="362">
        <f t="shared" si="27"/>
        <v>0</v>
      </c>
      <c r="BN43" s="366"/>
      <c r="BO43" s="366">
        <v>8</v>
      </c>
      <c r="BP43" s="366"/>
      <c r="BQ43" s="366">
        <v>2</v>
      </c>
      <c r="BR43" s="366"/>
      <c r="BS43" s="362">
        <f t="shared" si="28"/>
        <v>60</v>
      </c>
      <c r="BT43" s="364">
        <f t="shared" si="68"/>
        <v>132</v>
      </c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42"/>
      <c r="CQ43" s="342"/>
      <c r="CR43" s="342"/>
    </row>
    <row r="44" spans="1:96" s="343" customFormat="1" ht="27" customHeight="1">
      <c r="A44" s="350" t="s">
        <v>354</v>
      </c>
      <c r="B44" s="350" t="s">
        <v>355</v>
      </c>
      <c r="C44" s="371">
        <v>531827</v>
      </c>
      <c r="D44" s="351" t="s">
        <v>275</v>
      </c>
      <c r="E44" s="352"/>
      <c r="F44" s="353"/>
      <c r="G44" s="353"/>
      <c r="H44" s="370" t="s">
        <v>16</v>
      </c>
      <c r="I44" s="352"/>
      <c r="J44" s="352" t="s">
        <v>11</v>
      </c>
      <c r="K44" s="352" t="s">
        <v>11</v>
      </c>
      <c r="L44" s="352" t="s">
        <v>11</v>
      </c>
      <c r="M44" s="353"/>
      <c r="N44" s="353" t="s">
        <v>19</v>
      </c>
      <c r="O44" s="352"/>
      <c r="P44" s="352" t="s">
        <v>11</v>
      </c>
      <c r="Q44" s="352" t="s">
        <v>11</v>
      </c>
      <c r="R44" s="352" t="s">
        <v>11</v>
      </c>
      <c r="S44" s="352" t="s">
        <v>11</v>
      </c>
      <c r="T44" s="353" t="s">
        <v>19</v>
      </c>
      <c r="U44" s="353"/>
      <c r="V44" s="352" t="s">
        <v>11</v>
      </c>
      <c r="W44" s="352" t="s">
        <v>11</v>
      </c>
      <c r="X44" s="352" t="s">
        <v>11</v>
      </c>
      <c r="Y44" s="352" t="s">
        <v>11</v>
      </c>
      <c r="Z44" s="352"/>
      <c r="AA44" s="353" t="s">
        <v>19</v>
      </c>
      <c r="AB44" s="353"/>
      <c r="AC44" s="352" t="s">
        <v>11</v>
      </c>
      <c r="AD44" s="352" t="s">
        <v>11</v>
      </c>
      <c r="AE44" s="352"/>
      <c r="AF44" s="352"/>
      <c r="AG44" s="353"/>
      <c r="AH44" s="353"/>
      <c r="AI44" s="353"/>
      <c r="AJ44" s="357">
        <f t="shared" si="61"/>
        <v>114</v>
      </c>
      <c r="AK44" s="358">
        <f t="shared" si="62"/>
        <v>114</v>
      </c>
      <c r="AL44" s="358">
        <f t="shared" si="63"/>
        <v>0</v>
      </c>
      <c r="AM44" s="359"/>
      <c r="AN44" s="360">
        <f t="shared" si="64"/>
        <v>114</v>
      </c>
      <c r="AO44" s="360">
        <f t="shared" si="65"/>
        <v>0</v>
      </c>
      <c r="AP44" s="361"/>
      <c r="AQ44" s="362">
        <f t="shared" si="66"/>
        <v>0</v>
      </c>
      <c r="AR44" s="362">
        <f t="shared" si="67"/>
        <v>13</v>
      </c>
      <c r="AS44" s="362">
        <f t="shared" si="60"/>
        <v>3</v>
      </c>
      <c r="AT44" s="362">
        <f t="shared" si="12"/>
        <v>0</v>
      </c>
      <c r="AU44" s="362">
        <f t="shared" si="7"/>
        <v>0</v>
      </c>
      <c r="AV44" s="362">
        <f t="shared" si="8"/>
        <v>0</v>
      </c>
      <c r="AW44" s="362">
        <f t="shared" si="13"/>
        <v>0</v>
      </c>
      <c r="AX44" s="362">
        <f t="shared" si="9"/>
        <v>0</v>
      </c>
      <c r="AY44" s="362">
        <f t="shared" si="14"/>
        <v>0</v>
      </c>
      <c r="AZ44" s="362">
        <f t="shared" si="15"/>
        <v>0</v>
      </c>
      <c r="BA44" s="362">
        <f t="shared" si="16"/>
        <v>0</v>
      </c>
      <c r="BB44" s="362">
        <f t="shared" si="17"/>
        <v>0</v>
      </c>
      <c r="BC44" s="362">
        <f t="shared" si="18"/>
        <v>0</v>
      </c>
      <c r="BD44" s="362">
        <f t="shared" si="19"/>
        <v>0</v>
      </c>
      <c r="BE44" s="362">
        <f t="shared" si="20"/>
        <v>0</v>
      </c>
      <c r="BF44" s="362">
        <f t="shared" si="29"/>
        <v>0</v>
      </c>
      <c r="BG44" s="362">
        <f t="shared" si="21"/>
        <v>0</v>
      </c>
      <c r="BH44" s="362">
        <f t="shared" si="22"/>
        <v>0</v>
      </c>
      <c r="BI44" s="362">
        <f t="shared" si="23"/>
        <v>0</v>
      </c>
      <c r="BJ44" s="362">
        <f t="shared" si="24"/>
        <v>0</v>
      </c>
      <c r="BK44" s="362">
        <f t="shared" si="25"/>
        <v>0</v>
      </c>
      <c r="BL44" s="362">
        <f t="shared" si="26"/>
        <v>0</v>
      </c>
      <c r="BM44" s="362">
        <f t="shared" si="27"/>
        <v>0</v>
      </c>
      <c r="BN44" s="366"/>
      <c r="BO44" s="366"/>
      <c r="BP44" s="366"/>
      <c r="BQ44" s="366">
        <v>1</v>
      </c>
      <c r="BR44" s="366"/>
      <c r="BS44" s="362">
        <f t="shared" si="28"/>
        <v>6</v>
      </c>
      <c r="BT44" s="364">
        <f t="shared" si="68"/>
        <v>114</v>
      </c>
      <c r="BU44" s="365"/>
      <c r="BV44" s="365"/>
      <c r="BW44" s="365"/>
      <c r="BX44" s="365"/>
      <c r="BY44" s="365"/>
      <c r="BZ44" s="365"/>
      <c r="CA44" s="365"/>
      <c r="CB44" s="365"/>
      <c r="CC44" s="365"/>
      <c r="CD44" s="365"/>
      <c r="CE44" s="365"/>
      <c r="CF44" s="365"/>
      <c r="CG44" s="365"/>
      <c r="CH44" s="365"/>
      <c r="CI44" s="365"/>
      <c r="CJ44" s="365"/>
      <c r="CK44" s="365"/>
      <c r="CL44" s="365"/>
      <c r="CM44" s="365"/>
      <c r="CN44" s="365"/>
      <c r="CO44" s="365"/>
      <c r="CP44" s="342"/>
      <c r="CQ44" s="342"/>
      <c r="CR44" s="342"/>
    </row>
    <row r="45" spans="1:96" s="343" customFormat="1" ht="27" customHeight="1">
      <c r="A45" s="350" t="s">
        <v>356</v>
      </c>
      <c r="B45" s="350" t="s">
        <v>357</v>
      </c>
      <c r="C45" s="371">
        <v>407835</v>
      </c>
      <c r="D45" s="351" t="s">
        <v>275</v>
      </c>
      <c r="E45" s="567" t="s">
        <v>290</v>
      </c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9"/>
      <c r="Y45" s="355" t="s">
        <v>19</v>
      </c>
      <c r="Z45" s="352" t="s">
        <v>19</v>
      </c>
      <c r="AA45" s="354" t="s">
        <v>19</v>
      </c>
      <c r="AB45" s="354" t="s">
        <v>19</v>
      </c>
      <c r="AC45" s="352" t="s">
        <v>19</v>
      </c>
      <c r="AD45" s="355" t="s">
        <v>19</v>
      </c>
      <c r="AE45" s="352"/>
      <c r="AF45" s="352" t="s">
        <v>19</v>
      </c>
      <c r="AG45" s="353"/>
      <c r="AH45" s="354" t="s">
        <v>19</v>
      </c>
      <c r="AI45" s="353"/>
      <c r="AJ45" s="357">
        <f t="shared" si="61"/>
        <v>36</v>
      </c>
      <c r="AK45" s="358">
        <f t="shared" si="62"/>
        <v>96</v>
      </c>
      <c r="AL45" s="358">
        <f t="shared" si="63"/>
        <v>60</v>
      </c>
      <c r="AM45" s="359"/>
      <c r="AN45" s="360">
        <f t="shared" si="64"/>
        <v>36</v>
      </c>
      <c r="AO45" s="360">
        <f t="shared" si="65"/>
        <v>60</v>
      </c>
      <c r="AP45" s="361"/>
      <c r="AQ45" s="362">
        <f t="shared" si="66"/>
        <v>0</v>
      </c>
      <c r="AR45" s="362">
        <f t="shared" si="67"/>
        <v>0</v>
      </c>
      <c r="AS45" s="362">
        <f t="shared" si="60"/>
        <v>8</v>
      </c>
      <c r="AT45" s="362">
        <f t="shared" si="12"/>
        <v>0</v>
      </c>
      <c r="AU45" s="362">
        <f t="shared" si="7"/>
        <v>0</v>
      </c>
      <c r="AV45" s="362">
        <f t="shared" si="8"/>
        <v>0</v>
      </c>
      <c r="AW45" s="362">
        <f t="shared" si="13"/>
        <v>0</v>
      </c>
      <c r="AX45" s="362">
        <f t="shared" si="9"/>
        <v>0</v>
      </c>
      <c r="AY45" s="362">
        <f t="shared" si="14"/>
        <v>0</v>
      </c>
      <c r="AZ45" s="362">
        <f t="shared" si="15"/>
        <v>0</v>
      </c>
      <c r="BA45" s="362">
        <f t="shared" si="16"/>
        <v>0</v>
      </c>
      <c r="BB45" s="362">
        <f t="shared" si="17"/>
        <v>0</v>
      </c>
      <c r="BC45" s="362">
        <f t="shared" si="18"/>
        <v>0</v>
      </c>
      <c r="BD45" s="362">
        <f t="shared" si="19"/>
        <v>0</v>
      </c>
      <c r="BE45" s="362">
        <f t="shared" si="20"/>
        <v>0</v>
      </c>
      <c r="BF45" s="362">
        <f t="shared" si="29"/>
        <v>0</v>
      </c>
      <c r="BG45" s="362">
        <f t="shared" si="21"/>
        <v>0</v>
      </c>
      <c r="BH45" s="362">
        <f t="shared" si="22"/>
        <v>0</v>
      </c>
      <c r="BI45" s="362">
        <f t="shared" si="23"/>
        <v>0</v>
      </c>
      <c r="BJ45" s="362">
        <f t="shared" si="24"/>
        <v>0</v>
      </c>
      <c r="BK45" s="362">
        <f t="shared" si="25"/>
        <v>0</v>
      </c>
      <c r="BL45" s="362">
        <f t="shared" si="26"/>
        <v>0</v>
      </c>
      <c r="BM45" s="362">
        <f t="shared" si="27"/>
        <v>0</v>
      </c>
      <c r="BN45" s="366"/>
      <c r="BO45" s="366">
        <v>14</v>
      </c>
      <c r="BP45" s="366"/>
      <c r="BQ45" s="366"/>
      <c r="BR45" s="366"/>
      <c r="BS45" s="362">
        <f t="shared" si="28"/>
        <v>84</v>
      </c>
      <c r="BT45" s="364">
        <f t="shared" si="68"/>
        <v>96</v>
      </c>
      <c r="BU45" s="365"/>
      <c r="BV45" s="365"/>
      <c r="BW45" s="365"/>
      <c r="BX45" s="365"/>
      <c r="BY45" s="365"/>
      <c r="BZ45" s="365"/>
      <c r="CA45" s="365"/>
      <c r="CB45" s="365"/>
      <c r="CC45" s="365"/>
      <c r="CD45" s="365"/>
      <c r="CE45" s="365"/>
      <c r="CF45" s="365"/>
      <c r="CG45" s="365"/>
      <c r="CH45" s="365"/>
      <c r="CI45" s="365"/>
      <c r="CJ45" s="365"/>
      <c r="CK45" s="365"/>
      <c r="CL45" s="365"/>
      <c r="CM45" s="365"/>
      <c r="CN45" s="365"/>
      <c r="CO45" s="365"/>
      <c r="CP45" s="342"/>
      <c r="CQ45" s="342"/>
      <c r="CR45" s="342"/>
    </row>
    <row r="46" spans="1:96" s="385" customFormat="1" ht="27" customHeight="1">
      <c r="A46" s="350" t="s">
        <v>358</v>
      </c>
      <c r="B46" s="350" t="s">
        <v>359</v>
      </c>
      <c r="C46" s="371">
        <v>534682</v>
      </c>
      <c r="D46" s="351" t="s">
        <v>275</v>
      </c>
      <c r="E46" s="352" t="s">
        <v>19</v>
      </c>
      <c r="F46" s="353"/>
      <c r="G46" s="353"/>
      <c r="H46" s="352"/>
      <c r="I46" s="352"/>
      <c r="J46" s="352"/>
      <c r="K46" s="352" t="s">
        <v>19</v>
      </c>
      <c r="L46" s="352"/>
      <c r="M46" s="353"/>
      <c r="N46" s="353"/>
      <c r="O46" s="352" t="s">
        <v>19</v>
      </c>
      <c r="P46" s="352"/>
      <c r="Q46" s="352" t="s">
        <v>19</v>
      </c>
      <c r="R46" s="352"/>
      <c r="S46" s="352" t="s">
        <v>19</v>
      </c>
      <c r="T46" s="353"/>
      <c r="U46" s="353" t="s">
        <v>19</v>
      </c>
      <c r="V46" s="352"/>
      <c r="W46" s="352"/>
      <c r="X46" s="352"/>
      <c r="Y46" s="352" t="s">
        <v>19</v>
      </c>
      <c r="Z46" s="352"/>
      <c r="AA46" s="353" t="s">
        <v>19</v>
      </c>
      <c r="AB46" s="353"/>
      <c r="AC46" s="352" t="s">
        <v>19</v>
      </c>
      <c r="AD46" s="352"/>
      <c r="AE46" s="352"/>
      <c r="AF46" s="352"/>
      <c r="AG46" s="353"/>
      <c r="AH46" s="353"/>
      <c r="AI46" s="353" t="s">
        <v>19</v>
      </c>
      <c r="AJ46" s="357">
        <f t="shared" si="61"/>
        <v>120</v>
      </c>
      <c r="AK46" s="358">
        <f t="shared" si="62"/>
        <v>120</v>
      </c>
      <c r="AL46" s="358">
        <f t="shared" si="63"/>
        <v>0</v>
      </c>
      <c r="AM46" s="359"/>
      <c r="AN46" s="360">
        <f t="shared" si="64"/>
        <v>120</v>
      </c>
      <c r="AO46" s="360">
        <f t="shared" si="65"/>
        <v>0</v>
      </c>
      <c r="AP46" s="361"/>
      <c r="AQ46" s="362">
        <f t="shared" si="66"/>
        <v>0</v>
      </c>
      <c r="AR46" s="362">
        <f t="shared" si="67"/>
        <v>0</v>
      </c>
      <c r="AS46" s="362">
        <f t="shared" si="60"/>
        <v>10</v>
      </c>
      <c r="AT46" s="362">
        <f t="shared" si="12"/>
        <v>0</v>
      </c>
      <c r="AU46" s="362">
        <f t="shared" si="7"/>
        <v>0</v>
      </c>
      <c r="AV46" s="362">
        <f t="shared" si="8"/>
        <v>0</v>
      </c>
      <c r="AW46" s="362">
        <f t="shared" si="13"/>
        <v>0</v>
      </c>
      <c r="AX46" s="362">
        <f t="shared" si="9"/>
        <v>0</v>
      </c>
      <c r="AY46" s="362">
        <f t="shared" si="14"/>
        <v>0</v>
      </c>
      <c r="AZ46" s="362">
        <f t="shared" si="15"/>
        <v>0</v>
      </c>
      <c r="BA46" s="362">
        <f t="shared" si="16"/>
        <v>0</v>
      </c>
      <c r="BB46" s="362">
        <f t="shared" si="17"/>
        <v>0</v>
      </c>
      <c r="BC46" s="362">
        <f t="shared" si="18"/>
        <v>0</v>
      </c>
      <c r="BD46" s="362">
        <f t="shared" si="19"/>
        <v>0</v>
      </c>
      <c r="BE46" s="362">
        <f t="shared" si="20"/>
        <v>0</v>
      </c>
      <c r="BF46" s="362">
        <f t="shared" si="29"/>
        <v>0</v>
      </c>
      <c r="BG46" s="362">
        <f t="shared" si="21"/>
        <v>0</v>
      </c>
      <c r="BH46" s="362">
        <f t="shared" si="22"/>
        <v>0</v>
      </c>
      <c r="BI46" s="362">
        <f t="shared" si="23"/>
        <v>0</v>
      </c>
      <c r="BJ46" s="362">
        <f t="shared" si="24"/>
        <v>0</v>
      </c>
      <c r="BK46" s="362">
        <f t="shared" si="25"/>
        <v>0</v>
      </c>
      <c r="BL46" s="362">
        <f t="shared" si="26"/>
        <v>0</v>
      </c>
      <c r="BM46" s="362">
        <f t="shared" si="27"/>
        <v>0</v>
      </c>
      <c r="BN46" s="366"/>
      <c r="BO46" s="366"/>
      <c r="BP46" s="366"/>
      <c r="BQ46" s="366"/>
      <c r="BR46" s="366"/>
      <c r="BS46" s="362">
        <f t="shared" si="28"/>
        <v>0</v>
      </c>
      <c r="BT46" s="364">
        <f t="shared" si="68"/>
        <v>120</v>
      </c>
      <c r="BU46" s="373"/>
      <c r="BV46" s="373"/>
      <c r="BW46" s="373"/>
      <c r="BX46" s="373"/>
      <c r="BY46" s="373"/>
      <c r="BZ46" s="373"/>
      <c r="CA46" s="373"/>
      <c r="CB46" s="373"/>
      <c r="CC46" s="373"/>
      <c r="CD46" s="373"/>
      <c r="CE46" s="373"/>
      <c r="CF46" s="373"/>
      <c r="CG46" s="373"/>
      <c r="CH46" s="373"/>
      <c r="CI46" s="373"/>
      <c r="CJ46" s="373"/>
      <c r="CK46" s="373"/>
      <c r="CL46" s="373"/>
      <c r="CM46" s="373"/>
      <c r="CN46" s="373"/>
      <c r="CO46" s="373"/>
      <c r="CP46" s="384"/>
      <c r="CQ46" s="384"/>
      <c r="CR46" s="384"/>
    </row>
    <row r="47" spans="1:96" s="385" customFormat="1" ht="27" customHeight="1">
      <c r="A47" s="386" t="s">
        <v>360</v>
      </c>
      <c r="B47" s="387" t="s">
        <v>361</v>
      </c>
      <c r="C47" s="388">
        <v>657818</v>
      </c>
      <c r="D47" s="351" t="s">
        <v>275</v>
      </c>
      <c r="E47" s="352" t="s">
        <v>19</v>
      </c>
      <c r="F47" s="353"/>
      <c r="G47" s="353"/>
      <c r="H47" s="352" t="s">
        <v>19</v>
      </c>
      <c r="I47" s="352"/>
      <c r="J47" s="352" t="s">
        <v>18</v>
      </c>
      <c r="K47" s="352" t="s">
        <v>19</v>
      </c>
      <c r="L47" s="352" t="s">
        <v>18</v>
      </c>
      <c r="M47" s="353"/>
      <c r="N47" s="353" t="s">
        <v>19</v>
      </c>
      <c r="O47" s="352" t="s">
        <v>18</v>
      </c>
      <c r="P47" s="352"/>
      <c r="Q47" s="352" t="s">
        <v>19</v>
      </c>
      <c r="R47" s="352"/>
      <c r="S47" s="352" t="s">
        <v>19</v>
      </c>
      <c r="T47" s="353" t="s">
        <v>19</v>
      </c>
      <c r="U47" s="353"/>
      <c r="V47" s="352" t="s">
        <v>18</v>
      </c>
      <c r="W47" s="352" t="s">
        <v>19</v>
      </c>
      <c r="X47" s="352"/>
      <c r="Y47" s="352"/>
      <c r="Z47" s="352" t="s">
        <v>19</v>
      </c>
      <c r="AA47" s="353"/>
      <c r="AB47" s="353" t="s">
        <v>19</v>
      </c>
      <c r="AC47" s="352"/>
      <c r="AD47" s="352" t="s">
        <v>19</v>
      </c>
      <c r="AE47" s="352" t="s">
        <v>18</v>
      </c>
      <c r="AF47" s="352" t="s">
        <v>19</v>
      </c>
      <c r="AG47" s="353"/>
      <c r="AH47" s="353"/>
      <c r="AI47" s="353" t="s">
        <v>19</v>
      </c>
      <c r="AJ47" s="357">
        <f t="shared" si="61"/>
        <v>120</v>
      </c>
      <c r="AK47" s="358">
        <f t="shared" si="62"/>
        <v>186</v>
      </c>
      <c r="AL47" s="358">
        <f t="shared" si="63"/>
        <v>66</v>
      </c>
      <c r="AM47" s="359"/>
      <c r="AN47" s="360">
        <f t="shared" si="64"/>
        <v>120</v>
      </c>
      <c r="AO47" s="360">
        <f t="shared" si="65"/>
        <v>66</v>
      </c>
      <c r="AP47" s="361"/>
      <c r="AQ47" s="362">
        <f t="shared" si="66"/>
        <v>5</v>
      </c>
      <c r="AR47" s="362">
        <f t="shared" si="67"/>
        <v>0</v>
      </c>
      <c r="AS47" s="362">
        <f t="shared" si="60"/>
        <v>13</v>
      </c>
      <c r="AT47" s="362">
        <f t="shared" si="12"/>
        <v>0</v>
      </c>
      <c r="AU47" s="362">
        <f t="shared" si="7"/>
        <v>0</v>
      </c>
      <c r="AV47" s="362">
        <f t="shared" si="8"/>
        <v>0</v>
      </c>
      <c r="AW47" s="362">
        <f t="shared" si="13"/>
        <v>0</v>
      </c>
      <c r="AX47" s="362">
        <f t="shared" si="9"/>
        <v>0</v>
      </c>
      <c r="AY47" s="362">
        <f t="shared" si="14"/>
        <v>0</v>
      </c>
      <c r="AZ47" s="362">
        <f t="shared" si="15"/>
        <v>0</v>
      </c>
      <c r="BA47" s="362">
        <f t="shared" si="16"/>
        <v>0</v>
      </c>
      <c r="BB47" s="362">
        <f t="shared" si="17"/>
        <v>0</v>
      </c>
      <c r="BC47" s="362">
        <f t="shared" si="18"/>
        <v>0</v>
      </c>
      <c r="BD47" s="362">
        <f t="shared" si="19"/>
        <v>0</v>
      </c>
      <c r="BE47" s="362">
        <f t="shared" si="20"/>
        <v>0</v>
      </c>
      <c r="BF47" s="362">
        <f t="shared" si="29"/>
        <v>0</v>
      </c>
      <c r="BG47" s="362">
        <f t="shared" si="21"/>
        <v>0</v>
      </c>
      <c r="BH47" s="362">
        <f t="shared" si="22"/>
        <v>0</v>
      </c>
      <c r="BI47" s="362">
        <f t="shared" si="23"/>
        <v>0</v>
      </c>
      <c r="BJ47" s="362">
        <f t="shared" si="24"/>
        <v>0</v>
      </c>
      <c r="BK47" s="362">
        <f t="shared" si="25"/>
        <v>0</v>
      </c>
      <c r="BL47" s="362">
        <f t="shared" si="26"/>
        <v>0</v>
      </c>
      <c r="BM47" s="362">
        <f t="shared" si="27"/>
        <v>0</v>
      </c>
      <c r="BN47" s="366"/>
      <c r="BO47" s="366"/>
      <c r="BP47" s="366"/>
      <c r="BQ47" s="366"/>
      <c r="BR47" s="366"/>
      <c r="BS47" s="362">
        <f t="shared" si="28"/>
        <v>0</v>
      </c>
      <c r="BT47" s="364">
        <f t="shared" si="68"/>
        <v>186</v>
      </c>
      <c r="BU47" s="373"/>
      <c r="BV47" s="373"/>
      <c r="BW47" s="373"/>
      <c r="BX47" s="373"/>
      <c r="BY47" s="373"/>
      <c r="BZ47" s="373"/>
      <c r="CA47" s="373"/>
      <c r="CB47" s="373"/>
      <c r="CC47" s="373"/>
      <c r="CD47" s="373"/>
      <c r="CE47" s="373"/>
      <c r="CF47" s="373"/>
      <c r="CG47" s="373"/>
      <c r="CH47" s="373"/>
      <c r="CI47" s="373"/>
      <c r="CJ47" s="373"/>
      <c r="CK47" s="373"/>
      <c r="CL47" s="373"/>
      <c r="CM47" s="373"/>
      <c r="CN47" s="373"/>
      <c r="CO47" s="373"/>
      <c r="CP47" s="384"/>
      <c r="CQ47" s="384"/>
      <c r="CR47" s="384"/>
    </row>
    <row r="48" spans="1:96" s="385" customFormat="1" ht="27" customHeight="1">
      <c r="A48" s="350" t="s">
        <v>362</v>
      </c>
      <c r="B48" s="350" t="s">
        <v>363</v>
      </c>
      <c r="C48" s="371" t="s">
        <v>364</v>
      </c>
      <c r="D48" s="351" t="s">
        <v>275</v>
      </c>
      <c r="E48" s="352" t="s">
        <v>19</v>
      </c>
      <c r="F48" s="354" t="s">
        <v>19</v>
      </c>
      <c r="G48" s="354" t="s">
        <v>19</v>
      </c>
      <c r="H48" s="352" t="s">
        <v>19</v>
      </c>
      <c r="I48" s="355" t="s">
        <v>19</v>
      </c>
      <c r="J48" s="355" t="s">
        <v>19</v>
      </c>
      <c r="K48" s="352" t="s">
        <v>19</v>
      </c>
      <c r="L48" s="352"/>
      <c r="M48" s="353"/>
      <c r="N48" s="353" t="s">
        <v>19</v>
      </c>
      <c r="O48" s="355" t="s">
        <v>19</v>
      </c>
      <c r="P48" s="352"/>
      <c r="Q48" s="352" t="s">
        <v>19</v>
      </c>
      <c r="R48" s="355" t="s">
        <v>11</v>
      </c>
      <c r="S48" s="355" t="s">
        <v>18</v>
      </c>
      <c r="T48" s="353" t="s">
        <v>19</v>
      </c>
      <c r="U48" s="353"/>
      <c r="V48" s="355" t="s">
        <v>11</v>
      </c>
      <c r="W48" s="352" t="s">
        <v>19</v>
      </c>
      <c r="X48" s="352"/>
      <c r="Y48" s="352"/>
      <c r="Z48" s="352" t="s">
        <v>19</v>
      </c>
      <c r="AA48" s="353" t="s">
        <v>19</v>
      </c>
      <c r="AB48" s="353"/>
      <c r="AC48" s="352" t="s">
        <v>19</v>
      </c>
      <c r="AD48" s="355" t="s">
        <v>19</v>
      </c>
      <c r="AE48" s="352"/>
      <c r="AF48" s="355" t="s">
        <v>19</v>
      </c>
      <c r="AG48" s="353"/>
      <c r="AH48" s="353"/>
      <c r="AI48" s="353"/>
      <c r="AJ48" s="357">
        <f t="shared" si="61"/>
        <v>120</v>
      </c>
      <c r="AK48" s="358">
        <f t="shared" si="62"/>
        <v>222</v>
      </c>
      <c r="AL48" s="358">
        <f t="shared" si="63"/>
        <v>102</v>
      </c>
      <c r="AM48" s="359"/>
      <c r="AN48" s="360">
        <f t="shared" si="64"/>
        <v>120</v>
      </c>
      <c r="AO48" s="360">
        <f t="shared" si="65"/>
        <v>102</v>
      </c>
      <c r="AP48" s="361"/>
      <c r="AQ48" s="362">
        <f t="shared" si="66"/>
        <v>1</v>
      </c>
      <c r="AR48" s="362">
        <f t="shared" si="67"/>
        <v>2</v>
      </c>
      <c r="AS48" s="362">
        <f t="shared" si="60"/>
        <v>17</v>
      </c>
      <c r="AT48" s="362">
        <f t="shared" si="12"/>
        <v>0</v>
      </c>
      <c r="AU48" s="362">
        <f t="shared" si="7"/>
        <v>0</v>
      </c>
      <c r="AV48" s="362">
        <f t="shared" si="8"/>
        <v>0</v>
      </c>
      <c r="AW48" s="362">
        <f t="shared" si="13"/>
        <v>0</v>
      </c>
      <c r="AX48" s="362">
        <f t="shared" si="9"/>
        <v>0</v>
      </c>
      <c r="AY48" s="362">
        <f t="shared" si="14"/>
        <v>0</v>
      </c>
      <c r="AZ48" s="362">
        <f t="shared" si="15"/>
        <v>0</v>
      </c>
      <c r="BA48" s="362">
        <f t="shared" si="16"/>
        <v>0</v>
      </c>
      <c r="BB48" s="362">
        <f t="shared" si="17"/>
        <v>0</v>
      </c>
      <c r="BC48" s="362">
        <f t="shared" si="18"/>
        <v>0</v>
      </c>
      <c r="BD48" s="362">
        <f t="shared" si="19"/>
        <v>0</v>
      </c>
      <c r="BE48" s="362">
        <f t="shared" si="20"/>
        <v>0</v>
      </c>
      <c r="BF48" s="362">
        <f t="shared" si="29"/>
        <v>0</v>
      </c>
      <c r="BG48" s="362">
        <f t="shared" si="21"/>
        <v>0</v>
      </c>
      <c r="BH48" s="362">
        <f t="shared" si="22"/>
        <v>0</v>
      </c>
      <c r="BI48" s="362">
        <f t="shared" si="23"/>
        <v>0</v>
      </c>
      <c r="BJ48" s="362">
        <f t="shared" si="24"/>
        <v>0</v>
      </c>
      <c r="BK48" s="362">
        <f t="shared" si="25"/>
        <v>0</v>
      </c>
      <c r="BL48" s="362">
        <f t="shared" si="26"/>
        <v>0</v>
      </c>
      <c r="BM48" s="362">
        <f t="shared" si="27"/>
        <v>0</v>
      </c>
      <c r="BN48" s="366"/>
      <c r="BO48" s="366"/>
      <c r="BP48" s="366"/>
      <c r="BQ48" s="366"/>
      <c r="BR48" s="366"/>
      <c r="BS48" s="362">
        <f t="shared" si="28"/>
        <v>0</v>
      </c>
      <c r="BT48" s="364">
        <f t="shared" si="68"/>
        <v>222</v>
      </c>
      <c r="BU48" s="373"/>
      <c r="BV48" s="373"/>
      <c r="BW48" s="373"/>
      <c r="BX48" s="373"/>
      <c r="BY48" s="373"/>
      <c r="BZ48" s="373"/>
      <c r="CA48" s="373"/>
      <c r="CB48" s="373"/>
      <c r="CC48" s="373"/>
      <c r="CD48" s="373"/>
      <c r="CE48" s="373"/>
      <c r="CF48" s="373"/>
      <c r="CG48" s="373"/>
      <c r="CH48" s="373"/>
      <c r="CI48" s="373"/>
      <c r="CJ48" s="373"/>
      <c r="CK48" s="373"/>
      <c r="CL48" s="373"/>
      <c r="CM48" s="373"/>
      <c r="CN48" s="373"/>
      <c r="CO48" s="373"/>
      <c r="CP48" s="384"/>
      <c r="CQ48" s="384"/>
      <c r="CR48" s="384"/>
    </row>
    <row r="49" spans="1:244" s="385" customFormat="1" ht="27" customHeight="1">
      <c r="A49" s="350" t="s">
        <v>365</v>
      </c>
      <c r="B49" s="350" t="s">
        <v>366</v>
      </c>
      <c r="C49" s="380">
        <v>502421</v>
      </c>
      <c r="D49" s="351" t="s">
        <v>275</v>
      </c>
      <c r="E49" s="352" t="s">
        <v>19</v>
      </c>
      <c r="F49" s="353"/>
      <c r="G49" s="354" t="s">
        <v>19</v>
      </c>
      <c r="H49" s="352"/>
      <c r="I49" s="352" t="s">
        <v>19</v>
      </c>
      <c r="J49" s="352"/>
      <c r="K49" s="352" t="s">
        <v>19</v>
      </c>
      <c r="L49" s="352"/>
      <c r="M49" s="354" t="s">
        <v>19</v>
      </c>
      <c r="N49" s="353"/>
      <c r="O49" s="352" t="s">
        <v>19</v>
      </c>
      <c r="P49" s="352"/>
      <c r="Q49" s="352" t="s">
        <v>19</v>
      </c>
      <c r="R49" s="352"/>
      <c r="S49" s="355" t="s">
        <v>19</v>
      </c>
      <c r="T49" s="353"/>
      <c r="U49" s="353" t="s">
        <v>19</v>
      </c>
      <c r="V49" s="352"/>
      <c r="W49" s="352" t="s">
        <v>19</v>
      </c>
      <c r="X49" s="352"/>
      <c r="Y49" s="355" t="s">
        <v>19</v>
      </c>
      <c r="Z49" s="352"/>
      <c r="AA49" s="354" t="s">
        <v>19</v>
      </c>
      <c r="AB49" s="353"/>
      <c r="AC49" s="352" t="s">
        <v>19</v>
      </c>
      <c r="AD49" s="352"/>
      <c r="AE49" s="352" t="s">
        <v>19</v>
      </c>
      <c r="AF49" s="352"/>
      <c r="AG49" s="354" t="s">
        <v>19</v>
      </c>
      <c r="AH49" s="353"/>
      <c r="AI49" s="353" t="s">
        <v>19</v>
      </c>
      <c r="AJ49" s="357">
        <f t="shared" si="61"/>
        <v>120</v>
      </c>
      <c r="AK49" s="358">
        <f t="shared" si="62"/>
        <v>192</v>
      </c>
      <c r="AL49" s="358">
        <f t="shared" si="63"/>
        <v>72</v>
      </c>
      <c r="AM49" s="359"/>
      <c r="AN49" s="360">
        <f t="shared" si="64"/>
        <v>120</v>
      </c>
      <c r="AO49" s="360">
        <f t="shared" si="65"/>
        <v>72</v>
      </c>
      <c r="AP49" s="361"/>
      <c r="AQ49" s="362">
        <f t="shared" si="66"/>
        <v>0</v>
      </c>
      <c r="AR49" s="362">
        <f t="shared" si="67"/>
        <v>0</v>
      </c>
      <c r="AS49" s="362">
        <f t="shared" si="60"/>
        <v>16</v>
      </c>
      <c r="AT49" s="362">
        <f t="shared" si="12"/>
        <v>0</v>
      </c>
      <c r="AU49" s="362">
        <f t="shared" si="7"/>
        <v>0</v>
      </c>
      <c r="AV49" s="362">
        <f t="shared" si="8"/>
        <v>0</v>
      </c>
      <c r="AW49" s="362">
        <f t="shared" si="13"/>
        <v>0</v>
      </c>
      <c r="AX49" s="362">
        <f t="shared" si="9"/>
        <v>0</v>
      </c>
      <c r="AY49" s="362">
        <f t="shared" si="14"/>
        <v>0</v>
      </c>
      <c r="AZ49" s="362">
        <f t="shared" si="15"/>
        <v>0</v>
      </c>
      <c r="BA49" s="362">
        <f t="shared" si="16"/>
        <v>0</v>
      </c>
      <c r="BB49" s="362">
        <f t="shared" si="17"/>
        <v>0</v>
      </c>
      <c r="BC49" s="362">
        <f t="shared" si="18"/>
        <v>0</v>
      </c>
      <c r="BD49" s="362">
        <f t="shared" si="19"/>
        <v>0</v>
      </c>
      <c r="BE49" s="362">
        <f t="shared" si="20"/>
        <v>0</v>
      </c>
      <c r="BF49" s="362">
        <f t="shared" si="29"/>
        <v>0</v>
      </c>
      <c r="BG49" s="362">
        <f t="shared" si="21"/>
        <v>0</v>
      </c>
      <c r="BH49" s="362">
        <f t="shared" si="22"/>
        <v>0</v>
      </c>
      <c r="BI49" s="362">
        <f t="shared" si="23"/>
        <v>0</v>
      </c>
      <c r="BJ49" s="362">
        <f t="shared" si="24"/>
        <v>0</v>
      </c>
      <c r="BK49" s="362">
        <f t="shared" si="25"/>
        <v>0</v>
      </c>
      <c r="BL49" s="362">
        <f t="shared" si="26"/>
        <v>0</v>
      </c>
      <c r="BM49" s="362">
        <f t="shared" si="27"/>
        <v>0</v>
      </c>
      <c r="BN49" s="366"/>
      <c r="BO49" s="366"/>
      <c r="BP49" s="366"/>
      <c r="BQ49" s="366"/>
      <c r="BR49" s="366"/>
      <c r="BS49" s="362">
        <f t="shared" si="28"/>
        <v>0</v>
      </c>
      <c r="BT49" s="364">
        <f t="shared" si="68"/>
        <v>192</v>
      </c>
      <c r="BU49" s="373"/>
      <c r="BV49" s="373"/>
      <c r="BW49" s="373"/>
      <c r="BX49" s="373"/>
      <c r="BY49" s="373"/>
      <c r="BZ49" s="373"/>
      <c r="CA49" s="373"/>
      <c r="CB49" s="373"/>
      <c r="CC49" s="373"/>
      <c r="CD49" s="373"/>
      <c r="CE49" s="373"/>
      <c r="CF49" s="373"/>
      <c r="CG49" s="373"/>
      <c r="CH49" s="373"/>
      <c r="CI49" s="373"/>
      <c r="CJ49" s="373"/>
      <c r="CK49" s="373"/>
      <c r="CL49" s="373"/>
      <c r="CM49" s="373"/>
      <c r="CN49" s="373"/>
      <c r="CO49" s="373"/>
      <c r="CP49" s="384"/>
      <c r="CQ49" s="384"/>
      <c r="CR49" s="384"/>
    </row>
    <row r="50" spans="1:244" s="385" customFormat="1" ht="27" customHeight="1">
      <c r="A50" s="350" t="s">
        <v>367</v>
      </c>
      <c r="B50" s="350" t="s">
        <v>368</v>
      </c>
      <c r="C50" s="380">
        <v>294673</v>
      </c>
      <c r="D50" s="351" t="s">
        <v>275</v>
      </c>
      <c r="E50" s="352" t="s">
        <v>19</v>
      </c>
      <c r="F50" s="353"/>
      <c r="G50" s="353" t="s">
        <v>19</v>
      </c>
      <c r="H50" s="352"/>
      <c r="I50" s="352" t="s">
        <v>19</v>
      </c>
      <c r="J50" s="352"/>
      <c r="K50" s="352" t="s">
        <v>19</v>
      </c>
      <c r="L50" s="352"/>
      <c r="M50" s="353"/>
      <c r="N50" s="353"/>
      <c r="O50" s="352" t="s">
        <v>19</v>
      </c>
      <c r="P50" s="352"/>
      <c r="Q50" s="352" t="s">
        <v>19</v>
      </c>
      <c r="R50" s="352"/>
      <c r="S50" s="352"/>
      <c r="T50" s="353"/>
      <c r="U50" s="353"/>
      <c r="V50" s="352"/>
      <c r="W50" s="352" t="s">
        <v>19</v>
      </c>
      <c r="X50" s="352"/>
      <c r="Y50" s="352" t="s">
        <v>19</v>
      </c>
      <c r="Z50" s="352"/>
      <c r="AA50" s="353"/>
      <c r="AB50" s="353"/>
      <c r="AC50" s="352"/>
      <c r="AD50" s="352"/>
      <c r="AE50" s="352" t="s">
        <v>19</v>
      </c>
      <c r="AF50" s="352"/>
      <c r="AG50" s="356" t="s">
        <v>16</v>
      </c>
      <c r="AH50" s="353"/>
      <c r="AI50" s="356"/>
      <c r="AJ50" s="357">
        <f t="shared" si="61"/>
        <v>108</v>
      </c>
      <c r="AK50" s="358">
        <f t="shared" si="62"/>
        <v>108</v>
      </c>
      <c r="AL50" s="358">
        <f t="shared" si="63"/>
        <v>0</v>
      </c>
      <c r="AM50" s="359"/>
      <c r="AN50" s="360">
        <f t="shared" si="64"/>
        <v>108</v>
      </c>
      <c r="AO50" s="360">
        <f t="shared" si="65"/>
        <v>0</v>
      </c>
      <c r="AP50" s="361"/>
      <c r="AQ50" s="362">
        <f t="shared" si="66"/>
        <v>0</v>
      </c>
      <c r="AR50" s="362">
        <f t="shared" si="67"/>
        <v>0</v>
      </c>
      <c r="AS50" s="362">
        <f t="shared" si="60"/>
        <v>9</v>
      </c>
      <c r="AT50" s="362">
        <f t="shared" si="12"/>
        <v>0</v>
      </c>
      <c r="AU50" s="362">
        <f t="shared" si="7"/>
        <v>0</v>
      </c>
      <c r="AV50" s="362">
        <f t="shared" si="8"/>
        <v>0</v>
      </c>
      <c r="AW50" s="362">
        <f t="shared" si="13"/>
        <v>0</v>
      </c>
      <c r="AX50" s="362">
        <f t="shared" si="9"/>
        <v>0</v>
      </c>
      <c r="AY50" s="362">
        <f t="shared" si="14"/>
        <v>0</v>
      </c>
      <c r="AZ50" s="362">
        <f t="shared" si="15"/>
        <v>0</v>
      </c>
      <c r="BA50" s="362">
        <f t="shared" si="16"/>
        <v>0</v>
      </c>
      <c r="BB50" s="362">
        <f t="shared" si="17"/>
        <v>0</v>
      </c>
      <c r="BC50" s="362">
        <f t="shared" si="18"/>
        <v>0</v>
      </c>
      <c r="BD50" s="362">
        <f t="shared" si="19"/>
        <v>0</v>
      </c>
      <c r="BE50" s="362">
        <f t="shared" si="20"/>
        <v>0</v>
      </c>
      <c r="BF50" s="362">
        <f t="shared" si="29"/>
        <v>0</v>
      </c>
      <c r="BG50" s="362">
        <f t="shared" si="21"/>
        <v>0</v>
      </c>
      <c r="BH50" s="362">
        <f t="shared" si="22"/>
        <v>0</v>
      </c>
      <c r="BI50" s="362">
        <f t="shared" si="23"/>
        <v>0</v>
      </c>
      <c r="BJ50" s="362">
        <f t="shared" si="24"/>
        <v>0</v>
      </c>
      <c r="BK50" s="362">
        <f t="shared" si="25"/>
        <v>0</v>
      </c>
      <c r="BL50" s="362">
        <f t="shared" si="26"/>
        <v>0</v>
      </c>
      <c r="BM50" s="362">
        <f t="shared" si="27"/>
        <v>0</v>
      </c>
      <c r="BN50" s="366"/>
      <c r="BO50" s="366"/>
      <c r="BP50" s="366"/>
      <c r="BQ50" s="366">
        <v>2</v>
      </c>
      <c r="BR50" s="366"/>
      <c r="BS50" s="362">
        <f t="shared" si="28"/>
        <v>12</v>
      </c>
      <c r="BT50" s="364">
        <f t="shared" si="68"/>
        <v>108</v>
      </c>
      <c r="BU50" s="373"/>
      <c r="BV50" s="373"/>
      <c r="BW50" s="373"/>
      <c r="BX50" s="373"/>
      <c r="BY50" s="373"/>
      <c r="BZ50" s="373"/>
      <c r="CA50" s="373"/>
      <c r="CB50" s="373"/>
      <c r="CC50" s="373"/>
      <c r="CD50" s="373"/>
      <c r="CE50" s="373"/>
      <c r="CF50" s="373"/>
      <c r="CG50" s="373"/>
      <c r="CH50" s="373"/>
      <c r="CI50" s="373"/>
      <c r="CJ50" s="373"/>
      <c r="CK50" s="373"/>
      <c r="CL50" s="373"/>
      <c r="CM50" s="373"/>
      <c r="CN50" s="373"/>
      <c r="CO50" s="373"/>
      <c r="CP50" s="384"/>
      <c r="CQ50" s="384"/>
      <c r="CR50" s="384"/>
    </row>
    <row r="51" spans="1:244" s="385" customFormat="1" ht="27" customHeight="1">
      <c r="A51" s="350" t="s">
        <v>369</v>
      </c>
      <c r="B51" s="350" t="s">
        <v>370</v>
      </c>
      <c r="C51" s="380">
        <v>1028321</v>
      </c>
      <c r="D51" s="351" t="s">
        <v>275</v>
      </c>
      <c r="E51" s="370" t="s">
        <v>371</v>
      </c>
      <c r="F51" s="353"/>
      <c r="G51" s="353"/>
      <c r="H51" s="370" t="s">
        <v>16</v>
      </c>
      <c r="I51" s="352"/>
      <c r="J51" s="352"/>
      <c r="K51" s="352" t="s">
        <v>322</v>
      </c>
      <c r="L51" s="355" t="s">
        <v>19</v>
      </c>
      <c r="M51" s="354" t="s">
        <v>19</v>
      </c>
      <c r="N51" s="353" t="s">
        <v>19</v>
      </c>
      <c r="O51" s="355" t="s">
        <v>19</v>
      </c>
      <c r="P51" s="352" t="s">
        <v>372</v>
      </c>
      <c r="Q51" s="352"/>
      <c r="R51" s="352" t="s">
        <v>18</v>
      </c>
      <c r="S51" s="352"/>
      <c r="T51" s="356" t="s">
        <v>371</v>
      </c>
      <c r="U51" s="353"/>
      <c r="V51" s="352"/>
      <c r="W51" s="352" t="s">
        <v>19</v>
      </c>
      <c r="X51" s="352"/>
      <c r="Y51" s="352"/>
      <c r="Z51" s="352" t="s">
        <v>19</v>
      </c>
      <c r="AA51" s="353"/>
      <c r="AB51" s="353"/>
      <c r="AC51" s="370" t="s">
        <v>16</v>
      </c>
      <c r="AD51" s="352"/>
      <c r="AE51" s="352"/>
      <c r="AF51" s="352" t="s">
        <v>322</v>
      </c>
      <c r="AG51" s="354" t="s">
        <v>20</v>
      </c>
      <c r="AH51" s="354" t="s">
        <v>163</v>
      </c>
      <c r="AI51" s="354" t="s">
        <v>19</v>
      </c>
      <c r="AJ51" s="357">
        <f t="shared" si="61"/>
        <v>96</v>
      </c>
      <c r="AK51" s="358">
        <f t="shared" si="62"/>
        <v>156</v>
      </c>
      <c r="AL51" s="358">
        <f t="shared" si="63"/>
        <v>60</v>
      </c>
      <c r="AM51" s="359"/>
      <c r="AN51" s="360">
        <f t="shared" si="64"/>
        <v>96</v>
      </c>
      <c r="AO51" s="360">
        <f t="shared" si="65"/>
        <v>60</v>
      </c>
      <c r="AP51" s="361"/>
      <c r="AQ51" s="362">
        <f t="shared" si="66"/>
        <v>1</v>
      </c>
      <c r="AR51" s="362">
        <f t="shared" si="67"/>
        <v>0</v>
      </c>
      <c r="AS51" s="362">
        <f t="shared" si="60"/>
        <v>7</v>
      </c>
      <c r="AT51" s="362">
        <f t="shared" si="12"/>
        <v>1</v>
      </c>
      <c r="AU51" s="362">
        <f t="shared" si="7"/>
        <v>0</v>
      </c>
      <c r="AV51" s="362">
        <f t="shared" si="8"/>
        <v>0</v>
      </c>
      <c r="AW51" s="362">
        <f t="shared" si="13"/>
        <v>1</v>
      </c>
      <c r="AX51" s="362">
        <f t="shared" si="9"/>
        <v>0</v>
      </c>
      <c r="AY51" s="362">
        <f t="shared" si="14"/>
        <v>0</v>
      </c>
      <c r="AZ51" s="362">
        <f t="shared" si="15"/>
        <v>0</v>
      </c>
      <c r="BA51" s="362">
        <f t="shared" si="16"/>
        <v>0</v>
      </c>
      <c r="BB51" s="362">
        <f t="shared" si="17"/>
        <v>0</v>
      </c>
      <c r="BC51" s="362">
        <f t="shared" si="18"/>
        <v>0</v>
      </c>
      <c r="BD51" s="362">
        <f t="shared" si="19"/>
        <v>2</v>
      </c>
      <c r="BE51" s="362">
        <f t="shared" si="20"/>
        <v>1</v>
      </c>
      <c r="BF51" s="362">
        <f t="shared" si="29"/>
        <v>0</v>
      </c>
      <c r="BG51" s="362">
        <f t="shared" si="21"/>
        <v>0</v>
      </c>
      <c r="BH51" s="362">
        <f t="shared" si="22"/>
        <v>0</v>
      </c>
      <c r="BI51" s="362">
        <f t="shared" si="23"/>
        <v>0</v>
      </c>
      <c r="BJ51" s="362">
        <f t="shared" si="24"/>
        <v>0</v>
      </c>
      <c r="BK51" s="362">
        <f t="shared" si="25"/>
        <v>0</v>
      </c>
      <c r="BL51" s="362">
        <f t="shared" si="26"/>
        <v>0</v>
      </c>
      <c r="BM51" s="362">
        <f t="shared" si="27"/>
        <v>0</v>
      </c>
      <c r="BN51" s="366"/>
      <c r="BO51" s="366"/>
      <c r="BP51" s="366"/>
      <c r="BQ51" s="366">
        <v>4</v>
      </c>
      <c r="BR51" s="366"/>
      <c r="BS51" s="362">
        <f t="shared" si="28"/>
        <v>24</v>
      </c>
      <c r="BT51" s="364">
        <f t="shared" si="68"/>
        <v>156</v>
      </c>
      <c r="BU51" s="373"/>
      <c r="BV51" s="373"/>
      <c r="BW51" s="373"/>
      <c r="BX51" s="373"/>
      <c r="BY51" s="373"/>
      <c r="BZ51" s="373"/>
      <c r="CA51" s="373"/>
      <c r="CB51" s="373"/>
      <c r="CC51" s="373"/>
      <c r="CD51" s="373"/>
      <c r="CE51" s="373"/>
      <c r="CF51" s="373"/>
      <c r="CG51" s="373"/>
      <c r="CH51" s="373"/>
      <c r="CI51" s="373"/>
      <c r="CJ51" s="373"/>
      <c r="CK51" s="373"/>
      <c r="CL51" s="373"/>
      <c r="CM51" s="373"/>
      <c r="CN51" s="373"/>
      <c r="CO51" s="373"/>
      <c r="CP51" s="384"/>
      <c r="CQ51" s="384"/>
      <c r="CR51" s="384"/>
    </row>
    <row r="52" spans="1:244" s="385" customFormat="1" ht="27" customHeight="1">
      <c r="A52" s="350" t="s">
        <v>373</v>
      </c>
      <c r="B52" s="350" t="s">
        <v>374</v>
      </c>
      <c r="C52" s="380">
        <v>897100</v>
      </c>
      <c r="D52" s="351" t="s">
        <v>275</v>
      </c>
      <c r="E52" s="352" t="s">
        <v>19</v>
      </c>
      <c r="F52" s="353"/>
      <c r="G52" s="353"/>
      <c r="H52" s="370" t="s">
        <v>16</v>
      </c>
      <c r="I52" s="352"/>
      <c r="J52" s="352"/>
      <c r="K52" s="370" t="s">
        <v>16</v>
      </c>
      <c r="L52" s="352"/>
      <c r="M52" s="354" t="s">
        <v>19</v>
      </c>
      <c r="N52" s="353" t="s">
        <v>19</v>
      </c>
      <c r="O52" s="352"/>
      <c r="P52" s="355" t="s">
        <v>19</v>
      </c>
      <c r="Q52" s="352" t="s">
        <v>19</v>
      </c>
      <c r="R52" s="352"/>
      <c r="S52" s="352"/>
      <c r="T52" s="353" t="s">
        <v>19</v>
      </c>
      <c r="U52" s="353"/>
      <c r="V52" s="352"/>
      <c r="W52" s="370" t="s">
        <v>16</v>
      </c>
      <c r="X52" s="355" t="s">
        <v>18</v>
      </c>
      <c r="Y52" s="352"/>
      <c r="Z52" s="370" t="s">
        <v>16</v>
      </c>
      <c r="AA52" s="353"/>
      <c r="AB52" s="353"/>
      <c r="AC52" s="370" t="s">
        <v>16</v>
      </c>
      <c r="AD52" s="352"/>
      <c r="AE52" s="352"/>
      <c r="AF52" s="370" t="s">
        <v>16</v>
      </c>
      <c r="AG52" s="353"/>
      <c r="AH52" s="353"/>
      <c r="AI52" s="354" t="s">
        <v>19</v>
      </c>
      <c r="AJ52" s="357">
        <f t="shared" si="61"/>
        <v>48</v>
      </c>
      <c r="AK52" s="358">
        <f t="shared" si="62"/>
        <v>90</v>
      </c>
      <c r="AL52" s="358">
        <f t="shared" si="63"/>
        <v>42</v>
      </c>
      <c r="AM52" s="359"/>
      <c r="AN52" s="360">
        <f t="shared" si="64"/>
        <v>48</v>
      </c>
      <c r="AO52" s="360">
        <f t="shared" si="65"/>
        <v>42</v>
      </c>
      <c r="AP52" s="361"/>
      <c r="AQ52" s="362">
        <f t="shared" si="66"/>
        <v>1</v>
      </c>
      <c r="AR52" s="362">
        <f t="shared" si="67"/>
        <v>0</v>
      </c>
      <c r="AS52" s="362">
        <f t="shared" si="60"/>
        <v>7</v>
      </c>
      <c r="AT52" s="362">
        <f t="shared" si="12"/>
        <v>0</v>
      </c>
      <c r="AU52" s="362">
        <f t="shared" si="7"/>
        <v>0</v>
      </c>
      <c r="AV52" s="362">
        <f t="shared" si="8"/>
        <v>0</v>
      </c>
      <c r="AW52" s="362">
        <f t="shared" si="13"/>
        <v>0</v>
      </c>
      <c r="AX52" s="362">
        <f t="shared" si="9"/>
        <v>0</v>
      </c>
      <c r="AY52" s="362">
        <f t="shared" si="14"/>
        <v>0</v>
      </c>
      <c r="AZ52" s="362">
        <f t="shared" si="15"/>
        <v>0</v>
      </c>
      <c r="BA52" s="362">
        <f t="shared" si="16"/>
        <v>0</v>
      </c>
      <c r="BB52" s="362">
        <f t="shared" si="17"/>
        <v>0</v>
      </c>
      <c r="BC52" s="362">
        <f t="shared" si="18"/>
        <v>0</v>
      </c>
      <c r="BD52" s="362">
        <f t="shared" si="19"/>
        <v>0</v>
      </c>
      <c r="BE52" s="362">
        <f t="shared" si="20"/>
        <v>0</v>
      </c>
      <c r="BF52" s="362">
        <f t="shared" si="29"/>
        <v>0</v>
      </c>
      <c r="BG52" s="362">
        <f t="shared" si="21"/>
        <v>0</v>
      </c>
      <c r="BH52" s="362">
        <f t="shared" si="22"/>
        <v>0</v>
      </c>
      <c r="BI52" s="362">
        <f t="shared" si="23"/>
        <v>0</v>
      </c>
      <c r="BJ52" s="362">
        <f t="shared" si="24"/>
        <v>0</v>
      </c>
      <c r="BK52" s="362">
        <f t="shared" si="25"/>
        <v>0</v>
      </c>
      <c r="BL52" s="362">
        <f t="shared" si="26"/>
        <v>0</v>
      </c>
      <c r="BM52" s="362">
        <f t="shared" si="27"/>
        <v>0</v>
      </c>
      <c r="BN52" s="366"/>
      <c r="BO52" s="366"/>
      <c r="BP52" s="366"/>
      <c r="BQ52" s="366">
        <v>12</v>
      </c>
      <c r="BR52" s="366"/>
      <c r="BS52" s="362">
        <f t="shared" si="28"/>
        <v>72</v>
      </c>
      <c r="BT52" s="364">
        <f t="shared" si="68"/>
        <v>90</v>
      </c>
      <c r="BU52" s="373"/>
      <c r="BV52" s="373"/>
      <c r="BW52" s="373"/>
      <c r="BX52" s="373"/>
      <c r="BY52" s="373"/>
      <c r="BZ52" s="373"/>
      <c r="CA52" s="373"/>
      <c r="CB52" s="373"/>
      <c r="CC52" s="373"/>
      <c r="CD52" s="373"/>
      <c r="CE52" s="373"/>
      <c r="CF52" s="373"/>
      <c r="CG52" s="373"/>
      <c r="CH52" s="373"/>
      <c r="CI52" s="373"/>
      <c r="CJ52" s="373"/>
      <c r="CK52" s="373"/>
      <c r="CL52" s="373"/>
      <c r="CM52" s="373"/>
      <c r="CN52" s="373"/>
      <c r="CO52" s="373"/>
      <c r="CP52" s="384"/>
      <c r="CQ52" s="384"/>
      <c r="CR52" s="384"/>
    </row>
    <row r="53" spans="1:244" s="385" customFormat="1" ht="27" customHeight="1">
      <c r="A53" s="386">
        <v>432970</v>
      </c>
      <c r="B53" s="386" t="s">
        <v>375</v>
      </c>
      <c r="C53" s="388"/>
      <c r="D53" s="351" t="s">
        <v>275</v>
      </c>
      <c r="E53" s="352"/>
      <c r="F53" s="353"/>
      <c r="G53" s="353"/>
      <c r="H53" s="352"/>
      <c r="I53" s="352"/>
      <c r="J53" s="352"/>
      <c r="K53" s="352"/>
      <c r="L53" s="352"/>
      <c r="M53" s="353"/>
      <c r="N53" s="353"/>
      <c r="O53" s="352"/>
      <c r="P53" s="352"/>
      <c r="Q53" s="352"/>
      <c r="R53" s="352"/>
      <c r="S53" s="352"/>
      <c r="T53" s="353"/>
      <c r="U53" s="353"/>
      <c r="V53" s="352"/>
      <c r="W53" s="352" t="s">
        <v>19</v>
      </c>
      <c r="X53" s="352"/>
      <c r="Y53" s="352"/>
      <c r="Z53" s="352"/>
      <c r="AA53" s="353" t="s">
        <v>30</v>
      </c>
      <c r="AB53" s="353"/>
      <c r="AC53" s="352" t="s">
        <v>11</v>
      </c>
      <c r="AD53" s="352"/>
      <c r="AE53" s="352" t="s">
        <v>19</v>
      </c>
      <c r="AF53" s="352"/>
      <c r="AG53" s="353" t="s">
        <v>19</v>
      </c>
      <c r="AH53" s="353"/>
      <c r="AI53" s="353"/>
      <c r="AJ53" s="357">
        <f t="shared" si="61"/>
        <v>60</v>
      </c>
      <c r="AK53" s="358">
        <f t="shared" si="62"/>
        <v>60</v>
      </c>
      <c r="AL53" s="358">
        <f t="shared" si="63"/>
        <v>0</v>
      </c>
      <c r="AM53" s="359"/>
      <c r="AN53" s="360">
        <f t="shared" si="64"/>
        <v>60</v>
      </c>
      <c r="AO53" s="360">
        <f t="shared" si="65"/>
        <v>0</v>
      </c>
      <c r="AP53" s="361"/>
      <c r="AQ53" s="362">
        <f t="shared" si="66"/>
        <v>0</v>
      </c>
      <c r="AR53" s="362">
        <f t="shared" si="67"/>
        <v>1</v>
      </c>
      <c r="AS53" s="362">
        <f t="shared" si="60"/>
        <v>3</v>
      </c>
      <c r="AT53" s="362">
        <f t="shared" si="12"/>
        <v>0</v>
      </c>
      <c r="AU53" s="362">
        <f t="shared" si="7"/>
        <v>0</v>
      </c>
      <c r="AV53" s="362">
        <f t="shared" si="8"/>
        <v>0</v>
      </c>
      <c r="AW53" s="362">
        <f t="shared" si="13"/>
        <v>0</v>
      </c>
      <c r="AX53" s="362">
        <f t="shared" si="9"/>
        <v>0</v>
      </c>
      <c r="AY53" s="362">
        <f t="shared" si="14"/>
        <v>0</v>
      </c>
      <c r="AZ53" s="362">
        <f t="shared" si="15"/>
        <v>0</v>
      </c>
      <c r="BA53" s="362">
        <f t="shared" si="16"/>
        <v>0</v>
      </c>
      <c r="BB53" s="362">
        <f t="shared" si="17"/>
        <v>0</v>
      </c>
      <c r="BC53" s="362">
        <f t="shared" si="18"/>
        <v>0</v>
      </c>
      <c r="BD53" s="362">
        <f t="shared" si="19"/>
        <v>1</v>
      </c>
      <c r="BE53" s="362">
        <f t="shared" si="20"/>
        <v>0</v>
      </c>
      <c r="BF53" s="362">
        <f t="shared" si="29"/>
        <v>0</v>
      </c>
      <c r="BG53" s="362">
        <f t="shared" si="21"/>
        <v>0</v>
      </c>
      <c r="BH53" s="362">
        <f t="shared" si="22"/>
        <v>0</v>
      </c>
      <c r="BI53" s="362">
        <f t="shared" si="23"/>
        <v>0</v>
      </c>
      <c r="BJ53" s="362">
        <f t="shared" si="24"/>
        <v>0</v>
      </c>
      <c r="BK53" s="362">
        <f t="shared" si="25"/>
        <v>0</v>
      </c>
      <c r="BL53" s="362">
        <f t="shared" si="26"/>
        <v>0</v>
      </c>
      <c r="BM53" s="362">
        <f t="shared" si="27"/>
        <v>0</v>
      </c>
      <c r="BN53" s="366"/>
      <c r="BO53" s="366">
        <v>10</v>
      </c>
      <c r="BP53" s="366"/>
      <c r="BQ53" s="366"/>
      <c r="BR53" s="366"/>
      <c r="BS53" s="362">
        <f t="shared" si="28"/>
        <v>60</v>
      </c>
      <c r="BT53" s="364">
        <f t="shared" si="68"/>
        <v>60</v>
      </c>
      <c r="BU53" s="373"/>
      <c r="BV53" s="373"/>
      <c r="BW53" s="373"/>
      <c r="BX53" s="373"/>
      <c r="BY53" s="373"/>
      <c r="BZ53" s="373"/>
      <c r="CA53" s="373"/>
      <c r="CB53" s="373"/>
      <c r="CC53" s="373"/>
      <c r="CD53" s="373"/>
      <c r="CE53" s="373"/>
      <c r="CF53" s="373"/>
      <c r="CG53" s="373"/>
      <c r="CH53" s="373"/>
      <c r="CI53" s="373"/>
      <c r="CJ53" s="373"/>
      <c r="CK53" s="373"/>
      <c r="CL53" s="373"/>
      <c r="CM53" s="373"/>
      <c r="CN53" s="373"/>
      <c r="CO53" s="373"/>
      <c r="CP53" s="384"/>
      <c r="CQ53" s="384"/>
      <c r="CR53" s="384"/>
    </row>
    <row r="54" spans="1:244" s="343" customFormat="1" ht="27" customHeight="1">
      <c r="A54" s="350" t="s">
        <v>376</v>
      </c>
      <c r="B54" s="350" t="s">
        <v>377</v>
      </c>
      <c r="C54" s="380">
        <v>1202569</v>
      </c>
      <c r="D54" s="351" t="s">
        <v>275</v>
      </c>
      <c r="E54" s="352" t="s">
        <v>19</v>
      </c>
      <c r="F54" s="353"/>
      <c r="G54" s="354" t="s">
        <v>19</v>
      </c>
      <c r="H54" s="352"/>
      <c r="I54" s="352" t="s">
        <v>19</v>
      </c>
      <c r="J54" s="352"/>
      <c r="K54" s="352"/>
      <c r="L54" s="352"/>
      <c r="M54" s="354" t="s">
        <v>30</v>
      </c>
      <c r="N54" s="353"/>
      <c r="O54" s="352" t="s">
        <v>19</v>
      </c>
      <c r="P54" s="352"/>
      <c r="Q54" s="352" t="s">
        <v>19</v>
      </c>
      <c r="R54" s="352"/>
      <c r="S54" s="355" t="s">
        <v>19</v>
      </c>
      <c r="T54" s="353"/>
      <c r="U54" s="353" t="s">
        <v>322</v>
      </c>
      <c r="V54" s="355" t="s">
        <v>163</v>
      </c>
      <c r="W54" s="352" t="s">
        <v>322</v>
      </c>
      <c r="X54" s="352"/>
      <c r="Y54" s="355" t="s">
        <v>30</v>
      </c>
      <c r="Z54" s="352"/>
      <c r="AA54" s="353" t="s">
        <v>322</v>
      </c>
      <c r="AB54" s="353"/>
      <c r="AC54" s="352" t="s">
        <v>19</v>
      </c>
      <c r="AD54" s="352"/>
      <c r="AE54" s="355" t="s">
        <v>30</v>
      </c>
      <c r="AF54" s="355" t="s">
        <v>163</v>
      </c>
      <c r="AG54" s="353" t="s">
        <v>322</v>
      </c>
      <c r="AH54" s="354" t="s">
        <v>163</v>
      </c>
      <c r="AI54" s="353" t="s">
        <v>30</v>
      </c>
      <c r="AJ54" s="357">
        <f t="shared" si="61"/>
        <v>120</v>
      </c>
      <c r="AK54" s="358">
        <f t="shared" si="62"/>
        <v>246</v>
      </c>
      <c r="AL54" s="358">
        <f t="shared" si="63"/>
        <v>126</v>
      </c>
      <c r="AM54" s="359"/>
      <c r="AN54" s="360">
        <f t="shared" si="64"/>
        <v>120</v>
      </c>
      <c r="AO54" s="360">
        <f t="shared" si="65"/>
        <v>126</v>
      </c>
      <c r="AP54" s="361"/>
      <c r="AQ54" s="362">
        <f t="shared" si="66"/>
        <v>0</v>
      </c>
      <c r="AR54" s="362">
        <f t="shared" si="67"/>
        <v>0</v>
      </c>
      <c r="AS54" s="362">
        <f t="shared" si="60"/>
        <v>7</v>
      </c>
      <c r="AT54" s="362">
        <f t="shared" si="12"/>
        <v>0</v>
      </c>
      <c r="AU54" s="362">
        <f t="shared" si="7"/>
        <v>0</v>
      </c>
      <c r="AV54" s="362">
        <f t="shared" si="8"/>
        <v>0</v>
      </c>
      <c r="AW54" s="362">
        <f t="shared" si="13"/>
        <v>3</v>
      </c>
      <c r="AX54" s="362">
        <f t="shared" si="9"/>
        <v>0</v>
      </c>
      <c r="AY54" s="362">
        <f t="shared" si="14"/>
        <v>0</v>
      </c>
      <c r="AZ54" s="362">
        <f t="shared" si="15"/>
        <v>0</v>
      </c>
      <c r="BA54" s="362">
        <f t="shared" si="16"/>
        <v>0</v>
      </c>
      <c r="BB54" s="362">
        <f t="shared" si="17"/>
        <v>0</v>
      </c>
      <c r="BC54" s="362">
        <f t="shared" si="18"/>
        <v>0</v>
      </c>
      <c r="BD54" s="362">
        <f t="shared" si="19"/>
        <v>8</v>
      </c>
      <c r="BE54" s="362">
        <f t="shared" si="20"/>
        <v>0</v>
      </c>
      <c r="BF54" s="362">
        <f t="shared" si="29"/>
        <v>0</v>
      </c>
      <c r="BG54" s="362">
        <f t="shared" si="21"/>
        <v>0</v>
      </c>
      <c r="BH54" s="362">
        <f t="shared" si="22"/>
        <v>0</v>
      </c>
      <c r="BI54" s="362">
        <f t="shared" si="23"/>
        <v>0</v>
      </c>
      <c r="BJ54" s="362">
        <f t="shared" si="24"/>
        <v>0</v>
      </c>
      <c r="BK54" s="362">
        <f t="shared" si="25"/>
        <v>0</v>
      </c>
      <c r="BL54" s="362">
        <f t="shared" si="26"/>
        <v>0</v>
      </c>
      <c r="BM54" s="362">
        <f t="shared" si="27"/>
        <v>0</v>
      </c>
      <c r="BN54" s="366"/>
      <c r="BO54" s="366"/>
      <c r="BP54" s="366"/>
      <c r="BQ54" s="366"/>
      <c r="BR54" s="366"/>
      <c r="BS54" s="362">
        <f t="shared" si="28"/>
        <v>0</v>
      </c>
      <c r="BT54" s="364">
        <f t="shared" si="68"/>
        <v>246</v>
      </c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5"/>
      <c r="CL54" s="365"/>
      <c r="CM54" s="365"/>
      <c r="CN54" s="365"/>
      <c r="CO54" s="365"/>
      <c r="CP54" s="342"/>
      <c r="CQ54" s="342"/>
      <c r="CR54" s="342"/>
    </row>
    <row r="55" spans="1:244" s="343" customFormat="1" ht="27" customHeight="1">
      <c r="A55" s="350" t="s">
        <v>378</v>
      </c>
      <c r="B55" s="350" t="s">
        <v>338</v>
      </c>
      <c r="C55" s="371">
        <v>422294</v>
      </c>
      <c r="D55" s="351" t="s">
        <v>275</v>
      </c>
      <c r="E55" s="352" t="s">
        <v>19</v>
      </c>
      <c r="F55" s="353"/>
      <c r="G55" s="353"/>
      <c r="H55" s="352" t="s">
        <v>19</v>
      </c>
      <c r="I55" s="352"/>
      <c r="J55" s="352"/>
      <c r="K55" s="352" t="s">
        <v>19</v>
      </c>
      <c r="L55" s="352"/>
      <c r="M55" s="353"/>
      <c r="N55" s="353" t="s">
        <v>19</v>
      </c>
      <c r="O55" s="352"/>
      <c r="P55" s="352"/>
      <c r="Q55" s="352" t="s">
        <v>19</v>
      </c>
      <c r="R55" s="352"/>
      <c r="S55" s="352"/>
      <c r="T55" s="353"/>
      <c r="U55" s="353" t="s">
        <v>19</v>
      </c>
      <c r="V55" s="352"/>
      <c r="W55" s="352"/>
      <c r="X55" s="352" t="s">
        <v>19</v>
      </c>
      <c r="Y55" s="352"/>
      <c r="Z55" s="352"/>
      <c r="AA55" s="353"/>
      <c r="AB55" s="353"/>
      <c r="AC55" s="352" t="s">
        <v>19</v>
      </c>
      <c r="AD55" s="352" t="s">
        <v>19</v>
      </c>
      <c r="AE55" s="352"/>
      <c r="AF55" s="352" t="s">
        <v>19</v>
      </c>
      <c r="AG55" s="353"/>
      <c r="AH55" s="353"/>
      <c r="AI55" s="353"/>
      <c r="AJ55" s="357">
        <f t="shared" si="61"/>
        <v>120</v>
      </c>
      <c r="AK55" s="358">
        <f t="shared" si="62"/>
        <v>120</v>
      </c>
      <c r="AL55" s="358">
        <f t="shared" si="63"/>
        <v>0</v>
      </c>
      <c r="AM55" s="359"/>
      <c r="AN55" s="360">
        <f t="shared" si="64"/>
        <v>120</v>
      </c>
      <c r="AO55" s="360">
        <f t="shared" si="65"/>
        <v>0</v>
      </c>
      <c r="AP55" s="361"/>
      <c r="AQ55" s="362">
        <f t="shared" si="66"/>
        <v>0</v>
      </c>
      <c r="AR55" s="362">
        <f t="shared" si="67"/>
        <v>0</v>
      </c>
      <c r="AS55" s="362">
        <f t="shared" si="60"/>
        <v>10</v>
      </c>
      <c r="AT55" s="362">
        <f t="shared" si="12"/>
        <v>0</v>
      </c>
      <c r="AU55" s="362">
        <f t="shared" si="7"/>
        <v>0</v>
      </c>
      <c r="AV55" s="362">
        <f t="shared" si="8"/>
        <v>0</v>
      </c>
      <c r="AW55" s="362">
        <f t="shared" si="13"/>
        <v>0</v>
      </c>
      <c r="AX55" s="362">
        <f t="shared" si="9"/>
        <v>0</v>
      </c>
      <c r="AY55" s="362">
        <f t="shared" si="14"/>
        <v>0</v>
      </c>
      <c r="AZ55" s="362">
        <f t="shared" si="15"/>
        <v>0</v>
      </c>
      <c r="BA55" s="362">
        <f t="shared" si="16"/>
        <v>0</v>
      </c>
      <c r="BB55" s="362">
        <f t="shared" si="17"/>
        <v>0</v>
      </c>
      <c r="BC55" s="362">
        <f t="shared" si="18"/>
        <v>0</v>
      </c>
      <c r="BD55" s="362">
        <f t="shared" si="19"/>
        <v>0</v>
      </c>
      <c r="BE55" s="362">
        <f t="shared" si="20"/>
        <v>0</v>
      </c>
      <c r="BF55" s="362">
        <f t="shared" si="29"/>
        <v>0</v>
      </c>
      <c r="BG55" s="362">
        <f t="shared" si="21"/>
        <v>0</v>
      </c>
      <c r="BH55" s="362">
        <f t="shared" si="22"/>
        <v>0</v>
      </c>
      <c r="BI55" s="362">
        <f t="shared" si="23"/>
        <v>0</v>
      </c>
      <c r="BJ55" s="362">
        <f t="shared" si="24"/>
        <v>0</v>
      </c>
      <c r="BK55" s="362">
        <f t="shared" si="25"/>
        <v>0</v>
      </c>
      <c r="BL55" s="362">
        <f t="shared" si="26"/>
        <v>0</v>
      </c>
      <c r="BM55" s="362">
        <f t="shared" si="27"/>
        <v>0</v>
      </c>
      <c r="BN55" s="366"/>
      <c r="BO55" s="366"/>
      <c r="BP55" s="366"/>
      <c r="BQ55" s="366"/>
      <c r="BR55" s="366"/>
      <c r="BS55" s="362">
        <f t="shared" si="28"/>
        <v>0</v>
      </c>
      <c r="BT55" s="364">
        <f t="shared" si="68"/>
        <v>120</v>
      </c>
      <c r="BU55" s="365"/>
      <c r="BV55" s="365"/>
      <c r="BW55" s="365"/>
      <c r="BX55" s="365"/>
      <c r="BY55" s="365"/>
      <c r="BZ55" s="365"/>
      <c r="CA55" s="365"/>
      <c r="CB55" s="365"/>
      <c r="CC55" s="365"/>
      <c r="CD55" s="365"/>
      <c r="CE55" s="365"/>
      <c r="CF55" s="365"/>
      <c r="CG55" s="365"/>
      <c r="CH55" s="365"/>
      <c r="CI55" s="365"/>
      <c r="CJ55" s="365"/>
      <c r="CK55" s="365"/>
      <c r="CL55" s="365"/>
      <c r="CM55" s="365"/>
      <c r="CN55" s="365"/>
      <c r="CO55" s="365"/>
      <c r="CP55" s="342"/>
      <c r="CQ55" s="342"/>
      <c r="CR55" s="342"/>
    </row>
    <row r="56" spans="1:244" s="394" customFormat="1" ht="27" customHeight="1">
      <c r="A56" s="389"/>
      <c r="B56" s="389"/>
      <c r="C56" s="389"/>
      <c r="D56" s="573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574"/>
      <c r="AK56" s="575"/>
      <c r="AL56" s="575"/>
      <c r="AM56" s="391"/>
      <c r="AN56" s="392"/>
      <c r="AO56" s="374"/>
      <c r="AP56" s="374"/>
      <c r="AQ56" s="374"/>
      <c r="AR56" s="374"/>
      <c r="AS56" s="375"/>
      <c r="AT56" s="375"/>
      <c r="AU56" s="375"/>
      <c r="AV56" s="375"/>
      <c r="AW56" s="375"/>
      <c r="AX56" s="375"/>
      <c r="AY56" s="375"/>
      <c r="AZ56" s="375"/>
      <c r="BA56" s="375"/>
      <c r="BB56" s="375"/>
      <c r="BC56" s="375"/>
      <c r="BD56" s="375"/>
      <c r="BE56" s="375"/>
      <c r="BF56" s="375"/>
      <c r="BG56" s="375"/>
      <c r="BH56" s="375"/>
      <c r="BI56" s="375"/>
      <c r="BJ56" s="375"/>
      <c r="BK56" s="375"/>
      <c r="BL56" s="375"/>
      <c r="BM56" s="375"/>
      <c r="BN56" s="374"/>
      <c r="BO56" s="374"/>
      <c r="BP56" s="374"/>
      <c r="BQ56" s="374"/>
      <c r="BR56" s="374"/>
      <c r="BS56" s="375"/>
      <c r="BT56" s="376"/>
      <c r="BU56" s="374"/>
      <c r="BV56" s="374"/>
      <c r="BW56" s="374"/>
      <c r="BX56" s="374"/>
      <c r="BY56" s="374"/>
      <c r="BZ56" s="374"/>
      <c r="CA56" s="374"/>
      <c r="CB56" s="374"/>
      <c r="CC56" s="374"/>
      <c r="CD56" s="374"/>
      <c r="CE56" s="374"/>
      <c r="CF56" s="374"/>
      <c r="CG56" s="374"/>
      <c r="CH56" s="374"/>
      <c r="CI56" s="374"/>
      <c r="CJ56" s="374"/>
      <c r="CK56" s="374"/>
      <c r="CL56" s="374"/>
      <c r="CM56" s="374"/>
      <c r="CN56" s="374"/>
      <c r="CO56" s="374"/>
      <c r="CP56" s="393"/>
      <c r="CQ56" s="393"/>
      <c r="CR56" s="393"/>
    </row>
    <row r="57" spans="1:244" s="394" customFormat="1" ht="27" customHeight="1">
      <c r="A57" s="389"/>
      <c r="B57" s="389"/>
      <c r="C57" s="389"/>
      <c r="D57" s="573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574"/>
      <c r="AK57" s="575"/>
      <c r="AL57" s="575"/>
      <c r="AM57" s="391"/>
      <c r="AN57" s="392"/>
      <c r="AO57" s="374"/>
      <c r="AP57" s="374"/>
      <c r="AQ57" s="374"/>
      <c r="AR57" s="374"/>
      <c r="AS57" s="375"/>
      <c r="AT57" s="375"/>
      <c r="AU57" s="375"/>
      <c r="AV57" s="375"/>
      <c r="AW57" s="375"/>
      <c r="AX57" s="375"/>
      <c r="AY57" s="375"/>
      <c r="AZ57" s="375"/>
      <c r="BA57" s="375"/>
      <c r="BB57" s="375"/>
      <c r="BC57" s="375"/>
      <c r="BD57" s="375"/>
      <c r="BE57" s="375"/>
      <c r="BF57" s="375"/>
      <c r="BG57" s="375"/>
      <c r="BH57" s="375"/>
      <c r="BI57" s="375"/>
      <c r="BJ57" s="375"/>
      <c r="BK57" s="375"/>
      <c r="BL57" s="375"/>
      <c r="BM57" s="375"/>
      <c r="BN57" s="374"/>
      <c r="BO57" s="374"/>
      <c r="BP57" s="374"/>
      <c r="BQ57" s="374"/>
      <c r="BR57" s="374"/>
      <c r="BS57" s="375"/>
      <c r="BT57" s="376"/>
      <c r="BU57" s="374"/>
      <c r="BV57" s="374"/>
      <c r="BW57" s="374"/>
      <c r="BX57" s="374"/>
      <c r="BY57" s="374"/>
      <c r="BZ57" s="374"/>
      <c r="CA57" s="374"/>
      <c r="CB57" s="374"/>
      <c r="CC57" s="374"/>
      <c r="CD57" s="374"/>
      <c r="CE57" s="374"/>
      <c r="CF57" s="374"/>
      <c r="CG57" s="374"/>
      <c r="CH57" s="374"/>
      <c r="CI57" s="374"/>
      <c r="CJ57" s="374"/>
      <c r="CK57" s="374"/>
      <c r="CL57" s="374"/>
      <c r="CM57" s="374"/>
      <c r="CN57" s="374"/>
      <c r="CO57" s="374"/>
      <c r="CP57" s="393"/>
      <c r="CQ57" s="393"/>
      <c r="CR57" s="393"/>
    </row>
    <row r="58" spans="1:244" s="394" customFormat="1" ht="27" customHeight="1">
      <c r="A58" s="396"/>
      <c r="B58" s="397"/>
      <c r="C58" s="396"/>
      <c r="D58" s="396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8"/>
      <c r="AK58" s="399"/>
      <c r="AL58" s="399"/>
      <c r="AM58" s="391"/>
      <c r="AN58" s="400"/>
      <c r="AO58" s="400"/>
      <c r="AP58" s="401"/>
      <c r="AQ58" s="375"/>
      <c r="AR58" s="375"/>
      <c r="AS58" s="375"/>
      <c r="AT58" s="375"/>
      <c r="AU58" s="375"/>
      <c r="AV58" s="375"/>
      <c r="AW58" s="375"/>
      <c r="AX58" s="375"/>
      <c r="AY58" s="375"/>
      <c r="AZ58" s="375"/>
      <c r="BA58" s="375"/>
      <c r="BB58" s="375"/>
      <c r="BC58" s="375"/>
      <c r="BD58" s="375"/>
      <c r="BE58" s="375"/>
      <c r="BF58" s="375"/>
      <c r="BG58" s="375"/>
      <c r="BH58" s="375"/>
      <c r="BI58" s="375"/>
      <c r="BJ58" s="375"/>
      <c r="BK58" s="375"/>
      <c r="BL58" s="375"/>
      <c r="BM58" s="375"/>
      <c r="BN58" s="402"/>
      <c r="BO58" s="402"/>
      <c r="BP58" s="402"/>
      <c r="BQ58" s="402"/>
      <c r="BR58" s="402"/>
      <c r="BS58" s="375"/>
      <c r="BT58" s="376"/>
      <c r="BU58" s="374"/>
      <c r="BV58" s="374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4"/>
      <c r="CI58" s="374"/>
      <c r="CJ58" s="374"/>
      <c r="CK58" s="374"/>
      <c r="CL58" s="374"/>
      <c r="CM58" s="374"/>
      <c r="CN58" s="374"/>
      <c r="CO58" s="374"/>
      <c r="CP58" s="393"/>
      <c r="CQ58" s="393"/>
      <c r="CR58" s="393"/>
    </row>
    <row r="59" spans="1:244" s="394" customFormat="1" ht="27" customHeight="1">
      <c r="A59" s="396"/>
      <c r="B59" s="397"/>
      <c r="C59" s="396"/>
      <c r="D59" s="396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8"/>
      <c r="AK59" s="399"/>
      <c r="AL59" s="399"/>
      <c r="AM59" s="391"/>
      <c r="AN59" s="400"/>
      <c r="AO59" s="400"/>
      <c r="AP59" s="401"/>
      <c r="AQ59" s="375"/>
      <c r="AR59" s="375"/>
      <c r="AS59" s="375"/>
      <c r="AT59" s="375"/>
      <c r="AU59" s="375"/>
      <c r="AV59" s="375"/>
      <c r="AW59" s="375"/>
      <c r="AX59" s="375"/>
      <c r="AY59" s="375"/>
      <c r="AZ59" s="375"/>
      <c r="BA59" s="375"/>
      <c r="BB59" s="375"/>
      <c r="BC59" s="375"/>
      <c r="BD59" s="375"/>
      <c r="BE59" s="375"/>
      <c r="BF59" s="375"/>
      <c r="BG59" s="375"/>
      <c r="BH59" s="375"/>
      <c r="BI59" s="375"/>
      <c r="BJ59" s="375"/>
      <c r="BK59" s="375"/>
      <c r="BL59" s="375"/>
      <c r="BM59" s="375"/>
      <c r="BN59" s="402"/>
      <c r="BO59" s="402"/>
      <c r="BP59" s="402"/>
      <c r="BQ59" s="402"/>
      <c r="BR59" s="402"/>
      <c r="BS59" s="375"/>
      <c r="BT59" s="376"/>
      <c r="BU59" s="374"/>
      <c r="BV59" s="374"/>
      <c r="BW59" s="374"/>
      <c r="BX59" s="374"/>
      <c r="BY59" s="374"/>
      <c r="BZ59" s="374"/>
      <c r="CA59" s="374"/>
      <c r="CB59" s="374"/>
      <c r="CC59" s="374"/>
      <c r="CD59" s="374"/>
      <c r="CE59" s="374"/>
      <c r="CF59" s="374"/>
      <c r="CG59" s="374"/>
      <c r="CH59" s="374"/>
      <c r="CI59" s="374"/>
      <c r="CJ59" s="374"/>
      <c r="CK59" s="374"/>
      <c r="CL59" s="374"/>
      <c r="CM59" s="374"/>
      <c r="CN59" s="374"/>
      <c r="CO59" s="374"/>
      <c r="CP59" s="393"/>
      <c r="CQ59" s="393"/>
      <c r="CR59" s="393"/>
    </row>
    <row r="60" spans="1:244" s="394" customFormat="1" ht="27" customHeight="1">
      <c r="A60" s="396"/>
      <c r="B60" s="396"/>
      <c r="C60" s="396"/>
      <c r="D60" s="396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8"/>
      <c r="AK60" s="399"/>
      <c r="AL60" s="399"/>
      <c r="AM60" s="391"/>
      <c r="AN60" s="400"/>
      <c r="AO60" s="400"/>
      <c r="AP60" s="401"/>
      <c r="AQ60" s="375"/>
      <c r="AR60" s="375"/>
      <c r="AS60" s="375"/>
      <c r="AT60" s="375"/>
      <c r="AU60" s="375"/>
      <c r="AV60" s="375"/>
      <c r="AW60" s="375"/>
      <c r="AX60" s="375"/>
      <c r="AY60" s="375"/>
      <c r="AZ60" s="375"/>
      <c r="BA60" s="375"/>
      <c r="BB60" s="375"/>
      <c r="BC60" s="375"/>
      <c r="BD60" s="375"/>
      <c r="BE60" s="375"/>
      <c r="BF60" s="375"/>
      <c r="BG60" s="375"/>
      <c r="BH60" s="375"/>
      <c r="BI60" s="375"/>
      <c r="BJ60" s="375"/>
      <c r="BK60" s="375"/>
      <c r="BL60" s="375"/>
      <c r="BM60" s="375"/>
      <c r="BN60" s="402"/>
      <c r="BO60" s="402"/>
      <c r="BP60" s="402"/>
      <c r="BQ60" s="402"/>
      <c r="BR60" s="402"/>
      <c r="BS60" s="375"/>
      <c r="BT60" s="376"/>
      <c r="BU60" s="374"/>
      <c r="BV60" s="374"/>
      <c r="BW60" s="374"/>
      <c r="BX60" s="374"/>
      <c r="BY60" s="374"/>
      <c r="BZ60" s="374"/>
      <c r="CA60" s="374"/>
      <c r="CB60" s="374"/>
      <c r="CC60" s="374"/>
      <c r="CD60" s="374"/>
      <c r="CE60" s="374"/>
      <c r="CF60" s="374"/>
      <c r="CG60" s="374"/>
      <c r="CH60" s="374"/>
      <c r="CI60" s="374"/>
      <c r="CJ60" s="374"/>
      <c r="CK60" s="374"/>
      <c r="CL60" s="374"/>
      <c r="CM60" s="374"/>
      <c r="CN60" s="374"/>
      <c r="CO60" s="374"/>
      <c r="CP60" s="393"/>
      <c r="CQ60" s="393"/>
      <c r="CR60" s="393"/>
    </row>
    <row r="61" spans="1:244" s="167" customFormat="1" ht="27" customHeight="1">
      <c r="A61" s="389"/>
      <c r="B61" s="389"/>
      <c r="C61" s="389"/>
      <c r="D61" s="573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  <c r="AI61" s="390"/>
      <c r="AJ61" s="574"/>
      <c r="AK61" s="575"/>
      <c r="AL61" s="575"/>
      <c r="AM61" s="403"/>
      <c r="AN61" s="392"/>
      <c r="AO61" s="392"/>
      <c r="AP61" s="392"/>
      <c r="AQ61" s="392"/>
      <c r="AR61" s="392"/>
      <c r="AS61" s="375"/>
      <c r="AT61" s="375"/>
      <c r="AU61" s="375"/>
      <c r="AV61" s="375"/>
      <c r="AW61" s="375"/>
      <c r="AX61" s="375"/>
      <c r="AY61" s="375"/>
      <c r="AZ61" s="375"/>
      <c r="BA61" s="375"/>
      <c r="BB61" s="375"/>
      <c r="BC61" s="375"/>
      <c r="BD61" s="375"/>
      <c r="BE61" s="375"/>
      <c r="BF61" s="375"/>
      <c r="BG61" s="375"/>
      <c r="BH61" s="375"/>
      <c r="BI61" s="375"/>
      <c r="BJ61" s="375"/>
      <c r="BK61" s="375"/>
      <c r="BL61" s="375"/>
      <c r="BM61" s="375"/>
      <c r="BN61" s="392"/>
      <c r="BO61" s="392"/>
      <c r="BP61" s="392"/>
      <c r="BQ61" s="392"/>
      <c r="BR61" s="392"/>
      <c r="BS61" s="375"/>
      <c r="BT61" s="376"/>
      <c r="BU61" s="392"/>
      <c r="BV61" s="392"/>
      <c r="BW61" s="392"/>
      <c r="BX61" s="392"/>
      <c r="BY61" s="392"/>
      <c r="BZ61" s="392"/>
      <c r="CA61" s="392"/>
      <c r="CB61" s="392"/>
      <c r="CC61" s="392"/>
      <c r="CD61" s="392"/>
      <c r="CE61" s="392"/>
      <c r="CF61" s="392"/>
      <c r="CG61" s="392"/>
      <c r="CH61" s="392"/>
      <c r="CI61" s="392"/>
      <c r="CJ61" s="392"/>
      <c r="CK61" s="392"/>
      <c r="CL61" s="392"/>
      <c r="CM61" s="392"/>
      <c r="CN61" s="392"/>
      <c r="CO61" s="392"/>
      <c r="CP61" s="404"/>
      <c r="CQ61" s="404"/>
      <c r="CR61" s="404"/>
      <c r="CS61" s="405"/>
      <c r="CT61" s="405"/>
      <c r="CU61" s="405"/>
      <c r="CV61" s="405"/>
      <c r="CW61" s="405"/>
      <c r="CX61" s="405"/>
      <c r="CY61" s="405"/>
      <c r="CZ61" s="405"/>
      <c r="DA61" s="405"/>
      <c r="DB61" s="405"/>
      <c r="DC61" s="405"/>
      <c r="DD61" s="405"/>
      <c r="DE61" s="405"/>
      <c r="DF61" s="405"/>
      <c r="DG61" s="405"/>
      <c r="DH61" s="405"/>
      <c r="DI61" s="405"/>
      <c r="DJ61" s="405"/>
      <c r="DK61" s="405"/>
      <c r="DL61" s="405"/>
      <c r="DM61" s="405"/>
      <c r="DN61" s="405"/>
      <c r="DO61" s="405"/>
      <c r="DP61" s="405"/>
      <c r="DQ61" s="405"/>
      <c r="DR61" s="405"/>
      <c r="DS61" s="405"/>
      <c r="DT61" s="405"/>
      <c r="DU61" s="405"/>
      <c r="DV61" s="405"/>
      <c r="DW61" s="405"/>
      <c r="DX61" s="405"/>
      <c r="DY61" s="405"/>
      <c r="DZ61" s="405"/>
      <c r="EA61" s="405"/>
      <c r="EB61" s="405"/>
      <c r="EC61" s="405"/>
      <c r="ED61" s="405"/>
      <c r="EE61" s="405"/>
      <c r="EF61" s="405"/>
      <c r="EG61" s="405"/>
      <c r="EH61" s="405"/>
      <c r="EI61" s="405"/>
      <c r="EJ61" s="405"/>
      <c r="EK61" s="405"/>
      <c r="EL61" s="405"/>
      <c r="EM61" s="405"/>
      <c r="EN61" s="405"/>
      <c r="EO61" s="405"/>
      <c r="EP61" s="405"/>
      <c r="EQ61" s="405"/>
      <c r="ER61" s="405"/>
      <c r="ES61" s="405"/>
      <c r="ET61" s="405"/>
      <c r="EU61" s="405"/>
      <c r="EV61" s="405"/>
      <c r="EW61" s="405"/>
      <c r="EX61" s="405"/>
      <c r="EY61" s="405"/>
      <c r="EZ61" s="405"/>
      <c r="FA61" s="405"/>
      <c r="FB61" s="405"/>
      <c r="FC61" s="405"/>
      <c r="FD61" s="405"/>
      <c r="FE61" s="405"/>
      <c r="FF61" s="405"/>
      <c r="FG61" s="405"/>
      <c r="FH61" s="405"/>
      <c r="FI61" s="405"/>
      <c r="FJ61" s="405"/>
      <c r="FK61" s="405"/>
      <c r="FL61" s="405"/>
      <c r="FM61" s="405"/>
      <c r="FN61" s="405"/>
      <c r="FO61" s="405"/>
      <c r="FP61" s="405"/>
      <c r="FQ61" s="405"/>
      <c r="FR61" s="405"/>
      <c r="FS61" s="405"/>
      <c r="FT61" s="405"/>
      <c r="FU61" s="405"/>
      <c r="FV61" s="405"/>
      <c r="FW61" s="405"/>
      <c r="FX61" s="405"/>
      <c r="FY61" s="405"/>
      <c r="FZ61" s="405"/>
      <c r="GA61" s="405"/>
      <c r="GB61" s="405"/>
      <c r="GC61" s="405"/>
      <c r="GD61" s="405"/>
      <c r="GE61" s="405"/>
      <c r="GF61" s="405"/>
      <c r="GG61" s="405"/>
      <c r="GH61" s="405"/>
      <c r="GI61" s="405"/>
      <c r="GJ61" s="405"/>
      <c r="GK61" s="405"/>
      <c r="GL61" s="405"/>
      <c r="GM61" s="405"/>
      <c r="GN61" s="405"/>
      <c r="GO61" s="405"/>
      <c r="GP61" s="405"/>
      <c r="GQ61" s="405"/>
      <c r="GR61" s="405"/>
      <c r="GS61" s="405"/>
      <c r="GT61" s="405"/>
      <c r="GU61" s="405"/>
      <c r="GV61" s="405"/>
      <c r="GW61" s="405"/>
      <c r="GX61" s="405"/>
      <c r="GY61" s="405"/>
      <c r="GZ61" s="405"/>
      <c r="HA61" s="405"/>
      <c r="HB61" s="405"/>
      <c r="HC61" s="405"/>
      <c r="HD61" s="405"/>
      <c r="HE61" s="405"/>
      <c r="HF61" s="405"/>
      <c r="HG61" s="405"/>
      <c r="HH61" s="405"/>
      <c r="HI61" s="405"/>
      <c r="HJ61" s="405"/>
      <c r="HK61" s="405"/>
      <c r="HL61" s="405"/>
      <c r="HM61" s="405"/>
      <c r="HN61" s="405"/>
      <c r="HO61" s="405"/>
      <c r="HP61" s="405"/>
      <c r="HQ61" s="405"/>
      <c r="HR61" s="405"/>
      <c r="HS61" s="405"/>
      <c r="HT61" s="405"/>
      <c r="HU61" s="405"/>
      <c r="HV61" s="405"/>
      <c r="HW61" s="405"/>
      <c r="HX61" s="405"/>
      <c r="HY61" s="405"/>
      <c r="HZ61" s="405"/>
      <c r="IA61" s="405"/>
      <c r="IB61" s="405"/>
      <c r="IC61" s="405"/>
      <c r="ID61" s="405"/>
      <c r="IE61" s="405"/>
      <c r="IF61" s="405"/>
      <c r="IG61" s="405"/>
      <c r="IH61" s="405"/>
      <c r="II61" s="405"/>
      <c r="IJ61" s="405"/>
    </row>
    <row r="62" spans="1:244" s="167" customFormat="1" ht="27" customHeight="1">
      <c r="A62" s="389"/>
      <c r="B62" s="389"/>
      <c r="C62" s="389"/>
      <c r="D62" s="573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574"/>
      <c r="AK62" s="575"/>
      <c r="AL62" s="575"/>
      <c r="AM62" s="403"/>
      <c r="AN62" s="392"/>
      <c r="AO62" s="392"/>
      <c r="AP62" s="392"/>
      <c r="AQ62" s="392"/>
      <c r="AR62" s="392"/>
      <c r="AS62" s="375"/>
      <c r="AT62" s="375"/>
      <c r="AU62" s="375"/>
      <c r="AV62" s="375"/>
      <c r="AW62" s="375"/>
      <c r="AX62" s="375"/>
      <c r="AY62" s="375"/>
      <c r="AZ62" s="375"/>
      <c r="BA62" s="375"/>
      <c r="BB62" s="375"/>
      <c r="BC62" s="375"/>
      <c r="BD62" s="375"/>
      <c r="BE62" s="375"/>
      <c r="BF62" s="375"/>
      <c r="BG62" s="375"/>
      <c r="BH62" s="375"/>
      <c r="BI62" s="375"/>
      <c r="BJ62" s="375"/>
      <c r="BK62" s="375"/>
      <c r="BL62" s="375"/>
      <c r="BM62" s="375"/>
      <c r="BN62" s="392"/>
      <c r="BO62" s="392"/>
      <c r="BP62" s="392"/>
      <c r="BQ62" s="392"/>
      <c r="BR62" s="392"/>
      <c r="BS62" s="375"/>
      <c r="BT62" s="376"/>
      <c r="BU62" s="392"/>
      <c r="BV62" s="392"/>
      <c r="BW62" s="392"/>
      <c r="BX62" s="392"/>
      <c r="BY62" s="392"/>
      <c r="BZ62" s="392"/>
      <c r="CA62" s="392"/>
      <c r="CB62" s="392"/>
      <c r="CC62" s="392"/>
      <c r="CD62" s="392"/>
      <c r="CE62" s="392"/>
      <c r="CF62" s="392"/>
      <c r="CG62" s="392"/>
      <c r="CH62" s="392"/>
      <c r="CI62" s="392"/>
      <c r="CJ62" s="392"/>
      <c r="CK62" s="392"/>
      <c r="CL62" s="392"/>
      <c r="CM62" s="392"/>
      <c r="CN62" s="392"/>
      <c r="CO62" s="392"/>
      <c r="CP62" s="404"/>
      <c r="CQ62" s="404"/>
      <c r="CR62" s="404"/>
      <c r="CS62" s="405"/>
      <c r="CT62" s="405"/>
      <c r="CU62" s="405"/>
      <c r="CV62" s="405"/>
      <c r="CW62" s="405"/>
      <c r="CX62" s="405"/>
      <c r="CY62" s="405"/>
      <c r="CZ62" s="405"/>
      <c r="DA62" s="405"/>
      <c r="DB62" s="405"/>
      <c r="DC62" s="405"/>
      <c r="DD62" s="405"/>
      <c r="DE62" s="405"/>
      <c r="DF62" s="405"/>
      <c r="DG62" s="405"/>
      <c r="DH62" s="405"/>
      <c r="DI62" s="405"/>
      <c r="DJ62" s="405"/>
      <c r="DK62" s="405"/>
      <c r="DL62" s="405"/>
      <c r="DM62" s="405"/>
      <c r="DN62" s="405"/>
      <c r="DO62" s="405"/>
      <c r="DP62" s="405"/>
      <c r="DQ62" s="405"/>
      <c r="DR62" s="405"/>
      <c r="DS62" s="405"/>
      <c r="DT62" s="405"/>
      <c r="DU62" s="405"/>
      <c r="DV62" s="405"/>
      <c r="DW62" s="405"/>
      <c r="DX62" s="405"/>
      <c r="DY62" s="405"/>
      <c r="DZ62" s="405"/>
      <c r="EA62" s="405"/>
      <c r="EB62" s="405"/>
      <c r="EC62" s="405"/>
      <c r="ED62" s="405"/>
      <c r="EE62" s="405"/>
      <c r="EF62" s="405"/>
      <c r="EG62" s="405"/>
      <c r="EH62" s="405"/>
      <c r="EI62" s="405"/>
      <c r="EJ62" s="405"/>
      <c r="EK62" s="405"/>
      <c r="EL62" s="405"/>
      <c r="EM62" s="405"/>
      <c r="EN62" s="405"/>
      <c r="EO62" s="405"/>
      <c r="EP62" s="405"/>
      <c r="EQ62" s="405"/>
      <c r="ER62" s="405"/>
      <c r="ES62" s="405"/>
      <c r="ET62" s="405"/>
      <c r="EU62" s="405"/>
      <c r="EV62" s="405"/>
      <c r="EW62" s="405"/>
      <c r="EX62" s="405"/>
      <c r="EY62" s="405"/>
      <c r="EZ62" s="405"/>
      <c r="FA62" s="405"/>
      <c r="FB62" s="405"/>
      <c r="FC62" s="405"/>
      <c r="FD62" s="405"/>
      <c r="FE62" s="405"/>
      <c r="FF62" s="405"/>
      <c r="FG62" s="405"/>
      <c r="FH62" s="405"/>
      <c r="FI62" s="405"/>
      <c r="FJ62" s="405"/>
      <c r="FK62" s="405"/>
      <c r="FL62" s="405"/>
      <c r="FM62" s="405"/>
      <c r="FN62" s="405"/>
      <c r="FO62" s="405"/>
      <c r="FP62" s="405"/>
      <c r="FQ62" s="405"/>
      <c r="FR62" s="405"/>
      <c r="FS62" s="405"/>
      <c r="FT62" s="405"/>
      <c r="FU62" s="405"/>
      <c r="FV62" s="405"/>
      <c r="FW62" s="405"/>
      <c r="FX62" s="405"/>
      <c r="FY62" s="405"/>
      <c r="FZ62" s="405"/>
      <c r="GA62" s="405"/>
      <c r="GB62" s="405"/>
      <c r="GC62" s="405"/>
      <c r="GD62" s="405"/>
      <c r="GE62" s="405"/>
      <c r="GF62" s="405"/>
      <c r="GG62" s="405"/>
      <c r="GH62" s="405"/>
      <c r="GI62" s="405"/>
      <c r="GJ62" s="405"/>
      <c r="GK62" s="405"/>
      <c r="GL62" s="405"/>
      <c r="GM62" s="405"/>
      <c r="GN62" s="405"/>
      <c r="GO62" s="405"/>
      <c r="GP62" s="405"/>
      <c r="GQ62" s="405"/>
      <c r="GR62" s="405"/>
      <c r="GS62" s="405"/>
      <c r="GT62" s="405"/>
      <c r="GU62" s="405"/>
      <c r="GV62" s="405"/>
      <c r="GW62" s="405"/>
      <c r="GX62" s="405"/>
      <c r="GY62" s="405"/>
      <c r="GZ62" s="405"/>
      <c r="HA62" s="405"/>
      <c r="HB62" s="405"/>
      <c r="HC62" s="405"/>
      <c r="HD62" s="405"/>
      <c r="HE62" s="405"/>
      <c r="HF62" s="405"/>
      <c r="HG62" s="405"/>
      <c r="HH62" s="405"/>
      <c r="HI62" s="405"/>
      <c r="HJ62" s="405"/>
      <c r="HK62" s="405"/>
      <c r="HL62" s="405"/>
      <c r="HM62" s="405"/>
      <c r="HN62" s="405"/>
      <c r="HO62" s="405"/>
      <c r="HP62" s="405"/>
      <c r="HQ62" s="405"/>
      <c r="HR62" s="405"/>
      <c r="HS62" s="405"/>
      <c r="HT62" s="405"/>
      <c r="HU62" s="405"/>
      <c r="HV62" s="405"/>
      <c r="HW62" s="405"/>
      <c r="HX62" s="405"/>
      <c r="HY62" s="405"/>
      <c r="HZ62" s="405"/>
      <c r="IA62" s="405"/>
      <c r="IB62" s="405"/>
      <c r="IC62" s="405"/>
      <c r="ID62" s="405"/>
      <c r="IE62" s="405"/>
      <c r="IF62" s="405"/>
      <c r="IG62" s="405"/>
      <c r="IH62" s="405"/>
      <c r="II62" s="405"/>
      <c r="IJ62" s="405"/>
    </row>
    <row r="63" spans="1:244" s="167" customFormat="1" ht="27" customHeight="1">
      <c r="A63" s="406"/>
      <c r="B63" s="407"/>
      <c r="C63" s="406"/>
      <c r="D63" s="396"/>
      <c r="E63" s="390"/>
      <c r="F63" s="390"/>
      <c r="G63" s="408"/>
      <c r="H63" s="408"/>
      <c r="I63" s="408"/>
      <c r="J63" s="408"/>
      <c r="K63" s="390"/>
      <c r="L63" s="390"/>
      <c r="M63" s="390"/>
      <c r="N63" s="408"/>
      <c r="O63" s="408"/>
      <c r="P63" s="408"/>
      <c r="Q63" s="408"/>
      <c r="R63" s="390"/>
      <c r="S63" s="390"/>
      <c r="T63" s="390"/>
      <c r="U63" s="408"/>
      <c r="V63" s="408"/>
      <c r="W63" s="408"/>
      <c r="X63" s="408"/>
      <c r="Y63" s="390"/>
      <c r="Z63" s="390"/>
      <c r="AA63" s="390"/>
      <c r="AB63" s="408"/>
      <c r="AC63" s="408"/>
      <c r="AD63" s="408"/>
      <c r="AE63" s="408"/>
      <c r="AF63" s="390"/>
      <c r="AG63" s="390"/>
      <c r="AH63" s="390"/>
      <c r="AI63" s="390"/>
      <c r="AJ63" s="398"/>
      <c r="AK63" s="399"/>
      <c r="AL63" s="399"/>
      <c r="AM63" s="391"/>
      <c r="AN63" s="400"/>
      <c r="AO63" s="400"/>
      <c r="AP63" s="401"/>
      <c r="AQ63" s="375"/>
      <c r="AR63" s="375"/>
      <c r="AS63" s="375"/>
      <c r="AT63" s="375"/>
      <c r="AU63" s="375"/>
      <c r="AV63" s="375"/>
      <c r="AW63" s="375"/>
      <c r="AX63" s="375"/>
      <c r="AY63" s="375"/>
      <c r="AZ63" s="375"/>
      <c r="BA63" s="375"/>
      <c r="BB63" s="375"/>
      <c r="BC63" s="375"/>
      <c r="BD63" s="375"/>
      <c r="BE63" s="375"/>
      <c r="BF63" s="375"/>
      <c r="BG63" s="375"/>
      <c r="BH63" s="375"/>
      <c r="BI63" s="375"/>
      <c r="BJ63" s="375"/>
      <c r="BK63" s="375"/>
      <c r="BL63" s="375"/>
      <c r="BM63" s="375"/>
      <c r="BN63" s="402"/>
      <c r="BO63" s="402"/>
      <c r="BP63" s="402"/>
      <c r="BQ63" s="402"/>
      <c r="BR63" s="402"/>
      <c r="BS63" s="375"/>
      <c r="BT63" s="376"/>
      <c r="BU63" s="392"/>
      <c r="BV63" s="392"/>
      <c r="BW63" s="392"/>
      <c r="BX63" s="392"/>
      <c r="BY63" s="392"/>
      <c r="BZ63" s="392"/>
      <c r="CA63" s="392"/>
      <c r="CB63" s="392"/>
      <c r="CC63" s="392"/>
      <c r="CD63" s="392"/>
      <c r="CE63" s="392"/>
      <c r="CF63" s="392"/>
      <c r="CG63" s="392"/>
      <c r="CH63" s="392"/>
      <c r="CI63" s="392"/>
      <c r="CJ63" s="392"/>
      <c r="CK63" s="392"/>
      <c r="CL63" s="392"/>
      <c r="CM63" s="392"/>
      <c r="CN63" s="392"/>
      <c r="CO63" s="392"/>
      <c r="CP63" s="404"/>
      <c r="CQ63" s="404"/>
      <c r="CR63" s="404"/>
      <c r="CS63" s="405"/>
      <c r="CT63" s="405"/>
      <c r="CU63" s="405"/>
      <c r="CV63" s="405"/>
      <c r="CW63" s="405"/>
      <c r="CX63" s="405"/>
      <c r="CY63" s="405"/>
      <c r="CZ63" s="405"/>
      <c r="DA63" s="405"/>
      <c r="DB63" s="405"/>
      <c r="DC63" s="405"/>
      <c r="DD63" s="405"/>
      <c r="DE63" s="405"/>
      <c r="DF63" s="405"/>
      <c r="DG63" s="405"/>
      <c r="DH63" s="405"/>
      <c r="DI63" s="405"/>
      <c r="DJ63" s="405"/>
      <c r="DK63" s="405"/>
      <c r="DL63" s="405"/>
      <c r="DM63" s="405"/>
      <c r="DN63" s="405"/>
      <c r="DO63" s="405"/>
      <c r="DP63" s="405"/>
      <c r="DQ63" s="405"/>
      <c r="DR63" s="405"/>
      <c r="DS63" s="405"/>
      <c r="DT63" s="405"/>
      <c r="DU63" s="405"/>
      <c r="DV63" s="405"/>
      <c r="DW63" s="405"/>
      <c r="DX63" s="405"/>
      <c r="DY63" s="405"/>
      <c r="DZ63" s="405"/>
      <c r="EA63" s="405"/>
      <c r="EB63" s="405"/>
      <c r="EC63" s="405"/>
      <c r="ED63" s="405"/>
      <c r="EE63" s="405"/>
      <c r="EF63" s="405"/>
      <c r="EG63" s="405"/>
      <c r="EH63" s="405"/>
      <c r="EI63" s="405"/>
      <c r="EJ63" s="405"/>
      <c r="EK63" s="405"/>
      <c r="EL63" s="405"/>
      <c r="EM63" s="405"/>
      <c r="EN63" s="405"/>
      <c r="EO63" s="405"/>
      <c r="EP63" s="405"/>
      <c r="EQ63" s="405"/>
      <c r="ER63" s="405"/>
      <c r="ES63" s="405"/>
      <c r="ET63" s="405"/>
      <c r="EU63" s="405"/>
      <c r="EV63" s="405"/>
      <c r="EW63" s="405"/>
      <c r="EX63" s="405"/>
      <c r="EY63" s="405"/>
      <c r="EZ63" s="405"/>
      <c r="FA63" s="405"/>
      <c r="FB63" s="405"/>
      <c r="FC63" s="405"/>
      <c r="FD63" s="405"/>
      <c r="FE63" s="405"/>
      <c r="FF63" s="405"/>
      <c r="FG63" s="405"/>
      <c r="FH63" s="405"/>
      <c r="FI63" s="405"/>
      <c r="FJ63" s="405"/>
      <c r="FK63" s="405"/>
      <c r="FL63" s="405"/>
      <c r="FM63" s="405"/>
      <c r="FN63" s="405"/>
      <c r="FO63" s="405"/>
      <c r="FP63" s="405"/>
      <c r="FQ63" s="405"/>
      <c r="FR63" s="405"/>
      <c r="FS63" s="405"/>
      <c r="FT63" s="405"/>
      <c r="FU63" s="405"/>
      <c r="FV63" s="405"/>
      <c r="FW63" s="405"/>
      <c r="FX63" s="405"/>
      <c r="FY63" s="405"/>
      <c r="FZ63" s="405"/>
      <c r="GA63" s="405"/>
      <c r="GB63" s="405"/>
      <c r="GC63" s="405"/>
      <c r="GD63" s="405"/>
      <c r="GE63" s="405"/>
      <c r="GF63" s="405"/>
      <c r="GG63" s="405"/>
      <c r="GH63" s="405"/>
      <c r="GI63" s="405"/>
      <c r="GJ63" s="405"/>
      <c r="GK63" s="405"/>
      <c r="GL63" s="405"/>
      <c r="GM63" s="405"/>
      <c r="GN63" s="405"/>
      <c r="GO63" s="405"/>
      <c r="GP63" s="405"/>
      <c r="GQ63" s="405"/>
      <c r="GR63" s="405"/>
      <c r="GS63" s="405"/>
      <c r="GT63" s="405"/>
      <c r="GU63" s="405"/>
      <c r="GV63" s="405"/>
      <c r="GW63" s="405"/>
      <c r="GX63" s="405"/>
      <c r="GY63" s="405"/>
      <c r="GZ63" s="405"/>
      <c r="HA63" s="405"/>
      <c r="HB63" s="405"/>
      <c r="HC63" s="405"/>
      <c r="HD63" s="405"/>
      <c r="HE63" s="405"/>
      <c r="HF63" s="405"/>
      <c r="HG63" s="405"/>
      <c r="HH63" s="405"/>
      <c r="HI63" s="405"/>
      <c r="HJ63" s="405"/>
      <c r="HK63" s="405"/>
      <c r="HL63" s="405"/>
      <c r="HM63" s="405"/>
      <c r="HN63" s="405"/>
      <c r="HO63" s="405"/>
      <c r="HP63" s="405"/>
      <c r="HQ63" s="405"/>
      <c r="HR63" s="405"/>
      <c r="HS63" s="405"/>
      <c r="HT63" s="405"/>
      <c r="HU63" s="405"/>
      <c r="HV63" s="405"/>
      <c r="HW63" s="405"/>
      <c r="HX63" s="405"/>
      <c r="HY63" s="405"/>
      <c r="HZ63" s="405"/>
      <c r="IA63" s="405"/>
      <c r="IB63" s="405"/>
      <c r="IC63" s="405"/>
      <c r="ID63" s="405"/>
      <c r="IE63" s="405"/>
      <c r="IF63" s="405"/>
      <c r="IG63" s="405"/>
      <c r="IH63" s="405"/>
      <c r="II63" s="405"/>
      <c r="IJ63" s="405"/>
    </row>
    <row r="64" spans="1:244" s="167" customFormat="1" ht="27" customHeight="1">
      <c r="A64" s="406"/>
      <c r="B64" s="407"/>
      <c r="C64" s="406"/>
      <c r="D64" s="396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408"/>
      <c r="R64" s="390"/>
      <c r="S64" s="390"/>
      <c r="T64" s="390"/>
      <c r="U64" s="390"/>
      <c r="V64" s="390"/>
      <c r="W64" s="390"/>
      <c r="X64" s="408"/>
      <c r="Y64" s="390"/>
      <c r="Z64" s="390"/>
      <c r="AA64" s="390"/>
      <c r="AB64" s="390"/>
      <c r="AC64" s="390"/>
      <c r="AD64" s="390"/>
      <c r="AE64" s="408"/>
      <c r="AF64" s="390"/>
      <c r="AG64" s="390"/>
      <c r="AH64" s="390"/>
      <c r="AI64" s="390"/>
      <c r="AJ64" s="398"/>
      <c r="AK64" s="399"/>
      <c r="AL64" s="399"/>
      <c r="AM64" s="391"/>
      <c r="AN64" s="400"/>
      <c r="AO64" s="400"/>
      <c r="AP64" s="401"/>
      <c r="AQ64" s="375"/>
      <c r="AR64" s="375"/>
      <c r="AS64" s="375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375"/>
      <c r="BE64" s="375"/>
      <c r="BF64" s="375"/>
      <c r="BG64" s="375"/>
      <c r="BH64" s="375"/>
      <c r="BI64" s="375"/>
      <c r="BJ64" s="375"/>
      <c r="BK64" s="375"/>
      <c r="BL64" s="375"/>
      <c r="BM64" s="375"/>
      <c r="BN64" s="402"/>
      <c r="BO64" s="402"/>
      <c r="BP64" s="402"/>
      <c r="BQ64" s="402"/>
      <c r="BR64" s="402"/>
      <c r="BS64" s="375"/>
      <c r="BT64" s="376"/>
      <c r="BU64" s="392"/>
      <c r="BV64" s="392"/>
      <c r="BW64" s="392"/>
      <c r="BX64" s="392"/>
      <c r="BY64" s="392"/>
      <c r="BZ64" s="392"/>
      <c r="CA64" s="392"/>
      <c r="CB64" s="392"/>
      <c r="CC64" s="392"/>
      <c r="CD64" s="392"/>
      <c r="CE64" s="392"/>
      <c r="CF64" s="392"/>
      <c r="CG64" s="392"/>
      <c r="CH64" s="392"/>
      <c r="CI64" s="392"/>
      <c r="CJ64" s="392"/>
      <c r="CK64" s="392"/>
      <c r="CL64" s="392"/>
      <c r="CM64" s="392"/>
      <c r="CN64" s="392"/>
      <c r="CO64" s="392"/>
      <c r="CP64" s="404"/>
      <c r="CQ64" s="404"/>
      <c r="CR64" s="404"/>
      <c r="CS64" s="405"/>
      <c r="CT64" s="405"/>
      <c r="CU64" s="405"/>
      <c r="CV64" s="405"/>
      <c r="CW64" s="405"/>
      <c r="CX64" s="405"/>
      <c r="CY64" s="405"/>
      <c r="CZ64" s="405"/>
      <c r="DA64" s="405"/>
      <c r="DB64" s="405"/>
      <c r="DC64" s="405"/>
      <c r="DD64" s="405"/>
      <c r="DE64" s="405"/>
      <c r="DF64" s="405"/>
      <c r="DG64" s="405"/>
      <c r="DH64" s="405"/>
      <c r="DI64" s="405"/>
      <c r="DJ64" s="405"/>
      <c r="DK64" s="405"/>
      <c r="DL64" s="405"/>
      <c r="DM64" s="405"/>
      <c r="DN64" s="405"/>
      <c r="DO64" s="405"/>
      <c r="DP64" s="405"/>
      <c r="DQ64" s="405"/>
      <c r="DR64" s="405"/>
      <c r="DS64" s="405"/>
      <c r="DT64" s="405"/>
      <c r="DU64" s="405"/>
      <c r="DV64" s="405"/>
      <c r="DW64" s="405"/>
      <c r="DX64" s="405"/>
      <c r="DY64" s="405"/>
      <c r="DZ64" s="405"/>
      <c r="EA64" s="405"/>
      <c r="EB64" s="405"/>
      <c r="EC64" s="405"/>
      <c r="ED64" s="405"/>
      <c r="EE64" s="405"/>
      <c r="EF64" s="405"/>
      <c r="EG64" s="405"/>
      <c r="EH64" s="405"/>
      <c r="EI64" s="405"/>
      <c r="EJ64" s="405"/>
      <c r="EK64" s="405"/>
      <c r="EL64" s="405"/>
      <c r="EM64" s="405"/>
      <c r="EN64" s="405"/>
      <c r="EO64" s="405"/>
      <c r="EP64" s="405"/>
      <c r="EQ64" s="405"/>
      <c r="ER64" s="405"/>
      <c r="ES64" s="405"/>
      <c r="ET64" s="405"/>
      <c r="EU64" s="405"/>
      <c r="EV64" s="405"/>
      <c r="EW64" s="405"/>
      <c r="EX64" s="405"/>
      <c r="EY64" s="405"/>
      <c r="EZ64" s="405"/>
      <c r="FA64" s="405"/>
      <c r="FB64" s="405"/>
      <c r="FC64" s="405"/>
      <c r="FD64" s="405"/>
      <c r="FE64" s="405"/>
      <c r="FF64" s="405"/>
      <c r="FG64" s="405"/>
      <c r="FH64" s="405"/>
      <c r="FI64" s="405"/>
      <c r="FJ64" s="405"/>
      <c r="FK64" s="405"/>
      <c r="FL64" s="405"/>
      <c r="FM64" s="405"/>
      <c r="FN64" s="405"/>
      <c r="FO64" s="405"/>
      <c r="FP64" s="405"/>
      <c r="FQ64" s="405"/>
      <c r="FR64" s="405"/>
      <c r="FS64" s="405"/>
      <c r="FT64" s="405"/>
      <c r="FU64" s="405"/>
      <c r="FV64" s="405"/>
      <c r="FW64" s="405"/>
      <c r="FX64" s="405"/>
      <c r="FY64" s="405"/>
      <c r="FZ64" s="405"/>
      <c r="GA64" s="405"/>
      <c r="GB64" s="405"/>
      <c r="GC64" s="405"/>
      <c r="GD64" s="405"/>
      <c r="GE64" s="405"/>
      <c r="GF64" s="405"/>
      <c r="GG64" s="405"/>
      <c r="GH64" s="405"/>
      <c r="GI64" s="405"/>
      <c r="GJ64" s="405"/>
      <c r="GK64" s="405"/>
      <c r="GL64" s="405"/>
      <c r="GM64" s="405"/>
      <c r="GN64" s="405"/>
      <c r="GO64" s="405"/>
      <c r="GP64" s="405"/>
      <c r="GQ64" s="405"/>
      <c r="GR64" s="405"/>
      <c r="GS64" s="405"/>
      <c r="GT64" s="405"/>
      <c r="GU64" s="405"/>
      <c r="GV64" s="405"/>
      <c r="GW64" s="405"/>
      <c r="GX64" s="405"/>
      <c r="GY64" s="405"/>
      <c r="GZ64" s="405"/>
      <c r="HA64" s="405"/>
      <c r="HB64" s="409"/>
      <c r="HC64" s="409"/>
      <c r="HD64" s="409"/>
      <c r="HE64" s="409"/>
      <c r="HF64" s="409"/>
      <c r="HG64" s="409"/>
      <c r="HH64" s="409"/>
      <c r="HI64" s="409"/>
      <c r="HJ64" s="409"/>
      <c r="HK64" s="409"/>
      <c r="HL64" s="409"/>
      <c r="HM64" s="409"/>
      <c r="HN64" s="409"/>
      <c r="HO64" s="409"/>
      <c r="HP64" s="409"/>
      <c r="HQ64" s="409"/>
      <c r="HR64" s="409"/>
      <c r="HS64" s="409"/>
      <c r="HT64" s="409"/>
      <c r="HU64" s="409"/>
      <c r="HV64" s="409"/>
      <c r="HW64" s="409"/>
      <c r="HX64" s="409"/>
      <c r="HY64" s="409"/>
      <c r="HZ64" s="409"/>
      <c r="IA64" s="409"/>
      <c r="IB64" s="409"/>
      <c r="IC64" s="409"/>
      <c r="ID64" s="409"/>
      <c r="IE64" s="409"/>
      <c r="IF64" s="409"/>
      <c r="IG64" s="409"/>
      <c r="IH64" s="409"/>
      <c r="II64" s="409"/>
      <c r="IJ64" s="409"/>
    </row>
    <row r="65" spans="1:1027" s="167" customFormat="1" ht="27" customHeight="1">
      <c r="A65" s="410"/>
      <c r="B65" s="411"/>
      <c r="C65" s="412"/>
      <c r="D65" s="396"/>
      <c r="E65" s="390"/>
      <c r="F65" s="390"/>
      <c r="G65" s="413"/>
      <c r="H65" s="408"/>
      <c r="I65" s="408"/>
      <c r="J65" s="408"/>
      <c r="K65" s="390"/>
      <c r="L65" s="390"/>
      <c r="M65" s="390"/>
      <c r="N65" s="408"/>
      <c r="O65" s="408"/>
      <c r="P65" s="408"/>
      <c r="Q65" s="408"/>
      <c r="R65" s="390"/>
      <c r="S65" s="390"/>
      <c r="T65" s="390"/>
      <c r="U65" s="408"/>
      <c r="V65" s="408"/>
      <c r="W65" s="408"/>
      <c r="X65" s="408"/>
      <c r="Y65" s="390"/>
      <c r="Z65" s="390"/>
      <c r="AA65" s="390"/>
      <c r="AB65" s="408"/>
      <c r="AC65" s="408"/>
      <c r="AD65" s="408"/>
      <c r="AE65" s="408"/>
      <c r="AF65" s="390"/>
      <c r="AG65" s="390"/>
      <c r="AH65" s="390"/>
      <c r="AI65" s="390"/>
      <c r="AJ65" s="398"/>
      <c r="AK65" s="399"/>
      <c r="AL65" s="399"/>
      <c r="AM65" s="391"/>
      <c r="AN65" s="400"/>
      <c r="AO65" s="400"/>
      <c r="AP65" s="401"/>
      <c r="AQ65" s="375"/>
      <c r="AR65" s="375"/>
      <c r="AS65" s="375"/>
      <c r="AT65" s="375"/>
      <c r="AU65" s="375"/>
      <c r="AV65" s="375"/>
      <c r="AW65" s="375"/>
      <c r="AX65" s="375"/>
      <c r="AY65" s="375"/>
      <c r="AZ65" s="375"/>
      <c r="BA65" s="375"/>
      <c r="BB65" s="375"/>
      <c r="BC65" s="375"/>
      <c r="BD65" s="375"/>
      <c r="BE65" s="375"/>
      <c r="BF65" s="375"/>
      <c r="BG65" s="375"/>
      <c r="BH65" s="375"/>
      <c r="BI65" s="375"/>
      <c r="BJ65" s="375"/>
      <c r="BK65" s="375"/>
      <c r="BL65" s="375"/>
      <c r="BM65" s="375"/>
      <c r="BN65" s="402"/>
      <c r="BO65" s="402"/>
      <c r="BP65" s="402"/>
      <c r="BQ65" s="402"/>
      <c r="BR65" s="402"/>
      <c r="BS65" s="375"/>
      <c r="BT65" s="376"/>
      <c r="BU65" s="392"/>
      <c r="BV65" s="392"/>
      <c r="BW65" s="392"/>
      <c r="BX65" s="392"/>
      <c r="BY65" s="392"/>
      <c r="BZ65" s="392"/>
      <c r="CA65" s="392"/>
      <c r="CB65" s="392"/>
      <c r="CC65" s="392"/>
      <c r="CD65" s="392"/>
      <c r="CE65" s="392"/>
      <c r="CF65" s="392"/>
      <c r="CG65" s="392"/>
      <c r="CH65" s="392"/>
      <c r="CI65" s="392"/>
      <c r="CJ65" s="392"/>
      <c r="CK65" s="392"/>
      <c r="CL65" s="392"/>
      <c r="CM65" s="392"/>
      <c r="CN65" s="392"/>
      <c r="CO65" s="392"/>
      <c r="CP65" s="404"/>
      <c r="CQ65" s="404"/>
      <c r="CR65" s="404"/>
      <c r="CS65" s="405"/>
      <c r="CT65" s="405"/>
      <c r="CU65" s="405"/>
      <c r="CV65" s="405"/>
      <c r="CW65" s="405"/>
      <c r="CX65" s="405"/>
      <c r="CY65" s="405"/>
      <c r="CZ65" s="405"/>
      <c r="DA65" s="405"/>
      <c r="DB65" s="405"/>
      <c r="DC65" s="405"/>
      <c r="DD65" s="405"/>
      <c r="DE65" s="405"/>
      <c r="DF65" s="405"/>
      <c r="DG65" s="405"/>
      <c r="DH65" s="405"/>
      <c r="DI65" s="405"/>
      <c r="DJ65" s="405"/>
      <c r="DK65" s="405"/>
      <c r="DL65" s="405"/>
      <c r="DM65" s="405"/>
      <c r="DN65" s="405"/>
      <c r="DO65" s="405"/>
      <c r="DP65" s="405"/>
      <c r="DQ65" s="405"/>
      <c r="DR65" s="405"/>
      <c r="DS65" s="405"/>
      <c r="DT65" s="405"/>
      <c r="DU65" s="405"/>
      <c r="DV65" s="405"/>
      <c r="DW65" s="405"/>
      <c r="DX65" s="405"/>
      <c r="DY65" s="405"/>
      <c r="DZ65" s="405"/>
      <c r="EA65" s="405"/>
      <c r="EB65" s="405"/>
      <c r="EC65" s="405"/>
      <c r="ED65" s="405"/>
      <c r="EE65" s="405"/>
      <c r="EF65" s="405"/>
      <c r="EG65" s="405"/>
      <c r="EH65" s="405"/>
      <c r="EI65" s="405"/>
      <c r="EJ65" s="405"/>
      <c r="EK65" s="405"/>
      <c r="EL65" s="405"/>
      <c r="EM65" s="405"/>
      <c r="EN65" s="405"/>
      <c r="EO65" s="405"/>
      <c r="EP65" s="405"/>
      <c r="EQ65" s="405"/>
      <c r="ER65" s="405"/>
      <c r="ES65" s="405"/>
      <c r="ET65" s="405"/>
      <c r="EU65" s="405"/>
      <c r="EV65" s="405"/>
      <c r="EW65" s="405"/>
      <c r="EX65" s="405"/>
      <c r="EY65" s="405"/>
      <c r="EZ65" s="405"/>
      <c r="FA65" s="405"/>
      <c r="FB65" s="405"/>
      <c r="FC65" s="405"/>
      <c r="FD65" s="405"/>
      <c r="FE65" s="405"/>
      <c r="FF65" s="405"/>
      <c r="FG65" s="405"/>
      <c r="FH65" s="405"/>
      <c r="FI65" s="405"/>
      <c r="FJ65" s="405"/>
      <c r="FK65" s="405"/>
      <c r="FL65" s="405"/>
      <c r="FM65" s="405"/>
      <c r="FN65" s="405"/>
      <c r="FO65" s="405"/>
      <c r="FP65" s="405"/>
      <c r="FQ65" s="405"/>
      <c r="FR65" s="405"/>
      <c r="FS65" s="405"/>
      <c r="FT65" s="405"/>
      <c r="FU65" s="405"/>
      <c r="FV65" s="405"/>
      <c r="FW65" s="405"/>
      <c r="FX65" s="405"/>
      <c r="FY65" s="405"/>
      <c r="FZ65" s="405"/>
      <c r="GA65" s="405"/>
      <c r="GB65" s="405"/>
      <c r="GC65" s="405"/>
      <c r="GD65" s="405"/>
      <c r="GE65" s="405"/>
      <c r="GF65" s="405"/>
      <c r="GG65" s="405"/>
      <c r="GH65" s="405"/>
      <c r="GI65" s="405"/>
      <c r="GJ65" s="405"/>
      <c r="GK65" s="405"/>
      <c r="GL65" s="405"/>
      <c r="GM65" s="405"/>
      <c r="GN65" s="405"/>
      <c r="GO65" s="405"/>
      <c r="GP65" s="405"/>
      <c r="GQ65" s="405"/>
      <c r="GR65" s="405"/>
      <c r="GS65" s="405"/>
      <c r="GT65" s="405"/>
      <c r="GU65" s="405"/>
      <c r="GV65" s="405"/>
      <c r="GW65" s="405"/>
      <c r="GX65" s="405"/>
      <c r="GY65" s="405"/>
      <c r="GZ65" s="405"/>
      <c r="HA65" s="405"/>
      <c r="HB65" s="409"/>
      <c r="HC65" s="409"/>
      <c r="HD65" s="409"/>
      <c r="HE65" s="409"/>
      <c r="HF65" s="409"/>
      <c r="HG65" s="409"/>
      <c r="HH65" s="409"/>
      <c r="HI65" s="409"/>
      <c r="HJ65" s="409"/>
      <c r="HK65" s="409"/>
      <c r="HL65" s="409"/>
      <c r="HM65" s="409"/>
      <c r="HN65" s="409"/>
      <c r="HO65" s="409"/>
      <c r="HP65" s="409"/>
      <c r="HQ65" s="409"/>
      <c r="HR65" s="409"/>
      <c r="HS65" s="409"/>
      <c r="HT65" s="409"/>
      <c r="HU65" s="409"/>
      <c r="HV65" s="409"/>
      <c r="HW65" s="409"/>
      <c r="HX65" s="409"/>
      <c r="HY65" s="409"/>
      <c r="HZ65" s="409"/>
      <c r="IA65" s="409"/>
      <c r="IB65" s="409"/>
      <c r="IC65" s="409"/>
      <c r="ID65" s="409"/>
      <c r="IE65" s="409"/>
      <c r="IF65" s="409"/>
      <c r="IG65" s="409"/>
      <c r="IH65" s="409"/>
      <c r="II65" s="409"/>
      <c r="IJ65" s="409"/>
    </row>
    <row r="66" spans="1:1027" s="167" customFormat="1" ht="24.75" customHeight="1">
      <c r="A66" s="410"/>
      <c r="B66" s="411"/>
      <c r="C66" s="412"/>
      <c r="D66" s="396"/>
      <c r="E66" s="390"/>
      <c r="F66" s="390"/>
      <c r="G66" s="408"/>
      <c r="H66" s="408"/>
      <c r="I66" s="408"/>
      <c r="J66" s="408"/>
      <c r="K66" s="414"/>
      <c r="L66" s="414"/>
      <c r="M66" s="414"/>
      <c r="N66" s="413"/>
      <c r="O66" s="408"/>
      <c r="P66" s="408"/>
      <c r="Q66" s="408"/>
      <c r="R66" s="390"/>
      <c r="S66" s="390"/>
      <c r="T66" s="390"/>
      <c r="U66" s="408"/>
      <c r="V66" s="408"/>
      <c r="W66" s="408"/>
      <c r="X66" s="408"/>
      <c r="Y66" s="390"/>
      <c r="Z66" s="390"/>
      <c r="AA66" s="390"/>
      <c r="AB66" s="408"/>
      <c r="AC66" s="408"/>
      <c r="AD66" s="408"/>
      <c r="AE66" s="408"/>
      <c r="AF66" s="390"/>
      <c r="AG66" s="390"/>
      <c r="AH66" s="390"/>
      <c r="AI66" s="390"/>
      <c r="AJ66" s="398"/>
      <c r="AK66" s="399"/>
      <c r="AL66" s="399"/>
      <c r="AM66" s="391"/>
      <c r="AN66" s="400"/>
      <c r="AO66" s="400"/>
      <c r="AP66" s="401"/>
      <c r="AQ66" s="375"/>
      <c r="AR66" s="375"/>
      <c r="AS66" s="375"/>
      <c r="AT66" s="375"/>
      <c r="AU66" s="375"/>
      <c r="AV66" s="375"/>
      <c r="AW66" s="375"/>
      <c r="AX66" s="375"/>
      <c r="AY66" s="375"/>
      <c r="AZ66" s="375"/>
      <c r="BA66" s="375"/>
      <c r="BB66" s="375"/>
      <c r="BC66" s="375"/>
      <c r="BD66" s="375"/>
      <c r="BE66" s="375"/>
      <c r="BF66" s="375"/>
      <c r="BG66" s="375"/>
      <c r="BH66" s="375"/>
      <c r="BI66" s="375"/>
      <c r="BJ66" s="375"/>
      <c r="BK66" s="375"/>
      <c r="BL66" s="375"/>
      <c r="BM66" s="375"/>
      <c r="BN66" s="402"/>
      <c r="BO66" s="402"/>
      <c r="BP66" s="402"/>
      <c r="BQ66" s="402"/>
      <c r="BR66" s="402"/>
      <c r="BS66" s="375"/>
      <c r="BT66" s="376"/>
      <c r="BU66" s="404"/>
      <c r="BV66" s="404"/>
      <c r="BW66" s="404"/>
      <c r="BX66" s="404"/>
      <c r="BY66" s="404"/>
      <c r="BZ66" s="404"/>
      <c r="CA66" s="404"/>
      <c r="CB66" s="404"/>
      <c r="CC66" s="404"/>
      <c r="CD66" s="404"/>
      <c r="CE66" s="404"/>
      <c r="CF66" s="404"/>
      <c r="CG66" s="404"/>
      <c r="CH66" s="404"/>
      <c r="CI66" s="404"/>
      <c r="CJ66" s="404"/>
      <c r="CK66" s="404"/>
      <c r="CL66" s="404"/>
      <c r="CM66" s="404"/>
      <c r="CN66" s="404"/>
      <c r="CO66" s="404"/>
      <c r="CP66" s="404"/>
      <c r="CQ66" s="404"/>
      <c r="CR66" s="404"/>
      <c r="CS66" s="405"/>
      <c r="CT66" s="405"/>
      <c r="CU66" s="405"/>
      <c r="CV66" s="405"/>
      <c r="CW66" s="405"/>
      <c r="CX66" s="405"/>
      <c r="CY66" s="405"/>
      <c r="CZ66" s="405"/>
      <c r="DA66" s="405"/>
      <c r="DB66" s="405"/>
      <c r="DC66" s="405"/>
      <c r="DD66" s="405"/>
      <c r="DE66" s="405"/>
      <c r="DF66" s="405"/>
      <c r="DG66" s="405"/>
      <c r="DH66" s="405"/>
      <c r="DI66" s="405"/>
      <c r="DJ66" s="405"/>
      <c r="DK66" s="405"/>
      <c r="DL66" s="405"/>
      <c r="DM66" s="405"/>
      <c r="DN66" s="405"/>
      <c r="DO66" s="405"/>
      <c r="DP66" s="405"/>
      <c r="DQ66" s="405"/>
      <c r="DR66" s="405"/>
      <c r="DS66" s="405"/>
      <c r="DT66" s="405"/>
      <c r="DU66" s="405"/>
      <c r="DV66" s="405"/>
      <c r="DW66" s="405"/>
      <c r="DX66" s="405"/>
      <c r="DY66" s="405"/>
      <c r="DZ66" s="405"/>
      <c r="EA66" s="405"/>
      <c r="EB66" s="405"/>
      <c r="EC66" s="405"/>
      <c r="ED66" s="405"/>
      <c r="EE66" s="405"/>
      <c r="EF66" s="405"/>
      <c r="EG66" s="405"/>
      <c r="EH66" s="405"/>
      <c r="EI66" s="405"/>
      <c r="EJ66" s="405"/>
      <c r="EK66" s="405"/>
      <c r="EL66" s="405"/>
      <c r="EM66" s="405"/>
      <c r="EN66" s="405"/>
      <c r="EO66" s="405"/>
      <c r="EP66" s="405"/>
      <c r="EQ66" s="405"/>
      <c r="ER66" s="405"/>
      <c r="ES66" s="405"/>
      <c r="ET66" s="405"/>
      <c r="EU66" s="405"/>
      <c r="EV66" s="405"/>
      <c r="EW66" s="405"/>
      <c r="EX66" s="405"/>
      <c r="EY66" s="405"/>
      <c r="EZ66" s="405"/>
      <c r="FA66" s="405"/>
      <c r="FB66" s="405"/>
      <c r="FC66" s="405"/>
      <c r="FD66" s="405"/>
      <c r="FE66" s="405"/>
      <c r="FF66" s="405"/>
      <c r="FG66" s="405"/>
      <c r="FH66" s="405"/>
      <c r="FI66" s="405"/>
      <c r="FJ66" s="405"/>
      <c r="FK66" s="405"/>
      <c r="FL66" s="405"/>
      <c r="FM66" s="405"/>
      <c r="FN66" s="405"/>
      <c r="FO66" s="405"/>
      <c r="FP66" s="405"/>
      <c r="FQ66" s="405"/>
      <c r="FR66" s="405"/>
      <c r="FS66" s="405"/>
      <c r="FT66" s="405"/>
      <c r="FU66" s="405"/>
      <c r="FV66" s="405"/>
      <c r="FW66" s="405"/>
      <c r="FX66" s="405"/>
      <c r="FY66" s="405"/>
      <c r="FZ66" s="405"/>
      <c r="GA66" s="405"/>
      <c r="GB66" s="405"/>
      <c r="GC66" s="405"/>
      <c r="GD66" s="405"/>
      <c r="GE66" s="405"/>
      <c r="GF66" s="405"/>
      <c r="GG66" s="405"/>
      <c r="GH66" s="405"/>
      <c r="GI66" s="405"/>
      <c r="GJ66" s="405"/>
      <c r="GK66" s="405"/>
      <c r="GL66" s="405"/>
      <c r="GM66" s="405"/>
      <c r="GN66" s="405"/>
      <c r="GO66" s="405"/>
      <c r="GP66" s="405"/>
      <c r="GQ66" s="405"/>
      <c r="GR66" s="405"/>
      <c r="GS66" s="405"/>
      <c r="GT66" s="405"/>
      <c r="GU66" s="405"/>
      <c r="GV66" s="405"/>
      <c r="GW66" s="405"/>
      <c r="GX66" s="405"/>
      <c r="GY66" s="405"/>
      <c r="GZ66" s="405"/>
      <c r="HA66" s="405"/>
      <c r="HB66" s="405"/>
      <c r="HC66" s="405"/>
      <c r="HD66" s="405"/>
      <c r="HE66" s="405"/>
      <c r="HF66" s="405"/>
      <c r="HG66" s="405"/>
      <c r="HH66" s="405"/>
      <c r="HI66" s="405"/>
      <c r="HJ66" s="405"/>
      <c r="HK66" s="405"/>
      <c r="HL66" s="405"/>
      <c r="HM66" s="405"/>
      <c r="HN66" s="405"/>
      <c r="HO66" s="405"/>
      <c r="HP66" s="405"/>
      <c r="HQ66" s="405"/>
      <c r="HR66" s="405"/>
      <c r="HS66" s="405"/>
      <c r="HT66" s="405"/>
      <c r="HU66" s="405"/>
      <c r="HV66" s="405"/>
      <c r="HW66" s="405"/>
      <c r="HX66" s="405"/>
      <c r="HY66" s="405"/>
      <c r="HZ66" s="405"/>
      <c r="IA66" s="405"/>
      <c r="IB66" s="405"/>
      <c r="IC66" s="405"/>
      <c r="ID66" s="405"/>
      <c r="IE66" s="405"/>
      <c r="IF66" s="405"/>
      <c r="IG66" s="405"/>
      <c r="IH66" s="405"/>
      <c r="II66" s="405"/>
      <c r="IJ66" s="405"/>
    </row>
    <row r="67" spans="1:1027" s="167" customFormat="1" ht="27.75" customHeight="1">
      <c r="A67" s="410"/>
      <c r="B67" s="411"/>
      <c r="C67" s="412"/>
      <c r="D67" s="396"/>
      <c r="E67" s="390"/>
      <c r="F67" s="390"/>
      <c r="G67" s="408"/>
      <c r="H67" s="408"/>
      <c r="I67" s="408"/>
      <c r="J67" s="408"/>
      <c r="K67" s="390"/>
      <c r="L67" s="390"/>
      <c r="M67" s="390"/>
      <c r="N67" s="408"/>
      <c r="O67" s="408"/>
      <c r="P67" s="408"/>
      <c r="Q67" s="408"/>
      <c r="R67" s="390"/>
      <c r="S67" s="390"/>
      <c r="T67" s="390"/>
      <c r="U67" s="408"/>
      <c r="V67" s="408"/>
      <c r="W67" s="408"/>
      <c r="X67" s="408"/>
      <c r="Y67" s="390"/>
      <c r="Z67" s="390"/>
      <c r="AA67" s="390"/>
      <c r="AB67" s="408"/>
      <c r="AC67" s="408"/>
      <c r="AD67" s="408"/>
      <c r="AE67" s="408"/>
      <c r="AF67" s="390"/>
      <c r="AG67" s="390"/>
      <c r="AH67" s="390"/>
      <c r="AI67" s="390"/>
      <c r="AJ67" s="398"/>
      <c r="AK67" s="399"/>
      <c r="AL67" s="399"/>
      <c r="AM67" s="391"/>
      <c r="AN67" s="400"/>
      <c r="AO67" s="400"/>
      <c r="AP67" s="401"/>
      <c r="AQ67" s="375"/>
      <c r="AR67" s="375"/>
      <c r="AS67" s="375"/>
      <c r="AT67" s="375"/>
      <c r="AU67" s="375"/>
      <c r="AV67" s="375"/>
      <c r="AW67" s="375"/>
      <c r="AX67" s="375"/>
      <c r="AY67" s="375"/>
      <c r="AZ67" s="375"/>
      <c r="BA67" s="375"/>
      <c r="BB67" s="375"/>
      <c r="BC67" s="375"/>
      <c r="BD67" s="375"/>
      <c r="BE67" s="375"/>
      <c r="BF67" s="375"/>
      <c r="BG67" s="375"/>
      <c r="BH67" s="375"/>
      <c r="BI67" s="375"/>
      <c r="BJ67" s="375"/>
      <c r="BK67" s="375"/>
      <c r="BL67" s="375"/>
      <c r="BM67" s="375"/>
      <c r="BN67" s="402"/>
      <c r="BO67" s="402"/>
      <c r="BP67" s="402"/>
      <c r="BQ67" s="402"/>
      <c r="BR67" s="402"/>
      <c r="BS67" s="375"/>
      <c r="BT67" s="376"/>
      <c r="BU67" s="404"/>
      <c r="BV67" s="404"/>
      <c r="BW67" s="404"/>
      <c r="BX67" s="404"/>
      <c r="BY67" s="404"/>
      <c r="BZ67" s="404"/>
      <c r="CA67" s="404"/>
      <c r="CB67" s="404"/>
      <c r="CC67" s="404"/>
      <c r="CD67" s="404"/>
      <c r="CE67" s="404"/>
      <c r="CF67" s="404"/>
      <c r="CG67" s="404"/>
      <c r="CH67" s="404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5"/>
      <c r="CT67" s="405"/>
      <c r="CU67" s="405"/>
      <c r="CV67" s="405"/>
      <c r="CW67" s="405"/>
      <c r="CX67" s="405"/>
      <c r="CY67" s="405"/>
      <c r="CZ67" s="405"/>
      <c r="DA67" s="405"/>
      <c r="DB67" s="405"/>
      <c r="DC67" s="405"/>
      <c r="DD67" s="405"/>
      <c r="DE67" s="405"/>
      <c r="DF67" s="405"/>
      <c r="DG67" s="405"/>
      <c r="DH67" s="405"/>
      <c r="DI67" s="405"/>
      <c r="DJ67" s="405"/>
      <c r="DK67" s="405"/>
      <c r="DL67" s="405"/>
      <c r="DM67" s="405"/>
      <c r="DN67" s="405"/>
      <c r="DO67" s="405"/>
      <c r="DP67" s="405"/>
      <c r="DQ67" s="405"/>
      <c r="DR67" s="405"/>
      <c r="DS67" s="405"/>
      <c r="DT67" s="405"/>
      <c r="DU67" s="405"/>
      <c r="DV67" s="405"/>
      <c r="DW67" s="405"/>
      <c r="DX67" s="405"/>
      <c r="DY67" s="405"/>
      <c r="DZ67" s="405"/>
      <c r="EA67" s="405"/>
      <c r="EB67" s="405"/>
      <c r="EC67" s="405"/>
      <c r="ED67" s="405"/>
      <c r="EE67" s="405"/>
      <c r="EF67" s="405"/>
      <c r="EG67" s="405"/>
      <c r="EH67" s="405"/>
      <c r="EI67" s="405"/>
      <c r="EJ67" s="405"/>
      <c r="EK67" s="405"/>
      <c r="EL67" s="405"/>
      <c r="EM67" s="405"/>
      <c r="EN67" s="405"/>
      <c r="EO67" s="405"/>
      <c r="EP67" s="405"/>
      <c r="EQ67" s="405"/>
      <c r="ER67" s="405"/>
      <c r="ES67" s="405"/>
      <c r="ET67" s="405"/>
      <c r="EU67" s="405"/>
      <c r="EV67" s="405"/>
      <c r="EW67" s="405"/>
      <c r="EX67" s="405"/>
      <c r="EY67" s="405"/>
      <c r="EZ67" s="405"/>
      <c r="FA67" s="405"/>
      <c r="FB67" s="405"/>
      <c r="FC67" s="405"/>
      <c r="FD67" s="405"/>
      <c r="FE67" s="405"/>
      <c r="FF67" s="405"/>
      <c r="FG67" s="405"/>
      <c r="FH67" s="405"/>
      <c r="FI67" s="405"/>
      <c r="FJ67" s="405"/>
      <c r="FK67" s="405"/>
      <c r="FL67" s="405"/>
      <c r="FM67" s="405"/>
      <c r="FN67" s="405"/>
      <c r="FO67" s="405"/>
      <c r="FP67" s="405"/>
      <c r="FQ67" s="405"/>
      <c r="FR67" s="405"/>
      <c r="FS67" s="405"/>
      <c r="FT67" s="405"/>
      <c r="FU67" s="405"/>
      <c r="FV67" s="405"/>
      <c r="FW67" s="405"/>
      <c r="FX67" s="405"/>
      <c r="FY67" s="405"/>
      <c r="FZ67" s="405"/>
      <c r="GA67" s="405"/>
      <c r="GB67" s="405"/>
      <c r="GC67" s="405"/>
      <c r="GD67" s="405"/>
      <c r="GE67" s="405"/>
      <c r="GF67" s="405"/>
      <c r="GG67" s="405"/>
      <c r="GH67" s="405"/>
      <c r="GI67" s="405"/>
      <c r="GJ67" s="405"/>
      <c r="GK67" s="405"/>
      <c r="GL67" s="405"/>
      <c r="GM67" s="405"/>
      <c r="GN67" s="405"/>
      <c r="GO67" s="405"/>
      <c r="GP67" s="405"/>
      <c r="GQ67" s="405"/>
      <c r="GR67" s="405"/>
      <c r="GS67" s="405"/>
      <c r="GT67" s="405"/>
      <c r="GU67" s="405"/>
      <c r="GV67" s="405"/>
      <c r="GW67" s="405"/>
      <c r="GX67" s="405"/>
      <c r="GY67" s="405"/>
      <c r="GZ67" s="405"/>
      <c r="HA67" s="405"/>
      <c r="HB67" s="405"/>
      <c r="HC67" s="405"/>
      <c r="HD67" s="405"/>
      <c r="HE67" s="405"/>
      <c r="HF67" s="405"/>
      <c r="HG67" s="405"/>
      <c r="HH67" s="405"/>
      <c r="HI67" s="405"/>
      <c r="HJ67" s="405"/>
      <c r="HK67" s="405"/>
      <c r="HL67" s="405"/>
      <c r="HM67" s="405"/>
      <c r="HN67" s="405"/>
      <c r="HO67" s="405"/>
      <c r="HP67" s="405"/>
      <c r="HQ67" s="405"/>
      <c r="HR67" s="405"/>
      <c r="HS67" s="405"/>
      <c r="HT67" s="405"/>
      <c r="HU67" s="405"/>
      <c r="HV67" s="405"/>
      <c r="HW67" s="405"/>
      <c r="HX67" s="405"/>
      <c r="HY67" s="405"/>
      <c r="HZ67" s="405"/>
      <c r="IA67" s="405"/>
      <c r="IB67" s="405"/>
      <c r="IC67" s="405"/>
      <c r="ID67" s="405"/>
      <c r="IE67" s="405"/>
      <c r="IF67" s="405"/>
      <c r="IG67" s="405"/>
      <c r="IH67" s="405"/>
      <c r="II67" s="405"/>
      <c r="IJ67" s="405"/>
    </row>
    <row r="68" spans="1:1027">
      <c r="BN68" s="405"/>
    </row>
    <row r="71" spans="1:1027">
      <c r="B71" s="416" t="s">
        <v>379</v>
      </c>
      <c r="C71" s="417"/>
      <c r="D71" s="418"/>
      <c r="E71" s="419"/>
    </row>
    <row r="72" spans="1:1027">
      <c r="B72" s="416" t="s">
        <v>380</v>
      </c>
      <c r="C72" s="417"/>
      <c r="D72" s="418"/>
      <c r="E72" s="419"/>
    </row>
    <row r="73" spans="1:1027">
      <c r="B73" s="416" t="s">
        <v>381</v>
      </c>
      <c r="C73" s="417"/>
      <c r="D73" s="418"/>
      <c r="E73" s="419"/>
    </row>
    <row r="74" spans="1:1027">
      <c r="A74"/>
      <c r="B74" s="420" t="s">
        <v>382</v>
      </c>
      <c r="C74" s="421"/>
      <c r="D74" s="422"/>
      <c r="E74" s="423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</row>
    <row r="75" spans="1:1027">
      <c r="A75"/>
      <c r="B75" s="416" t="s">
        <v>383</v>
      </c>
      <c r="C75" s="417"/>
      <c r="D75" s="418"/>
      <c r="E75" s="419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</row>
    <row r="76" spans="1:1027">
      <c r="A76"/>
      <c r="B76" s="420" t="s">
        <v>384</v>
      </c>
      <c r="C76" s="421"/>
      <c r="D76" s="422"/>
      <c r="E76" s="423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</row>
    <row r="77" spans="1:1027">
      <c r="A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</row>
    <row r="78" spans="1:1027">
      <c r="A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  <c r="AMM78"/>
    </row>
    <row r="79" spans="1:1027">
      <c r="A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  <c r="AMM79"/>
    </row>
    <row r="80" spans="1:1027">
      <c r="A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</row>
    <row r="82" spans="1:1027">
      <c r="A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</row>
  </sheetData>
  <mergeCells count="32">
    <mergeCell ref="D56:D57"/>
    <mergeCell ref="AJ56:AJ57"/>
    <mergeCell ref="AK56:AK57"/>
    <mergeCell ref="AL56:AL57"/>
    <mergeCell ref="D61:D62"/>
    <mergeCell ref="AJ61:AJ62"/>
    <mergeCell ref="AK61:AK62"/>
    <mergeCell ref="AL61:AL62"/>
    <mergeCell ref="E45:X45"/>
    <mergeCell ref="D19:D20"/>
    <mergeCell ref="AJ19:AJ20"/>
    <mergeCell ref="AK19:AK20"/>
    <mergeCell ref="AL19:AL20"/>
    <mergeCell ref="E22:AI22"/>
    <mergeCell ref="E30:U30"/>
    <mergeCell ref="AJ36:AJ37"/>
    <mergeCell ref="AK36:AK37"/>
    <mergeCell ref="AL36:AL37"/>
    <mergeCell ref="E40:H40"/>
    <mergeCell ref="E43:P43"/>
    <mergeCell ref="AL4:AL5"/>
    <mergeCell ref="H12:AB12"/>
    <mergeCell ref="AC13:AD13"/>
    <mergeCell ref="E14:M14"/>
    <mergeCell ref="O14:S14"/>
    <mergeCell ref="AJ4:AJ5"/>
    <mergeCell ref="AK4:AK5"/>
    <mergeCell ref="H15:T15"/>
    <mergeCell ref="A1:AI1"/>
    <mergeCell ref="A2:AI2"/>
    <mergeCell ref="A3:AI3"/>
    <mergeCell ref="D4:D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1"/>
  <sheetViews>
    <sheetView workbookViewId="0">
      <selection sqref="A1:XFD1048576"/>
    </sheetView>
  </sheetViews>
  <sheetFormatPr defaultColWidth="8.85546875" defaultRowHeight="15"/>
  <cols>
    <col min="1" max="1" width="8.140625" customWidth="1"/>
    <col min="2" max="2" width="36.42578125" style="505" customWidth="1"/>
    <col min="5" max="35" width="7.28515625" customWidth="1"/>
    <col min="36" max="38" width="5.7109375" customWidth="1"/>
    <col min="39" max="39" width="8.7109375" style="506" customWidth="1"/>
    <col min="40" max="41" width="6.42578125" customWidth="1"/>
    <col min="42" max="42" width="3.5703125" customWidth="1"/>
    <col min="43" max="47" width="6.140625" customWidth="1"/>
    <col min="72" max="72" width="9.42578125" bestFit="1" customWidth="1"/>
  </cols>
  <sheetData>
    <row r="1" spans="1:96" ht="15.75" customHeight="1">
      <c r="A1" s="576" t="s">
        <v>265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  <c r="AI1" s="577"/>
      <c r="AJ1" s="424"/>
      <c r="AK1" s="424"/>
      <c r="AL1" s="425"/>
      <c r="AM1" s="426"/>
      <c r="AN1" s="427"/>
      <c r="AO1" s="427"/>
      <c r="AP1" s="427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427"/>
    </row>
    <row r="2" spans="1:96" ht="15.75" customHeight="1">
      <c r="A2" s="578" t="s">
        <v>266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428"/>
      <c r="AK2" s="428"/>
      <c r="AL2" s="429"/>
      <c r="AM2" s="430"/>
      <c r="AN2" s="431">
        <f>20*6</f>
        <v>120</v>
      </c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432"/>
    </row>
    <row r="3" spans="1:96" ht="15.75" customHeight="1" thickBot="1">
      <c r="A3" s="580" t="s">
        <v>385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433"/>
      <c r="AK3" s="433"/>
      <c r="AL3" s="434"/>
      <c r="AM3" s="430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1"/>
      <c r="BR3" s="431"/>
      <c r="BS3" s="431"/>
      <c r="BT3" s="431"/>
      <c r="BU3" s="432"/>
    </row>
    <row r="4" spans="1:96">
      <c r="A4" s="435" t="s">
        <v>386</v>
      </c>
      <c r="B4" s="436" t="s">
        <v>2</v>
      </c>
      <c r="C4" s="437" t="s">
        <v>81</v>
      </c>
      <c r="D4" s="582" t="s">
        <v>4</v>
      </c>
      <c r="E4" s="438">
        <v>1</v>
      </c>
      <c r="F4" s="438">
        <v>2</v>
      </c>
      <c r="G4" s="438">
        <v>3</v>
      </c>
      <c r="H4" s="438">
        <v>4</v>
      </c>
      <c r="I4" s="438">
        <v>5</v>
      </c>
      <c r="J4" s="438">
        <v>6</v>
      </c>
      <c r="K4" s="438">
        <v>7</v>
      </c>
      <c r="L4" s="438">
        <v>8</v>
      </c>
      <c r="M4" s="438">
        <v>9</v>
      </c>
      <c r="N4" s="438">
        <v>10</v>
      </c>
      <c r="O4" s="438">
        <v>11</v>
      </c>
      <c r="P4" s="438">
        <v>12</v>
      </c>
      <c r="Q4" s="438">
        <v>13</v>
      </c>
      <c r="R4" s="438">
        <v>14</v>
      </c>
      <c r="S4" s="438">
        <v>15</v>
      </c>
      <c r="T4" s="438">
        <v>16</v>
      </c>
      <c r="U4" s="438">
        <v>17</v>
      </c>
      <c r="V4" s="438">
        <v>18</v>
      </c>
      <c r="W4" s="438">
        <v>19</v>
      </c>
      <c r="X4" s="438">
        <v>20</v>
      </c>
      <c r="Y4" s="438">
        <v>21</v>
      </c>
      <c r="Z4" s="438">
        <v>22</v>
      </c>
      <c r="AA4" s="438">
        <v>23</v>
      </c>
      <c r="AB4" s="438">
        <v>24</v>
      </c>
      <c r="AC4" s="438">
        <v>25</v>
      </c>
      <c r="AD4" s="438">
        <v>26</v>
      </c>
      <c r="AE4" s="438">
        <v>27</v>
      </c>
      <c r="AF4" s="438">
        <v>28</v>
      </c>
      <c r="AG4" s="438">
        <v>29</v>
      </c>
      <c r="AH4" s="438">
        <v>30</v>
      </c>
      <c r="AI4" s="438">
        <v>31</v>
      </c>
      <c r="AJ4" s="584" t="s">
        <v>5</v>
      </c>
      <c r="AK4" s="585" t="s">
        <v>6</v>
      </c>
      <c r="AL4" s="585" t="s">
        <v>7</v>
      </c>
      <c r="AM4" s="439"/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  <c r="BB4" s="431"/>
      <c r="BC4" s="431"/>
      <c r="BD4" s="431"/>
      <c r="BE4" s="431"/>
      <c r="BF4" s="431"/>
      <c r="BG4" s="431"/>
      <c r="BH4" s="431"/>
      <c r="BI4" s="431"/>
      <c r="BJ4" s="431"/>
      <c r="BK4" s="431"/>
      <c r="BL4" s="431"/>
      <c r="BM4" s="431"/>
      <c r="BN4" s="431"/>
      <c r="BO4" s="431"/>
      <c r="BP4" s="431"/>
      <c r="BQ4" s="431"/>
      <c r="BR4" s="431"/>
      <c r="BS4" s="431"/>
      <c r="BT4" s="431"/>
      <c r="BU4" s="440"/>
    </row>
    <row r="5" spans="1:96">
      <c r="A5" s="441"/>
      <c r="B5" s="442" t="s">
        <v>268</v>
      </c>
      <c r="C5" s="443" t="s">
        <v>201</v>
      </c>
      <c r="D5" s="583"/>
      <c r="E5" s="444" t="s">
        <v>82</v>
      </c>
      <c r="F5" s="444" t="s">
        <v>83</v>
      </c>
      <c r="G5" s="444" t="s">
        <v>84</v>
      </c>
      <c r="H5" s="444" t="s">
        <v>85</v>
      </c>
      <c r="I5" s="444" t="s">
        <v>86</v>
      </c>
      <c r="J5" s="444" t="s">
        <v>87</v>
      </c>
      <c r="K5" s="444" t="s">
        <v>88</v>
      </c>
      <c r="L5" s="444" t="s">
        <v>82</v>
      </c>
      <c r="M5" s="444" t="s">
        <v>83</v>
      </c>
      <c r="N5" s="444" t="s">
        <v>84</v>
      </c>
      <c r="O5" s="444" t="s">
        <v>85</v>
      </c>
      <c r="P5" s="444" t="s">
        <v>86</v>
      </c>
      <c r="Q5" s="444" t="s">
        <v>87</v>
      </c>
      <c r="R5" s="444" t="s">
        <v>88</v>
      </c>
      <c r="S5" s="444" t="s">
        <v>82</v>
      </c>
      <c r="T5" s="444" t="s">
        <v>83</v>
      </c>
      <c r="U5" s="444" t="s">
        <v>84</v>
      </c>
      <c r="V5" s="444" t="s">
        <v>85</v>
      </c>
      <c r="W5" s="444" t="s">
        <v>86</v>
      </c>
      <c r="X5" s="444" t="s">
        <v>87</v>
      </c>
      <c r="Y5" s="444" t="s">
        <v>88</v>
      </c>
      <c r="Z5" s="444" t="s">
        <v>82</v>
      </c>
      <c r="AA5" s="444" t="s">
        <v>83</v>
      </c>
      <c r="AB5" s="444" t="s">
        <v>84</v>
      </c>
      <c r="AC5" s="444" t="s">
        <v>85</v>
      </c>
      <c r="AD5" s="444" t="s">
        <v>86</v>
      </c>
      <c r="AE5" s="444" t="s">
        <v>87</v>
      </c>
      <c r="AF5" s="444" t="s">
        <v>88</v>
      </c>
      <c r="AG5" s="444" t="s">
        <v>82</v>
      </c>
      <c r="AH5" s="444" t="s">
        <v>83</v>
      </c>
      <c r="AI5" s="444" t="s">
        <v>84</v>
      </c>
      <c r="AJ5" s="584"/>
      <c r="AK5" s="585"/>
      <c r="AL5" s="585"/>
      <c r="AM5" s="439"/>
      <c r="AN5" s="445" t="s">
        <v>5</v>
      </c>
      <c r="AO5" s="445" t="s">
        <v>7</v>
      </c>
      <c r="AP5" s="4"/>
      <c r="AQ5" s="446" t="s">
        <v>13</v>
      </c>
      <c r="AR5" s="446" t="s">
        <v>14</v>
      </c>
      <c r="AS5" s="446" t="s">
        <v>15</v>
      </c>
      <c r="AT5" s="446" t="s">
        <v>16</v>
      </c>
      <c r="AU5" s="446" t="s">
        <v>17</v>
      </c>
      <c r="AV5" s="259" t="s">
        <v>18</v>
      </c>
      <c r="AW5" s="259" t="s">
        <v>11</v>
      </c>
      <c r="AX5" s="259" t="s">
        <v>19</v>
      </c>
      <c r="AY5" s="259" t="s">
        <v>20</v>
      </c>
      <c r="AZ5" s="259" t="s">
        <v>21</v>
      </c>
      <c r="BA5" s="259" t="s">
        <v>22</v>
      </c>
      <c r="BB5" s="259" t="s">
        <v>23</v>
      </c>
      <c r="BC5" s="259" t="s">
        <v>24</v>
      </c>
      <c r="BD5" s="259" t="s">
        <v>25</v>
      </c>
      <c r="BE5" s="259" t="s">
        <v>26</v>
      </c>
      <c r="BF5" s="259" t="s">
        <v>133</v>
      </c>
      <c r="BG5" s="259" t="s">
        <v>188</v>
      </c>
      <c r="BH5" s="259" t="s">
        <v>29</v>
      </c>
      <c r="BI5" s="259" t="s">
        <v>30</v>
      </c>
      <c r="BJ5" s="259" t="s">
        <v>31</v>
      </c>
      <c r="BK5" s="259" t="s">
        <v>32</v>
      </c>
      <c r="BL5" s="259" t="s">
        <v>387</v>
      </c>
      <c r="BM5" s="259" t="s">
        <v>203</v>
      </c>
      <c r="BN5" s="259" t="s">
        <v>204</v>
      </c>
      <c r="BO5" s="259" t="s">
        <v>138</v>
      </c>
      <c r="BP5" s="259" t="s">
        <v>205</v>
      </c>
      <c r="BQ5" s="259" t="s">
        <v>270</v>
      </c>
      <c r="BR5" s="259" t="s">
        <v>31</v>
      </c>
      <c r="BS5" s="447" t="s">
        <v>33</v>
      </c>
      <c r="BT5" s="447" t="s">
        <v>34</v>
      </c>
      <c r="BU5" s="440"/>
      <c r="BV5" s="259" t="s">
        <v>18</v>
      </c>
      <c r="BW5" s="259" t="s">
        <v>11</v>
      </c>
      <c r="BX5" s="259" t="s">
        <v>19</v>
      </c>
      <c r="BY5" s="259" t="s">
        <v>20</v>
      </c>
      <c r="BZ5" s="259" t="s">
        <v>21</v>
      </c>
      <c r="CA5" s="259" t="s">
        <v>22</v>
      </c>
      <c r="CB5" s="259" t="s">
        <v>23</v>
      </c>
      <c r="CC5" s="259" t="s">
        <v>24</v>
      </c>
      <c r="CD5" s="259" t="s">
        <v>25</v>
      </c>
      <c r="CE5" s="259" t="s">
        <v>26</v>
      </c>
      <c r="CF5" s="259" t="s">
        <v>27</v>
      </c>
      <c r="CG5" s="259" t="s">
        <v>188</v>
      </c>
      <c r="CH5" s="259" t="s">
        <v>29</v>
      </c>
      <c r="CI5" s="259" t="s">
        <v>30</v>
      </c>
      <c r="CJ5" s="259" t="s">
        <v>133</v>
      </c>
      <c r="CK5" s="259" t="s">
        <v>32</v>
      </c>
      <c r="CL5" s="259" t="s">
        <v>387</v>
      </c>
      <c r="CM5" s="259" t="s">
        <v>203</v>
      </c>
      <c r="CN5" s="259" t="s">
        <v>204</v>
      </c>
      <c r="CO5" s="259" t="s">
        <v>138</v>
      </c>
      <c r="CP5" s="259" t="s">
        <v>205</v>
      </c>
      <c r="CQ5" s="259" t="s">
        <v>270</v>
      </c>
      <c r="CR5" s="259" t="s">
        <v>31</v>
      </c>
    </row>
    <row r="6" spans="1:96" ht="15.75">
      <c r="A6" s="448" t="s">
        <v>388</v>
      </c>
      <c r="B6" s="449" t="s">
        <v>389</v>
      </c>
      <c r="C6" s="450">
        <v>602458</v>
      </c>
      <c r="D6" s="451" t="s">
        <v>132</v>
      </c>
      <c r="E6" s="452" t="s">
        <v>20</v>
      </c>
      <c r="F6" s="453" t="s">
        <v>20</v>
      </c>
      <c r="G6" s="453"/>
      <c r="H6" s="452"/>
      <c r="I6" s="452" t="s">
        <v>20</v>
      </c>
      <c r="J6" s="454" t="s">
        <v>163</v>
      </c>
      <c r="K6" s="452"/>
      <c r="L6" s="452" t="s">
        <v>20</v>
      </c>
      <c r="M6" s="455" t="s">
        <v>163</v>
      </c>
      <c r="N6" s="453"/>
      <c r="O6" s="452" t="s">
        <v>20</v>
      </c>
      <c r="P6" s="452"/>
      <c r="Q6" s="454" t="s">
        <v>163</v>
      </c>
      <c r="R6" s="452" t="s">
        <v>20</v>
      </c>
      <c r="S6" s="452"/>
      <c r="T6" s="453"/>
      <c r="U6" s="453" t="s">
        <v>20</v>
      </c>
      <c r="V6" s="452"/>
      <c r="W6" s="452"/>
      <c r="X6" s="452" t="s">
        <v>20</v>
      </c>
      <c r="Y6" s="452"/>
      <c r="Z6" s="454" t="s">
        <v>20</v>
      </c>
      <c r="AA6" s="453" t="s">
        <v>20</v>
      </c>
      <c r="AB6" s="453"/>
      <c r="AC6" s="452"/>
      <c r="AD6" s="452" t="s">
        <v>20</v>
      </c>
      <c r="AE6" s="452"/>
      <c r="AF6" s="452"/>
      <c r="AG6" s="453"/>
      <c r="AH6" s="455" t="s">
        <v>20</v>
      </c>
      <c r="AI6" s="453"/>
      <c r="AJ6" s="456">
        <f t="shared" ref="AJ6:AJ17" si="0">AN6</f>
        <v>120</v>
      </c>
      <c r="AK6" s="457">
        <f t="shared" ref="AK6:AK17" si="1">AJ6+AL6</f>
        <v>162</v>
      </c>
      <c r="AL6" s="457">
        <f t="shared" ref="AL6:AL17" si="2">AO6</f>
        <v>42</v>
      </c>
      <c r="AM6" s="458"/>
      <c r="AN6" s="459">
        <f>$AN$2-BS6</f>
        <v>120</v>
      </c>
      <c r="AO6" s="459">
        <f>(BT6-AN6)</f>
        <v>42</v>
      </c>
      <c r="AP6" s="4"/>
      <c r="AQ6" s="446"/>
      <c r="AR6" s="446"/>
      <c r="AS6" s="446"/>
      <c r="AT6" s="446"/>
      <c r="AU6" s="446"/>
      <c r="AV6" s="460">
        <f t="shared" ref="AV6:AV17" si="3">COUNTIF(E6:AI6,"M")</f>
        <v>0</v>
      </c>
      <c r="AW6" s="460">
        <f t="shared" ref="AW6:AW17" si="4">COUNTIF(E6:AI6,"T")</f>
        <v>0</v>
      </c>
      <c r="AX6" s="460">
        <f t="shared" ref="AX6:AX17" si="5">COUNTIF(E6:AI6,"P")</f>
        <v>0</v>
      </c>
      <c r="AY6" s="460">
        <f t="shared" ref="AY6:AY17" si="6">COUNTIF(E6:AI6,"SN")</f>
        <v>12</v>
      </c>
      <c r="AZ6" s="460">
        <f t="shared" ref="AZ6:AZ17" si="7">COUNTIF(E6:AI6,"M/T")</f>
        <v>0</v>
      </c>
      <c r="BA6" s="460">
        <f t="shared" ref="BA6:BA17" si="8">COUNTIF(E6:AI6,"I/I")</f>
        <v>0</v>
      </c>
      <c r="BB6" s="460">
        <f t="shared" ref="BB6:BB17" si="9">COUNTIF(E6:AI6,"I")</f>
        <v>3</v>
      </c>
      <c r="BC6" s="460">
        <f t="shared" ref="BC6:BC17" si="10">COUNTIF(E6:AI6,"I²")</f>
        <v>0</v>
      </c>
      <c r="BD6" s="460">
        <f t="shared" ref="BD6:BD17" si="11">COUNTIF(E6:AI6,"M4")</f>
        <v>0</v>
      </c>
      <c r="BE6" s="460">
        <f t="shared" ref="BE6:BE17" si="12">COUNTIF(E6:AI6,"T5")</f>
        <v>0</v>
      </c>
      <c r="BF6" s="460">
        <f t="shared" ref="BF6:BF17" si="13">COUNTIF(E6:AI6,"M/N")</f>
        <v>0</v>
      </c>
      <c r="BG6" s="460">
        <f t="shared" ref="BG6:BG17" si="14">COUNTIF(E6:AI6,"T/N")</f>
        <v>0</v>
      </c>
      <c r="BH6" s="460">
        <f t="shared" ref="BH6:BH17" si="15">COUNTIF(E6:AI6,"T/I")</f>
        <v>0</v>
      </c>
      <c r="BI6" s="460">
        <f t="shared" ref="BI6:BI17" si="16">COUNTIF(E6:AI6,"P/I")</f>
        <v>0</v>
      </c>
      <c r="BJ6" s="460">
        <f t="shared" ref="BJ6:BJ17" si="17">COUNTIF(E6:AI6,"M/I")</f>
        <v>0</v>
      </c>
      <c r="BK6" s="460">
        <f t="shared" ref="BK6:BK17" si="18">COUNTIF(E6:AI6,"M4/T")</f>
        <v>0</v>
      </c>
      <c r="BL6" s="460">
        <f t="shared" ref="BL6:BL17" si="19">COUNTIF(E6:AI6,"I2/N")</f>
        <v>0</v>
      </c>
      <c r="BM6" s="460">
        <f t="shared" ref="BM6:BM17" si="20">COUNTIF(E6:AI6,"M5")</f>
        <v>0</v>
      </c>
      <c r="BN6" s="460">
        <f t="shared" ref="BN6:BN17" si="21">COUNTIF(E6:AI6,"M6")</f>
        <v>0</v>
      </c>
      <c r="BO6" s="460">
        <f t="shared" ref="BO6:BO17" si="22">COUNTIF(E6:AI6,"T2/N")</f>
        <v>0</v>
      </c>
      <c r="BP6" s="460">
        <f t="shared" ref="BP6:BP17" si="23">COUNTIF(E6:AI6,"P2")</f>
        <v>0</v>
      </c>
      <c r="BQ6" s="460">
        <f t="shared" ref="BQ6:BQ17" si="24">COUNTIF(E6:AI6,"T5/N")</f>
        <v>0</v>
      </c>
      <c r="BR6" s="460">
        <f>COUNTIF(E6:AI6,"M/I")</f>
        <v>0</v>
      </c>
      <c r="BS6" s="460">
        <f>((AR6*6)+(AS6*6)+(AT6*6)+(AU6*6)+(AQ6*6))</f>
        <v>0</v>
      </c>
      <c r="BT6" s="461">
        <f t="shared" ref="BT6:BT17" si="25">(AV6*$BV$6)+(AW6*$BW$6)+(AX6*$BX$6)+(AY6*$BY$6)+(AZ6*$BZ$6)+(BA6*$CA$6)+(BB6*$CB$6)+(BC6*$CC$6)+(BD6*$CD$6)+(BE6*$CE$6)+(BF6*$CF$6)+(BG6*$CG$6+(BH6*$CH$6)+(BI6*$CI$6)+(BJ6*$CJ$6)+(BK6*$CK$6)+(BL6*$CL$6)+(BM6*$CM$6)+(BN6*$CN6)+(BO6*$CO$6)+(BP6*$CP$6)+(BQ6*$CQ$6)+(BR6*$CR$6))</f>
        <v>162</v>
      </c>
      <c r="BU6" s="440"/>
      <c r="BV6" s="257">
        <v>6</v>
      </c>
      <c r="BW6" s="257">
        <v>6</v>
      </c>
      <c r="BX6" s="257">
        <v>12</v>
      </c>
      <c r="BY6" s="257">
        <v>12</v>
      </c>
      <c r="BZ6" s="257">
        <v>12</v>
      </c>
      <c r="CA6" s="257">
        <v>12</v>
      </c>
      <c r="CB6" s="257">
        <v>6</v>
      </c>
      <c r="CC6" s="257">
        <v>6</v>
      </c>
      <c r="CD6" s="257">
        <v>6</v>
      </c>
      <c r="CE6" s="257">
        <v>6</v>
      </c>
      <c r="CF6" s="257">
        <v>18</v>
      </c>
      <c r="CG6" s="257">
        <v>18</v>
      </c>
      <c r="CH6" s="257">
        <v>12</v>
      </c>
      <c r="CI6" s="257">
        <v>18</v>
      </c>
      <c r="CJ6" s="257">
        <v>12</v>
      </c>
      <c r="CK6" s="257">
        <v>8</v>
      </c>
      <c r="CL6" s="257">
        <v>18</v>
      </c>
      <c r="CM6" s="257">
        <v>3</v>
      </c>
      <c r="CN6" s="273">
        <v>6</v>
      </c>
      <c r="CO6" s="274">
        <v>15</v>
      </c>
      <c r="CP6" s="275">
        <v>12</v>
      </c>
      <c r="CQ6" s="274">
        <v>18</v>
      </c>
      <c r="CR6" s="274">
        <v>12</v>
      </c>
    </row>
    <row r="7" spans="1:96" ht="15.75" customHeight="1">
      <c r="A7" s="448">
        <v>142611</v>
      </c>
      <c r="B7" s="449" t="s">
        <v>390</v>
      </c>
      <c r="C7" s="450">
        <v>889182</v>
      </c>
      <c r="D7" s="451" t="s">
        <v>132</v>
      </c>
      <c r="E7" s="452"/>
      <c r="F7" s="453" t="s">
        <v>20</v>
      </c>
      <c r="G7" s="455" t="s">
        <v>18</v>
      </c>
      <c r="H7" s="454" t="s">
        <v>163</v>
      </c>
      <c r="I7" s="452" t="s">
        <v>20</v>
      </c>
      <c r="J7" s="454" t="s">
        <v>20</v>
      </c>
      <c r="K7" s="454" t="s">
        <v>163</v>
      </c>
      <c r="L7" s="452"/>
      <c r="M7" s="455" t="s">
        <v>20</v>
      </c>
      <c r="N7" s="453"/>
      <c r="O7" s="452" t="s">
        <v>20</v>
      </c>
      <c r="P7" s="454" t="s">
        <v>20</v>
      </c>
      <c r="Q7" s="452" t="s">
        <v>20</v>
      </c>
      <c r="R7" s="452" t="s">
        <v>20</v>
      </c>
      <c r="S7" s="452"/>
      <c r="T7" s="455" t="s">
        <v>20</v>
      </c>
      <c r="U7" s="453" t="s">
        <v>20</v>
      </c>
      <c r="V7" s="454" t="s">
        <v>20</v>
      </c>
      <c r="W7" s="454" t="s">
        <v>163</v>
      </c>
      <c r="X7" s="452" t="s">
        <v>20</v>
      </c>
      <c r="Y7" s="454" t="s">
        <v>20</v>
      </c>
      <c r="Z7" s="452"/>
      <c r="AA7" s="453" t="s">
        <v>20</v>
      </c>
      <c r="AB7" s="455" t="s">
        <v>20</v>
      </c>
      <c r="AC7" s="452"/>
      <c r="AD7" s="452" t="s">
        <v>20</v>
      </c>
      <c r="AE7" s="454" t="s">
        <v>163</v>
      </c>
      <c r="AF7" s="452" t="s">
        <v>20</v>
      </c>
      <c r="AG7" s="453"/>
      <c r="AH7" s="455" t="s">
        <v>20</v>
      </c>
      <c r="AI7" s="453"/>
      <c r="AJ7" s="456">
        <f t="shared" si="0"/>
        <v>120</v>
      </c>
      <c r="AK7" s="457">
        <f t="shared" si="1"/>
        <v>246</v>
      </c>
      <c r="AL7" s="457">
        <f t="shared" si="2"/>
        <v>126</v>
      </c>
      <c r="AM7" s="458"/>
      <c r="AN7" s="459">
        <f t="shared" ref="AN7:AN17" si="26">$AN$2-BS7</f>
        <v>120</v>
      </c>
      <c r="AO7" s="459">
        <f t="shared" ref="AO7:AO17" si="27">(BT7-AN7)</f>
        <v>126</v>
      </c>
      <c r="AP7" s="4"/>
      <c r="AQ7" s="446"/>
      <c r="AR7" s="446"/>
      <c r="AS7" s="446"/>
      <c r="AT7" s="446"/>
      <c r="AU7" s="446"/>
      <c r="AV7" s="460">
        <f t="shared" si="3"/>
        <v>1</v>
      </c>
      <c r="AW7" s="460">
        <f t="shared" si="4"/>
        <v>0</v>
      </c>
      <c r="AX7" s="460">
        <f t="shared" si="5"/>
        <v>0</v>
      </c>
      <c r="AY7" s="460">
        <f t="shared" si="6"/>
        <v>18</v>
      </c>
      <c r="AZ7" s="460">
        <f t="shared" si="7"/>
        <v>0</v>
      </c>
      <c r="BA7" s="460">
        <f t="shared" si="8"/>
        <v>0</v>
      </c>
      <c r="BB7" s="460">
        <f t="shared" si="9"/>
        <v>4</v>
      </c>
      <c r="BC7" s="460">
        <f t="shared" si="10"/>
        <v>0</v>
      </c>
      <c r="BD7" s="460">
        <f t="shared" si="11"/>
        <v>0</v>
      </c>
      <c r="BE7" s="460">
        <f t="shared" si="12"/>
        <v>0</v>
      </c>
      <c r="BF7" s="460">
        <f t="shared" si="13"/>
        <v>0</v>
      </c>
      <c r="BG7" s="460">
        <f t="shared" si="14"/>
        <v>0</v>
      </c>
      <c r="BH7" s="460">
        <f t="shared" si="15"/>
        <v>0</v>
      </c>
      <c r="BI7" s="460">
        <f t="shared" si="16"/>
        <v>0</v>
      </c>
      <c r="BJ7" s="460">
        <f t="shared" si="17"/>
        <v>0</v>
      </c>
      <c r="BK7" s="460">
        <f t="shared" si="18"/>
        <v>0</v>
      </c>
      <c r="BL7" s="460">
        <f t="shared" si="19"/>
        <v>0</v>
      </c>
      <c r="BM7" s="460">
        <f t="shared" si="20"/>
        <v>0</v>
      </c>
      <c r="BN7" s="460">
        <f t="shared" si="21"/>
        <v>0</v>
      </c>
      <c r="BO7" s="460">
        <f t="shared" si="22"/>
        <v>0</v>
      </c>
      <c r="BP7" s="460">
        <f t="shared" si="23"/>
        <v>0</v>
      </c>
      <c r="BQ7" s="460">
        <f t="shared" si="24"/>
        <v>0</v>
      </c>
      <c r="BR7" s="460">
        <f t="shared" ref="BR7:BR51" si="28">COUNTIF(E7:AI7,"M/I")</f>
        <v>0</v>
      </c>
      <c r="BS7" s="460">
        <f>((AR7*6)+(AS7*6)+(AT7*6)+(AU7*6)+(AQ7*6))</f>
        <v>0</v>
      </c>
      <c r="BT7" s="461">
        <f t="shared" si="25"/>
        <v>246</v>
      </c>
      <c r="BU7" s="440"/>
    </row>
    <row r="8" spans="1:96" ht="15.75">
      <c r="A8" s="448" t="s">
        <v>391</v>
      </c>
      <c r="B8" s="449" t="s">
        <v>392</v>
      </c>
      <c r="C8" s="450">
        <v>193516</v>
      </c>
      <c r="D8" s="451" t="s">
        <v>393</v>
      </c>
      <c r="E8" s="452"/>
      <c r="F8" s="453" t="s">
        <v>20</v>
      </c>
      <c r="G8" s="453"/>
      <c r="H8" s="454" t="s">
        <v>163</v>
      </c>
      <c r="I8" s="452" t="s">
        <v>20</v>
      </c>
      <c r="J8" s="454" t="s">
        <v>163</v>
      </c>
      <c r="K8" s="452"/>
      <c r="L8" s="452" t="s">
        <v>20</v>
      </c>
      <c r="M8" s="455" t="s">
        <v>20</v>
      </c>
      <c r="N8" s="455" t="s">
        <v>20</v>
      </c>
      <c r="O8" s="452" t="s">
        <v>20</v>
      </c>
      <c r="P8" s="454" t="s">
        <v>163</v>
      </c>
      <c r="Q8" s="454" t="s">
        <v>163</v>
      </c>
      <c r="R8" s="452" t="s">
        <v>20</v>
      </c>
      <c r="S8" s="454" t="s">
        <v>163</v>
      </c>
      <c r="T8" s="453"/>
      <c r="U8" s="453" t="s">
        <v>20</v>
      </c>
      <c r="V8" s="452"/>
      <c r="W8" s="462"/>
      <c r="X8" s="462" t="s">
        <v>16</v>
      </c>
      <c r="Y8" s="452"/>
      <c r="Z8" s="452"/>
      <c r="AA8" s="463" t="s">
        <v>16</v>
      </c>
      <c r="AB8" s="455" t="s">
        <v>20</v>
      </c>
      <c r="AC8" s="454" t="s">
        <v>20</v>
      </c>
      <c r="AD8" s="452" t="s">
        <v>20</v>
      </c>
      <c r="AE8" s="454" t="s">
        <v>20</v>
      </c>
      <c r="AF8" s="454" t="s">
        <v>163</v>
      </c>
      <c r="AG8" s="453"/>
      <c r="AH8" s="453"/>
      <c r="AI8" s="453"/>
      <c r="AJ8" s="456">
        <f t="shared" si="0"/>
        <v>84</v>
      </c>
      <c r="AK8" s="457">
        <f t="shared" si="1"/>
        <v>180</v>
      </c>
      <c r="AL8" s="457">
        <f t="shared" si="2"/>
        <v>96</v>
      </c>
      <c r="AM8" s="458"/>
      <c r="AN8" s="459">
        <f t="shared" si="26"/>
        <v>84</v>
      </c>
      <c r="AO8" s="459">
        <f t="shared" si="27"/>
        <v>96</v>
      </c>
      <c r="AP8" s="15"/>
      <c r="AQ8" s="446"/>
      <c r="AR8" s="446"/>
      <c r="AS8" s="446"/>
      <c r="AT8" s="446">
        <v>6</v>
      </c>
      <c r="AU8" s="446"/>
      <c r="AV8" s="460">
        <f t="shared" si="3"/>
        <v>0</v>
      </c>
      <c r="AW8" s="460">
        <f t="shared" si="4"/>
        <v>0</v>
      </c>
      <c r="AX8" s="460">
        <f t="shared" si="5"/>
        <v>0</v>
      </c>
      <c r="AY8" s="460">
        <f t="shared" si="6"/>
        <v>12</v>
      </c>
      <c r="AZ8" s="460">
        <f t="shared" si="7"/>
        <v>0</v>
      </c>
      <c r="BA8" s="460">
        <f t="shared" si="8"/>
        <v>0</v>
      </c>
      <c r="BB8" s="460">
        <f t="shared" si="9"/>
        <v>6</v>
      </c>
      <c r="BC8" s="460">
        <f t="shared" si="10"/>
        <v>0</v>
      </c>
      <c r="BD8" s="460">
        <f t="shared" si="11"/>
        <v>0</v>
      </c>
      <c r="BE8" s="460">
        <f t="shared" si="12"/>
        <v>0</v>
      </c>
      <c r="BF8" s="460">
        <f t="shared" si="13"/>
        <v>0</v>
      </c>
      <c r="BG8" s="460">
        <f t="shared" si="14"/>
        <v>0</v>
      </c>
      <c r="BH8" s="460">
        <f t="shared" si="15"/>
        <v>0</v>
      </c>
      <c r="BI8" s="460">
        <f t="shared" si="16"/>
        <v>0</v>
      </c>
      <c r="BJ8" s="460">
        <f t="shared" si="17"/>
        <v>0</v>
      </c>
      <c r="BK8" s="460">
        <f t="shared" si="18"/>
        <v>0</v>
      </c>
      <c r="BL8" s="460">
        <f t="shared" si="19"/>
        <v>0</v>
      </c>
      <c r="BM8" s="460">
        <f t="shared" si="20"/>
        <v>0</v>
      </c>
      <c r="BN8" s="460">
        <f t="shared" si="21"/>
        <v>0</v>
      </c>
      <c r="BO8" s="460">
        <f t="shared" si="22"/>
        <v>0</v>
      </c>
      <c r="BP8" s="460">
        <f t="shared" si="23"/>
        <v>0</v>
      </c>
      <c r="BQ8" s="460">
        <f t="shared" si="24"/>
        <v>0</v>
      </c>
      <c r="BR8" s="460">
        <f t="shared" si="28"/>
        <v>0</v>
      </c>
      <c r="BS8" s="460">
        <f t="shared" ref="BS8:BS17" si="29">((AR8*6)+(AS8*6)+(AT8*6)+(AU8)+(AQ8*6))</f>
        <v>36</v>
      </c>
      <c r="BT8" s="461">
        <f t="shared" si="25"/>
        <v>180</v>
      </c>
      <c r="BU8" s="440"/>
    </row>
    <row r="9" spans="1:96" ht="15.75">
      <c r="A9" s="448">
        <v>154920</v>
      </c>
      <c r="B9" s="449" t="s">
        <v>394</v>
      </c>
      <c r="C9" s="450">
        <v>999756</v>
      </c>
      <c r="D9" s="451" t="s">
        <v>393</v>
      </c>
      <c r="E9" s="452" t="s">
        <v>20</v>
      </c>
      <c r="F9" s="453" t="s">
        <v>20</v>
      </c>
      <c r="G9" s="453" t="s">
        <v>20</v>
      </c>
      <c r="H9" s="452"/>
      <c r="I9" s="452"/>
      <c r="J9" s="454" t="s">
        <v>20</v>
      </c>
      <c r="K9" s="452"/>
      <c r="L9" s="452" t="s">
        <v>20</v>
      </c>
      <c r="M9" s="455" t="s">
        <v>20</v>
      </c>
      <c r="N9" s="453"/>
      <c r="O9" s="452" t="s">
        <v>20</v>
      </c>
      <c r="P9" s="452"/>
      <c r="Q9" s="452"/>
      <c r="R9" s="454" t="s">
        <v>20</v>
      </c>
      <c r="S9" s="454" t="s">
        <v>163</v>
      </c>
      <c r="T9" s="453"/>
      <c r="U9" s="453" t="s">
        <v>20</v>
      </c>
      <c r="V9" s="452" t="s">
        <v>20</v>
      </c>
      <c r="W9" s="452"/>
      <c r="X9" s="452" t="s">
        <v>20</v>
      </c>
      <c r="Y9" s="454" t="s">
        <v>188</v>
      </c>
      <c r="Z9" s="452"/>
      <c r="AA9" s="453" t="s">
        <v>20</v>
      </c>
      <c r="AB9" s="453"/>
      <c r="AC9" s="452"/>
      <c r="AD9" s="452"/>
      <c r="AE9" s="454" t="s">
        <v>20</v>
      </c>
      <c r="AF9" s="454" t="s">
        <v>20</v>
      </c>
      <c r="AG9" s="453" t="s">
        <v>20</v>
      </c>
      <c r="AH9" s="453"/>
      <c r="AI9" s="453"/>
      <c r="AJ9" s="456">
        <f t="shared" si="0"/>
        <v>120</v>
      </c>
      <c r="AK9" s="457">
        <f t="shared" si="1"/>
        <v>204</v>
      </c>
      <c r="AL9" s="457">
        <f t="shared" si="2"/>
        <v>84</v>
      </c>
      <c r="AM9" s="458"/>
      <c r="AN9" s="459">
        <f t="shared" si="26"/>
        <v>120</v>
      </c>
      <c r="AO9" s="459">
        <f t="shared" si="27"/>
        <v>84</v>
      </c>
      <c r="AP9" s="15"/>
      <c r="AQ9" s="446"/>
      <c r="AR9" s="446"/>
      <c r="AS9" s="446"/>
      <c r="AT9" s="446"/>
      <c r="AU9" s="446"/>
      <c r="AV9" s="460">
        <f t="shared" si="3"/>
        <v>0</v>
      </c>
      <c r="AW9" s="460">
        <f t="shared" si="4"/>
        <v>0</v>
      </c>
      <c r="AX9" s="460">
        <f t="shared" si="5"/>
        <v>0</v>
      </c>
      <c r="AY9" s="460">
        <f t="shared" si="6"/>
        <v>15</v>
      </c>
      <c r="AZ9" s="460">
        <f t="shared" si="7"/>
        <v>0</v>
      </c>
      <c r="BA9" s="460">
        <f t="shared" si="8"/>
        <v>0</v>
      </c>
      <c r="BB9" s="460">
        <f t="shared" si="9"/>
        <v>1</v>
      </c>
      <c r="BC9" s="460">
        <f t="shared" si="10"/>
        <v>0</v>
      </c>
      <c r="BD9" s="460">
        <f t="shared" si="11"/>
        <v>0</v>
      </c>
      <c r="BE9" s="460">
        <f t="shared" si="12"/>
        <v>0</v>
      </c>
      <c r="BF9" s="460">
        <f t="shared" si="13"/>
        <v>0</v>
      </c>
      <c r="BG9" s="460">
        <f t="shared" si="14"/>
        <v>1</v>
      </c>
      <c r="BH9" s="460">
        <f t="shared" si="15"/>
        <v>0</v>
      </c>
      <c r="BI9" s="460">
        <f t="shared" si="16"/>
        <v>0</v>
      </c>
      <c r="BJ9" s="460">
        <f t="shared" si="17"/>
        <v>0</v>
      </c>
      <c r="BK9" s="460">
        <f t="shared" si="18"/>
        <v>0</v>
      </c>
      <c r="BL9" s="460">
        <f t="shared" si="19"/>
        <v>0</v>
      </c>
      <c r="BM9" s="460">
        <f t="shared" si="20"/>
        <v>0</v>
      </c>
      <c r="BN9" s="460">
        <f t="shared" si="21"/>
        <v>0</v>
      </c>
      <c r="BO9" s="460">
        <f t="shared" si="22"/>
        <v>0</v>
      </c>
      <c r="BP9" s="460">
        <f t="shared" si="23"/>
        <v>0</v>
      </c>
      <c r="BQ9" s="460">
        <f t="shared" si="24"/>
        <v>0</v>
      </c>
      <c r="BR9" s="460">
        <f t="shared" si="28"/>
        <v>0</v>
      </c>
      <c r="BS9" s="460">
        <f t="shared" si="29"/>
        <v>0</v>
      </c>
      <c r="BT9" s="461">
        <f t="shared" si="25"/>
        <v>204</v>
      </c>
      <c r="BU9" s="440"/>
    </row>
    <row r="10" spans="1:96" ht="15.75">
      <c r="A10" s="448" t="s">
        <v>395</v>
      </c>
      <c r="B10" s="449" t="s">
        <v>396</v>
      </c>
      <c r="C10" s="450">
        <v>388106</v>
      </c>
      <c r="D10" s="451" t="s">
        <v>132</v>
      </c>
      <c r="E10" s="452"/>
      <c r="F10" s="453" t="s">
        <v>20</v>
      </c>
      <c r="G10" s="453"/>
      <c r="H10" s="452"/>
      <c r="I10" s="452" t="s">
        <v>20</v>
      </c>
      <c r="J10" s="452"/>
      <c r="K10" s="452"/>
      <c r="L10" s="452" t="s">
        <v>20</v>
      </c>
      <c r="M10" s="453"/>
      <c r="N10" s="453"/>
      <c r="O10" s="452" t="s">
        <v>20</v>
      </c>
      <c r="P10" s="452"/>
      <c r="Q10" s="452"/>
      <c r="R10" s="452" t="s">
        <v>20</v>
      </c>
      <c r="S10" s="452"/>
      <c r="T10" s="453"/>
      <c r="U10" s="453" t="s">
        <v>20</v>
      </c>
      <c r="V10" s="452"/>
      <c r="W10" s="452"/>
      <c r="X10" s="452" t="s">
        <v>20</v>
      </c>
      <c r="Y10" s="452"/>
      <c r="Z10" s="452"/>
      <c r="AA10" s="453" t="s">
        <v>20</v>
      </c>
      <c r="AB10" s="453"/>
      <c r="AC10" s="452"/>
      <c r="AD10" s="452" t="s">
        <v>20</v>
      </c>
      <c r="AE10" s="452"/>
      <c r="AF10" s="452"/>
      <c r="AG10" s="453" t="s">
        <v>20</v>
      </c>
      <c r="AH10" s="453"/>
      <c r="AI10" s="453"/>
      <c r="AJ10" s="456">
        <f t="shared" si="0"/>
        <v>120</v>
      </c>
      <c r="AK10" s="457">
        <f t="shared" si="1"/>
        <v>120</v>
      </c>
      <c r="AL10" s="457">
        <f t="shared" si="2"/>
        <v>0</v>
      </c>
      <c r="AM10" s="458"/>
      <c r="AN10" s="459">
        <f t="shared" si="26"/>
        <v>120</v>
      </c>
      <c r="AO10" s="459">
        <f t="shared" si="27"/>
        <v>0</v>
      </c>
      <c r="AP10" s="4"/>
      <c r="AQ10" s="446"/>
      <c r="AR10" s="446"/>
      <c r="AS10" s="446"/>
      <c r="AT10" s="446"/>
      <c r="AU10" s="446"/>
      <c r="AV10" s="460">
        <f t="shared" si="3"/>
        <v>0</v>
      </c>
      <c r="AW10" s="460">
        <f t="shared" si="4"/>
        <v>0</v>
      </c>
      <c r="AX10" s="460">
        <f t="shared" si="5"/>
        <v>0</v>
      </c>
      <c r="AY10" s="460">
        <f t="shared" si="6"/>
        <v>10</v>
      </c>
      <c r="AZ10" s="460">
        <f t="shared" si="7"/>
        <v>0</v>
      </c>
      <c r="BA10" s="460">
        <f t="shared" si="8"/>
        <v>0</v>
      </c>
      <c r="BB10" s="460">
        <f t="shared" si="9"/>
        <v>0</v>
      </c>
      <c r="BC10" s="460">
        <f t="shared" si="10"/>
        <v>0</v>
      </c>
      <c r="BD10" s="460">
        <f t="shared" si="11"/>
        <v>0</v>
      </c>
      <c r="BE10" s="460">
        <f t="shared" si="12"/>
        <v>0</v>
      </c>
      <c r="BF10" s="460">
        <f t="shared" si="13"/>
        <v>0</v>
      </c>
      <c r="BG10" s="460">
        <f t="shared" si="14"/>
        <v>0</v>
      </c>
      <c r="BH10" s="460">
        <f t="shared" si="15"/>
        <v>0</v>
      </c>
      <c r="BI10" s="460">
        <f t="shared" si="16"/>
        <v>0</v>
      </c>
      <c r="BJ10" s="460">
        <f t="shared" si="17"/>
        <v>0</v>
      </c>
      <c r="BK10" s="460">
        <f t="shared" si="18"/>
        <v>0</v>
      </c>
      <c r="BL10" s="460">
        <f t="shared" si="19"/>
        <v>0</v>
      </c>
      <c r="BM10" s="460">
        <f t="shared" si="20"/>
        <v>0</v>
      </c>
      <c r="BN10" s="460">
        <f t="shared" si="21"/>
        <v>0</v>
      </c>
      <c r="BO10" s="460">
        <f t="shared" si="22"/>
        <v>0</v>
      </c>
      <c r="BP10" s="460">
        <f t="shared" si="23"/>
        <v>0</v>
      </c>
      <c r="BQ10" s="460">
        <f t="shared" si="24"/>
        <v>0</v>
      </c>
      <c r="BR10" s="460">
        <f t="shared" si="28"/>
        <v>0</v>
      </c>
      <c r="BS10" s="460">
        <f t="shared" si="29"/>
        <v>0</v>
      </c>
      <c r="BT10" s="461">
        <f t="shared" si="25"/>
        <v>120</v>
      </c>
      <c r="BU10" s="440"/>
    </row>
    <row r="11" spans="1:96" ht="15.75">
      <c r="A11" s="448" t="s">
        <v>397</v>
      </c>
      <c r="B11" s="449" t="s">
        <v>398</v>
      </c>
      <c r="C11" s="450" t="s">
        <v>399</v>
      </c>
      <c r="D11" s="451" t="s">
        <v>132</v>
      </c>
      <c r="E11" s="454"/>
      <c r="F11" s="453" t="s">
        <v>20</v>
      </c>
      <c r="G11" s="453"/>
      <c r="H11" s="454"/>
      <c r="I11" s="452" t="s">
        <v>20</v>
      </c>
      <c r="J11" s="452"/>
      <c r="K11" s="454"/>
      <c r="L11" s="452" t="s">
        <v>20</v>
      </c>
      <c r="M11" s="453"/>
      <c r="N11" s="453"/>
      <c r="O11" s="452" t="s">
        <v>20</v>
      </c>
      <c r="P11" s="454"/>
      <c r="Q11" s="452"/>
      <c r="R11" s="452" t="s">
        <v>20</v>
      </c>
      <c r="S11" s="452"/>
      <c r="T11" s="453"/>
      <c r="U11" s="453" t="s">
        <v>20</v>
      </c>
      <c r="V11" s="454"/>
      <c r="W11" s="454"/>
      <c r="X11" s="452" t="s">
        <v>20</v>
      </c>
      <c r="Y11" s="454"/>
      <c r="Z11" s="452"/>
      <c r="AA11" s="453" t="s">
        <v>20</v>
      </c>
      <c r="AB11" s="453"/>
      <c r="AC11" s="452"/>
      <c r="AD11" s="452" t="s">
        <v>20</v>
      </c>
      <c r="AE11" s="452"/>
      <c r="AF11" s="452"/>
      <c r="AG11" s="453" t="s">
        <v>20</v>
      </c>
      <c r="AH11" s="453"/>
      <c r="AI11" s="453"/>
      <c r="AJ11" s="456">
        <f t="shared" si="0"/>
        <v>120</v>
      </c>
      <c r="AK11" s="457">
        <f t="shared" si="1"/>
        <v>120</v>
      </c>
      <c r="AL11" s="457">
        <f t="shared" si="2"/>
        <v>0</v>
      </c>
      <c r="AM11" s="458"/>
      <c r="AN11" s="459">
        <f t="shared" si="26"/>
        <v>120</v>
      </c>
      <c r="AO11" s="459">
        <f t="shared" si="27"/>
        <v>0</v>
      </c>
      <c r="AP11" s="4"/>
      <c r="AQ11" s="446"/>
      <c r="AR11" s="446"/>
      <c r="AS11" s="446"/>
      <c r="AT11" s="446"/>
      <c r="AU11" s="446"/>
      <c r="AV11" s="460">
        <f t="shared" si="3"/>
        <v>0</v>
      </c>
      <c r="AW11" s="460">
        <f t="shared" si="4"/>
        <v>0</v>
      </c>
      <c r="AX11" s="460">
        <f t="shared" si="5"/>
        <v>0</v>
      </c>
      <c r="AY11" s="460">
        <f t="shared" si="6"/>
        <v>10</v>
      </c>
      <c r="AZ11" s="460">
        <f t="shared" si="7"/>
        <v>0</v>
      </c>
      <c r="BA11" s="460">
        <f t="shared" si="8"/>
        <v>0</v>
      </c>
      <c r="BB11" s="460">
        <f t="shared" si="9"/>
        <v>0</v>
      </c>
      <c r="BC11" s="460">
        <f t="shared" si="10"/>
        <v>0</v>
      </c>
      <c r="BD11" s="460">
        <f t="shared" si="11"/>
        <v>0</v>
      </c>
      <c r="BE11" s="460">
        <f t="shared" si="12"/>
        <v>0</v>
      </c>
      <c r="BF11" s="460">
        <f t="shared" si="13"/>
        <v>0</v>
      </c>
      <c r="BG11" s="460">
        <f t="shared" si="14"/>
        <v>0</v>
      </c>
      <c r="BH11" s="460">
        <f t="shared" si="15"/>
        <v>0</v>
      </c>
      <c r="BI11" s="460">
        <f t="shared" si="16"/>
        <v>0</v>
      </c>
      <c r="BJ11" s="460">
        <f t="shared" si="17"/>
        <v>0</v>
      </c>
      <c r="BK11" s="460">
        <f t="shared" si="18"/>
        <v>0</v>
      </c>
      <c r="BL11" s="460">
        <f t="shared" si="19"/>
        <v>0</v>
      </c>
      <c r="BM11" s="460">
        <f t="shared" si="20"/>
        <v>0</v>
      </c>
      <c r="BN11" s="460">
        <f t="shared" si="21"/>
        <v>0</v>
      </c>
      <c r="BO11" s="460">
        <f t="shared" si="22"/>
        <v>0</v>
      </c>
      <c r="BP11" s="460">
        <f t="shared" si="23"/>
        <v>0</v>
      </c>
      <c r="BQ11" s="460">
        <f t="shared" si="24"/>
        <v>0</v>
      </c>
      <c r="BR11" s="460">
        <f t="shared" si="28"/>
        <v>0</v>
      </c>
      <c r="BS11" s="460">
        <f t="shared" si="29"/>
        <v>0</v>
      </c>
      <c r="BT11" s="461">
        <f t="shared" si="25"/>
        <v>120</v>
      </c>
      <c r="BU11" s="440"/>
    </row>
    <row r="12" spans="1:96" ht="15.75">
      <c r="A12" s="349" t="s">
        <v>400</v>
      </c>
      <c r="B12" s="464" t="s">
        <v>401</v>
      </c>
      <c r="C12" s="465">
        <v>462408</v>
      </c>
      <c r="D12" s="451" t="s">
        <v>132</v>
      </c>
      <c r="E12" s="452"/>
      <c r="F12" s="453"/>
      <c r="G12" s="453"/>
      <c r="H12" s="586" t="s">
        <v>290</v>
      </c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8"/>
      <c r="AB12" s="455" t="s">
        <v>20</v>
      </c>
      <c r="AC12" s="452" t="s">
        <v>163</v>
      </c>
      <c r="AD12" s="452" t="s">
        <v>20</v>
      </c>
      <c r="AE12" s="452"/>
      <c r="AF12" s="454" t="s">
        <v>20</v>
      </c>
      <c r="AG12" s="453" t="s">
        <v>20</v>
      </c>
      <c r="AH12" s="455" t="s">
        <v>20</v>
      </c>
      <c r="AI12" s="453"/>
      <c r="AJ12" s="456">
        <f t="shared" si="0"/>
        <v>30</v>
      </c>
      <c r="AK12" s="457">
        <f t="shared" si="1"/>
        <v>66</v>
      </c>
      <c r="AL12" s="457">
        <f t="shared" si="2"/>
        <v>36</v>
      </c>
      <c r="AM12" s="458"/>
      <c r="AN12" s="459">
        <f t="shared" si="26"/>
        <v>30</v>
      </c>
      <c r="AO12" s="459">
        <f t="shared" si="27"/>
        <v>36</v>
      </c>
      <c r="AP12" s="4"/>
      <c r="AQ12" s="446"/>
      <c r="AR12" s="446">
        <v>15</v>
      </c>
      <c r="AS12" s="446"/>
      <c r="AT12" s="446"/>
      <c r="AU12" s="446"/>
      <c r="AV12" s="460">
        <f t="shared" si="3"/>
        <v>0</v>
      </c>
      <c r="AW12" s="460">
        <f t="shared" si="4"/>
        <v>0</v>
      </c>
      <c r="AX12" s="460">
        <f t="shared" si="5"/>
        <v>0</v>
      </c>
      <c r="AY12" s="460">
        <f t="shared" si="6"/>
        <v>5</v>
      </c>
      <c r="AZ12" s="460">
        <f t="shared" si="7"/>
        <v>0</v>
      </c>
      <c r="BA12" s="460">
        <f t="shared" si="8"/>
        <v>0</v>
      </c>
      <c r="BB12" s="460">
        <f t="shared" si="9"/>
        <v>1</v>
      </c>
      <c r="BC12" s="460">
        <f t="shared" si="10"/>
        <v>0</v>
      </c>
      <c r="BD12" s="460">
        <f t="shared" si="11"/>
        <v>0</v>
      </c>
      <c r="BE12" s="460">
        <f t="shared" si="12"/>
        <v>0</v>
      </c>
      <c r="BF12" s="460">
        <f t="shared" si="13"/>
        <v>0</v>
      </c>
      <c r="BG12" s="460">
        <f t="shared" si="14"/>
        <v>0</v>
      </c>
      <c r="BH12" s="460">
        <f t="shared" si="15"/>
        <v>0</v>
      </c>
      <c r="BI12" s="460">
        <f t="shared" si="16"/>
        <v>0</v>
      </c>
      <c r="BJ12" s="460">
        <f t="shared" si="17"/>
        <v>0</v>
      </c>
      <c r="BK12" s="460">
        <f t="shared" si="18"/>
        <v>0</v>
      </c>
      <c r="BL12" s="460">
        <f t="shared" si="19"/>
        <v>0</v>
      </c>
      <c r="BM12" s="460">
        <f t="shared" si="20"/>
        <v>0</v>
      </c>
      <c r="BN12" s="460">
        <f t="shared" si="21"/>
        <v>0</v>
      </c>
      <c r="BO12" s="460">
        <f t="shared" si="22"/>
        <v>0</v>
      </c>
      <c r="BP12" s="460">
        <f t="shared" si="23"/>
        <v>0</v>
      </c>
      <c r="BQ12" s="460">
        <f t="shared" si="24"/>
        <v>0</v>
      </c>
      <c r="BR12" s="460">
        <f t="shared" si="28"/>
        <v>0</v>
      </c>
      <c r="BS12" s="460">
        <f t="shared" si="29"/>
        <v>90</v>
      </c>
      <c r="BT12" s="461">
        <f t="shared" si="25"/>
        <v>66</v>
      </c>
      <c r="BU12" s="440"/>
    </row>
    <row r="13" spans="1:96" ht="15.75">
      <c r="A13" s="448" t="s">
        <v>402</v>
      </c>
      <c r="B13" s="449" t="s">
        <v>403</v>
      </c>
      <c r="C13" s="450">
        <v>650059</v>
      </c>
      <c r="D13" s="451" t="s">
        <v>132</v>
      </c>
      <c r="E13" s="454" t="s">
        <v>163</v>
      </c>
      <c r="F13" s="453" t="s">
        <v>20</v>
      </c>
      <c r="G13" s="453"/>
      <c r="H13" s="454" t="s">
        <v>20</v>
      </c>
      <c r="I13" s="452" t="s">
        <v>20</v>
      </c>
      <c r="J13" s="452"/>
      <c r="K13" s="454" t="s">
        <v>163</v>
      </c>
      <c r="L13" s="452" t="s">
        <v>20</v>
      </c>
      <c r="M13" s="453"/>
      <c r="N13" s="453"/>
      <c r="O13" s="452" t="s">
        <v>20</v>
      </c>
      <c r="P13" s="454" t="s">
        <v>20</v>
      </c>
      <c r="Q13" s="452"/>
      <c r="R13" s="452"/>
      <c r="S13" s="452"/>
      <c r="T13" s="453"/>
      <c r="U13" s="453"/>
      <c r="V13" s="454" t="s">
        <v>163</v>
      </c>
      <c r="W13" s="454" t="s">
        <v>163</v>
      </c>
      <c r="X13" s="452" t="s">
        <v>20</v>
      </c>
      <c r="Y13" s="454" t="s">
        <v>20</v>
      </c>
      <c r="Z13" s="452" t="s">
        <v>20</v>
      </c>
      <c r="AA13" s="453" t="s">
        <v>20</v>
      </c>
      <c r="AB13" s="453" t="s">
        <v>20</v>
      </c>
      <c r="AC13" s="452"/>
      <c r="AD13" s="452" t="s">
        <v>20</v>
      </c>
      <c r="AE13" s="452"/>
      <c r="AF13" s="452"/>
      <c r="AG13" s="453" t="s">
        <v>20</v>
      </c>
      <c r="AH13" s="453"/>
      <c r="AI13" s="453"/>
      <c r="AJ13" s="456">
        <f t="shared" si="0"/>
        <v>120</v>
      </c>
      <c r="AK13" s="457">
        <f t="shared" si="1"/>
        <v>180</v>
      </c>
      <c r="AL13" s="457">
        <f t="shared" si="2"/>
        <v>60</v>
      </c>
      <c r="AM13" s="458"/>
      <c r="AN13" s="459">
        <f t="shared" si="26"/>
        <v>120</v>
      </c>
      <c r="AO13" s="459">
        <f t="shared" si="27"/>
        <v>60</v>
      </c>
      <c r="AP13" s="15"/>
      <c r="AQ13" s="446"/>
      <c r="AR13" s="446"/>
      <c r="AS13" s="446"/>
      <c r="AT13" s="446"/>
      <c r="AU13" s="446"/>
      <c r="AV13" s="460">
        <f t="shared" si="3"/>
        <v>0</v>
      </c>
      <c r="AW13" s="460">
        <f t="shared" si="4"/>
        <v>0</v>
      </c>
      <c r="AX13" s="460">
        <f t="shared" si="5"/>
        <v>0</v>
      </c>
      <c r="AY13" s="460">
        <f t="shared" si="6"/>
        <v>13</v>
      </c>
      <c r="AZ13" s="460">
        <f t="shared" si="7"/>
        <v>0</v>
      </c>
      <c r="BA13" s="460">
        <f t="shared" si="8"/>
        <v>0</v>
      </c>
      <c r="BB13" s="460">
        <f t="shared" si="9"/>
        <v>4</v>
      </c>
      <c r="BC13" s="460">
        <f t="shared" si="10"/>
        <v>0</v>
      </c>
      <c r="BD13" s="460">
        <f t="shared" si="11"/>
        <v>0</v>
      </c>
      <c r="BE13" s="460">
        <f t="shared" si="12"/>
        <v>0</v>
      </c>
      <c r="BF13" s="460">
        <f t="shared" si="13"/>
        <v>0</v>
      </c>
      <c r="BG13" s="460">
        <f t="shared" si="14"/>
        <v>0</v>
      </c>
      <c r="BH13" s="460">
        <f t="shared" si="15"/>
        <v>0</v>
      </c>
      <c r="BI13" s="460">
        <f t="shared" si="16"/>
        <v>0</v>
      </c>
      <c r="BJ13" s="460">
        <f t="shared" si="17"/>
        <v>0</v>
      </c>
      <c r="BK13" s="460">
        <f t="shared" si="18"/>
        <v>0</v>
      </c>
      <c r="BL13" s="460">
        <f t="shared" si="19"/>
        <v>0</v>
      </c>
      <c r="BM13" s="460">
        <f t="shared" si="20"/>
        <v>0</v>
      </c>
      <c r="BN13" s="460">
        <f t="shared" si="21"/>
        <v>0</v>
      </c>
      <c r="BO13" s="460">
        <f t="shared" si="22"/>
        <v>0</v>
      </c>
      <c r="BP13" s="460">
        <f t="shared" si="23"/>
        <v>0</v>
      </c>
      <c r="BQ13" s="460">
        <f t="shared" si="24"/>
        <v>0</v>
      </c>
      <c r="BR13" s="460">
        <f t="shared" si="28"/>
        <v>0</v>
      </c>
      <c r="BS13" s="460">
        <f t="shared" si="29"/>
        <v>0</v>
      </c>
      <c r="BT13" s="461">
        <f t="shared" si="25"/>
        <v>180</v>
      </c>
      <c r="BU13" s="440"/>
    </row>
    <row r="14" spans="1:96" ht="15.75">
      <c r="A14" s="466" t="s">
        <v>404</v>
      </c>
      <c r="B14" s="464" t="s">
        <v>405</v>
      </c>
      <c r="C14" s="349">
        <v>543639</v>
      </c>
      <c r="D14" s="451" t="s">
        <v>132</v>
      </c>
      <c r="E14" s="452"/>
      <c r="F14" s="453" t="s">
        <v>20</v>
      </c>
      <c r="G14" s="453"/>
      <c r="H14" s="452" t="s">
        <v>20</v>
      </c>
      <c r="I14" s="452" t="s">
        <v>20</v>
      </c>
      <c r="J14" s="452" t="s">
        <v>163</v>
      </c>
      <c r="K14" s="452"/>
      <c r="L14" s="452" t="s">
        <v>20</v>
      </c>
      <c r="M14" s="453"/>
      <c r="N14" s="453" t="s">
        <v>20</v>
      </c>
      <c r="O14" s="452" t="s">
        <v>20</v>
      </c>
      <c r="P14" s="452"/>
      <c r="Q14" s="452" t="s">
        <v>163</v>
      </c>
      <c r="R14" s="452" t="s">
        <v>20</v>
      </c>
      <c r="S14" s="452"/>
      <c r="T14" s="453"/>
      <c r="U14" s="453"/>
      <c r="V14" s="452"/>
      <c r="W14" s="452"/>
      <c r="X14" s="452"/>
      <c r="Y14" s="452"/>
      <c r="Z14" s="452"/>
      <c r="AA14" s="453"/>
      <c r="AB14" s="453"/>
      <c r="AC14" s="452"/>
      <c r="AD14" s="462" t="s">
        <v>16</v>
      </c>
      <c r="AE14" s="462"/>
      <c r="AF14" s="462" t="s">
        <v>16</v>
      </c>
      <c r="AG14" s="453"/>
      <c r="AH14" s="453"/>
      <c r="AI14" s="453" t="s">
        <v>20</v>
      </c>
      <c r="AJ14" s="456">
        <f t="shared" si="0"/>
        <v>96</v>
      </c>
      <c r="AK14" s="457">
        <f t="shared" si="1"/>
        <v>108</v>
      </c>
      <c r="AL14" s="457">
        <f t="shared" si="2"/>
        <v>12</v>
      </c>
      <c r="AM14" s="458"/>
      <c r="AN14" s="459">
        <f t="shared" si="26"/>
        <v>96</v>
      </c>
      <c r="AO14" s="459">
        <f t="shared" si="27"/>
        <v>12</v>
      </c>
      <c r="AP14" s="4"/>
      <c r="AQ14" s="446"/>
      <c r="AR14" s="446"/>
      <c r="AS14" s="446"/>
      <c r="AT14" s="446">
        <v>4</v>
      </c>
      <c r="AU14" s="446"/>
      <c r="AV14" s="460">
        <f t="shared" si="3"/>
        <v>0</v>
      </c>
      <c r="AW14" s="460">
        <f t="shared" si="4"/>
        <v>0</v>
      </c>
      <c r="AX14" s="460">
        <f t="shared" si="5"/>
        <v>0</v>
      </c>
      <c r="AY14" s="460">
        <f t="shared" si="6"/>
        <v>8</v>
      </c>
      <c r="AZ14" s="460">
        <f t="shared" si="7"/>
        <v>0</v>
      </c>
      <c r="BA14" s="460">
        <f t="shared" si="8"/>
        <v>0</v>
      </c>
      <c r="BB14" s="460">
        <f t="shared" si="9"/>
        <v>2</v>
      </c>
      <c r="BC14" s="460">
        <f t="shared" si="10"/>
        <v>0</v>
      </c>
      <c r="BD14" s="460">
        <f t="shared" si="11"/>
        <v>0</v>
      </c>
      <c r="BE14" s="460">
        <f t="shared" si="12"/>
        <v>0</v>
      </c>
      <c r="BF14" s="460">
        <f t="shared" si="13"/>
        <v>0</v>
      </c>
      <c r="BG14" s="460">
        <f t="shared" si="14"/>
        <v>0</v>
      </c>
      <c r="BH14" s="460">
        <f t="shared" si="15"/>
        <v>0</v>
      </c>
      <c r="BI14" s="460">
        <f t="shared" si="16"/>
        <v>0</v>
      </c>
      <c r="BJ14" s="460">
        <f t="shared" si="17"/>
        <v>0</v>
      </c>
      <c r="BK14" s="460">
        <f t="shared" si="18"/>
        <v>0</v>
      </c>
      <c r="BL14" s="460">
        <f t="shared" si="19"/>
        <v>0</v>
      </c>
      <c r="BM14" s="460">
        <f t="shared" si="20"/>
        <v>0</v>
      </c>
      <c r="BN14" s="460">
        <f t="shared" si="21"/>
        <v>0</v>
      </c>
      <c r="BO14" s="460">
        <f t="shared" si="22"/>
        <v>0</v>
      </c>
      <c r="BP14" s="460">
        <f t="shared" si="23"/>
        <v>0</v>
      </c>
      <c r="BQ14" s="460">
        <f t="shared" si="24"/>
        <v>0</v>
      </c>
      <c r="BR14" s="460">
        <f t="shared" si="28"/>
        <v>0</v>
      </c>
      <c r="BS14" s="460">
        <f t="shared" si="29"/>
        <v>24</v>
      </c>
      <c r="BT14" s="461">
        <f t="shared" si="25"/>
        <v>108</v>
      </c>
      <c r="BU14" s="440"/>
    </row>
    <row r="15" spans="1:96" ht="15.75">
      <c r="A15" s="448" t="s">
        <v>406</v>
      </c>
      <c r="B15" s="449" t="s">
        <v>407</v>
      </c>
      <c r="C15" s="349">
        <v>332412</v>
      </c>
      <c r="D15" s="451" t="s">
        <v>132</v>
      </c>
      <c r="E15" s="454" t="s">
        <v>18</v>
      </c>
      <c r="F15" s="453" t="s">
        <v>20</v>
      </c>
      <c r="G15" s="455" t="s">
        <v>163</v>
      </c>
      <c r="H15" s="454" t="s">
        <v>20</v>
      </c>
      <c r="I15" s="452" t="s">
        <v>20</v>
      </c>
      <c r="J15" s="454" t="s">
        <v>20</v>
      </c>
      <c r="K15" s="452"/>
      <c r="L15" s="452" t="s">
        <v>20</v>
      </c>
      <c r="M15" s="453"/>
      <c r="N15" s="453"/>
      <c r="O15" s="452" t="s">
        <v>20</v>
      </c>
      <c r="P15" s="454" t="s">
        <v>163</v>
      </c>
      <c r="Q15" s="452"/>
      <c r="R15" s="452" t="s">
        <v>20</v>
      </c>
      <c r="S15" s="454" t="s">
        <v>20</v>
      </c>
      <c r="T15" s="453"/>
      <c r="U15" s="453" t="s">
        <v>20</v>
      </c>
      <c r="V15" s="454" t="s">
        <v>20</v>
      </c>
      <c r="W15" s="452"/>
      <c r="X15" s="452" t="s">
        <v>20</v>
      </c>
      <c r="Y15" s="454" t="s">
        <v>18</v>
      </c>
      <c r="Z15" s="454" t="s">
        <v>29</v>
      </c>
      <c r="AA15" s="453" t="s">
        <v>20</v>
      </c>
      <c r="AB15" s="453"/>
      <c r="AC15" s="454" t="s">
        <v>11</v>
      </c>
      <c r="AD15" s="452" t="s">
        <v>20</v>
      </c>
      <c r="AE15" s="452"/>
      <c r="AF15" s="452"/>
      <c r="AG15" s="453" t="s">
        <v>20</v>
      </c>
      <c r="AH15" s="453"/>
      <c r="AI15" s="455" t="s">
        <v>163</v>
      </c>
      <c r="AJ15" s="456">
        <f t="shared" si="0"/>
        <v>120</v>
      </c>
      <c r="AK15" s="457">
        <f t="shared" si="1"/>
        <v>216</v>
      </c>
      <c r="AL15" s="457">
        <f t="shared" si="2"/>
        <v>96</v>
      </c>
      <c r="AM15" s="458"/>
      <c r="AN15" s="459">
        <f t="shared" si="26"/>
        <v>120</v>
      </c>
      <c r="AO15" s="459">
        <f t="shared" si="27"/>
        <v>96</v>
      </c>
      <c r="AP15" s="4"/>
      <c r="AQ15" s="446"/>
      <c r="AR15" s="446"/>
      <c r="AS15" s="446"/>
      <c r="AT15" s="446"/>
      <c r="AU15" s="446"/>
      <c r="AV15" s="460">
        <f t="shared" si="3"/>
        <v>2</v>
      </c>
      <c r="AW15" s="460">
        <f t="shared" si="4"/>
        <v>1</v>
      </c>
      <c r="AX15" s="460">
        <f t="shared" si="5"/>
        <v>0</v>
      </c>
      <c r="AY15" s="460">
        <f t="shared" si="6"/>
        <v>14</v>
      </c>
      <c r="AZ15" s="460">
        <f t="shared" si="7"/>
        <v>0</v>
      </c>
      <c r="BA15" s="460">
        <f t="shared" si="8"/>
        <v>0</v>
      </c>
      <c r="BB15" s="460">
        <f t="shared" si="9"/>
        <v>3</v>
      </c>
      <c r="BC15" s="460">
        <f t="shared" si="10"/>
        <v>0</v>
      </c>
      <c r="BD15" s="460">
        <f t="shared" si="11"/>
        <v>0</v>
      </c>
      <c r="BE15" s="460">
        <f t="shared" si="12"/>
        <v>0</v>
      </c>
      <c r="BF15" s="460">
        <f t="shared" si="13"/>
        <v>0</v>
      </c>
      <c r="BG15" s="460">
        <f t="shared" si="14"/>
        <v>0</v>
      </c>
      <c r="BH15" s="460">
        <f t="shared" si="15"/>
        <v>1</v>
      </c>
      <c r="BI15" s="460">
        <f t="shared" si="16"/>
        <v>0</v>
      </c>
      <c r="BJ15" s="460">
        <f t="shared" si="17"/>
        <v>0</v>
      </c>
      <c r="BK15" s="460">
        <f t="shared" si="18"/>
        <v>0</v>
      </c>
      <c r="BL15" s="460">
        <f t="shared" si="19"/>
        <v>0</v>
      </c>
      <c r="BM15" s="460">
        <f t="shared" si="20"/>
        <v>0</v>
      </c>
      <c r="BN15" s="460">
        <f t="shared" si="21"/>
        <v>0</v>
      </c>
      <c r="BO15" s="460">
        <f t="shared" si="22"/>
        <v>0</v>
      </c>
      <c r="BP15" s="460">
        <f t="shared" si="23"/>
        <v>0</v>
      </c>
      <c r="BQ15" s="460">
        <f t="shared" si="24"/>
        <v>0</v>
      </c>
      <c r="BR15" s="460">
        <f t="shared" si="28"/>
        <v>0</v>
      </c>
      <c r="BS15" s="460">
        <f t="shared" si="29"/>
        <v>0</v>
      </c>
      <c r="BT15" s="461">
        <f t="shared" si="25"/>
        <v>216</v>
      </c>
      <c r="BU15" s="440"/>
    </row>
    <row r="16" spans="1:96" ht="16.5">
      <c r="A16" s="467" t="s">
        <v>408</v>
      </c>
      <c r="B16" s="468" t="s">
        <v>409</v>
      </c>
      <c r="C16" s="469"/>
      <c r="D16" s="451" t="s">
        <v>132</v>
      </c>
      <c r="E16" s="452" t="s">
        <v>20</v>
      </c>
      <c r="F16" s="453"/>
      <c r="G16" s="453"/>
      <c r="H16" s="452" t="s">
        <v>20</v>
      </c>
      <c r="I16" s="452"/>
      <c r="J16" s="452"/>
      <c r="K16" s="452" t="s">
        <v>20</v>
      </c>
      <c r="L16" s="452"/>
      <c r="M16" s="453"/>
      <c r="N16" s="453" t="s">
        <v>20</v>
      </c>
      <c r="O16" s="452"/>
      <c r="P16" s="452"/>
      <c r="Q16" s="452" t="s">
        <v>20</v>
      </c>
      <c r="R16" s="452"/>
      <c r="S16" s="452"/>
      <c r="T16" s="453" t="s">
        <v>20</v>
      </c>
      <c r="U16" s="453"/>
      <c r="V16" s="452"/>
      <c r="W16" s="454" t="s">
        <v>20</v>
      </c>
      <c r="X16" s="452"/>
      <c r="Y16" s="452"/>
      <c r="Z16" s="452" t="s">
        <v>20</v>
      </c>
      <c r="AA16" s="453"/>
      <c r="AB16" s="453"/>
      <c r="AC16" s="452" t="s">
        <v>20</v>
      </c>
      <c r="AD16" s="452"/>
      <c r="AE16" s="452"/>
      <c r="AF16" s="452" t="s">
        <v>20</v>
      </c>
      <c r="AG16" s="453"/>
      <c r="AH16" s="453"/>
      <c r="AI16" s="453" t="s">
        <v>20</v>
      </c>
      <c r="AJ16" s="456">
        <f t="shared" si="0"/>
        <v>120</v>
      </c>
      <c r="AK16" s="457">
        <f t="shared" si="1"/>
        <v>132</v>
      </c>
      <c r="AL16" s="457">
        <f t="shared" si="2"/>
        <v>12</v>
      </c>
      <c r="AM16" s="458"/>
      <c r="AN16" s="459">
        <f t="shared" si="26"/>
        <v>120</v>
      </c>
      <c r="AO16" s="459">
        <f t="shared" si="27"/>
        <v>12</v>
      </c>
      <c r="AP16" s="4"/>
      <c r="AQ16" s="446"/>
      <c r="AR16" s="446"/>
      <c r="AS16" s="446"/>
      <c r="AT16" s="446"/>
      <c r="AU16" s="446"/>
      <c r="AV16" s="460">
        <f t="shared" si="3"/>
        <v>0</v>
      </c>
      <c r="AW16" s="460">
        <f t="shared" si="4"/>
        <v>0</v>
      </c>
      <c r="AX16" s="460">
        <f t="shared" si="5"/>
        <v>0</v>
      </c>
      <c r="AY16" s="460">
        <f t="shared" si="6"/>
        <v>11</v>
      </c>
      <c r="AZ16" s="460">
        <f t="shared" si="7"/>
        <v>0</v>
      </c>
      <c r="BA16" s="460">
        <f t="shared" si="8"/>
        <v>0</v>
      </c>
      <c r="BB16" s="460">
        <f t="shared" si="9"/>
        <v>0</v>
      </c>
      <c r="BC16" s="460">
        <f t="shared" si="10"/>
        <v>0</v>
      </c>
      <c r="BD16" s="460">
        <f t="shared" si="11"/>
        <v>0</v>
      </c>
      <c r="BE16" s="460">
        <f t="shared" si="12"/>
        <v>0</v>
      </c>
      <c r="BF16" s="460">
        <f t="shared" si="13"/>
        <v>0</v>
      </c>
      <c r="BG16" s="460">
        <f t="shared" si="14"/>
        <v>0</v>
      </c>
      <c r="BH16" s="460">
        <f t="shared" si="15"/>
        <v>0</v>
      </c>
      <c r="BI16" s="460">
        <f t="shared" si="16"/>
        <v>0</v>
      </c>
      <c r="BJ16" s="460">
        <f t="shared" si="17"/>
        <v>0</v>
      </c>
      <c r="BK16" s="460">
        <f t="shared" si="18"/>
        <v>0</v>
      </c>
      <c r="BL16" s="460">
        <f t="shared" si="19"/>
        <v>0</v>
      </c>
      <c r="BM16" s="460">
        <f t="shared" si="20"/>
        <v>0</v>
      </c>
      <c r="BN16" s="460">
        <f t="shared" si="21"/>
        <v>0</v>
      </c>
      <c r="BO16" s="460">
        <f t="shared" si="22"/>
        <v>0</v>
      </c>
      <c r="BP16" s="460">
        <f t="shared" si="23"/>
        <v>0</v>
      </c>
      <c r="BQ16" s="460">
        <f t="shared" si="24"/>
        <v>0</v>
      </c>
      <c r="BR16" s="460">
        <f t="shared" si="28"/>
        <v>0</v>
      </c>
      <c r="BS16" s="460">
        <f t="shared" si="29"/>
        <v>0</v>
      </c>
      <c r="BT16" s="461">
        <f t="shared" si="25"/>
        <v>132</v>
      </c>
      <c r="BU16" s="440"/>
    </row>
    <row r="17" spans="1:74" ht="15.75">
      <c r="A17" s="448" t="s">
        <v>410</v>
      </c>
      <c r="B17" s="449" t="s">
        <v>411</v>
      </c>
      <c r="C17" s="349">
        <v>739160</v>
      </c>
      <c r="D17" s="451" t="s">
        <v>132</v>
      </c>
      <c r="E17" s="452"/>
      <c r="F17" s="453"/>
      <c r="G17" s="453" t="s">
        <v>20</v>
      </c>
      <c r="H17" s="452"/>
      <c r="I17" s="452" t="s">
        <v>20</v>
      </c>
      <c r="J17" s="454" t="s">
        <v>18</v>
      </c>
      <c r="K17" s="452" t="s">
        <v>20</v>
      </c>
      <c r="L17" s="452"/>
      <c r="M17" s="453"/>
      <c r="N17" s="453"/>
      <c r="O17" s="452" t="s">
        <v>20</v>
      </c>
      <c r="P17" s="454" t="s">
        <v>18</v>
      </c>
      <c r="Q17" s="452"/>
      <c r="R17" s="454" t="s">
        <v>163</v>
      </c>
      <c r="S17" s="470" t="s">
        <v>412</v>
      </c>
      <c r="T17" s="453" t="s">
        <v>20</v>
      </c>
      <c r="U17" s="453" t="s">
        <v>20</v>
      </c>
      <c r="V17" s="454" t="s">
        <v>18</v>
      </c>
      <c r="W17" s="470" t="s">
        <v>412</v>
      </c>
      <c r="X17" s="454" t="s">
        <v>133</v>
      </c>
      <c r="Y17" s="452" t="s">
        <v>20</v>
      </c>
      <c r="Z17" s="452" t="s">
        <v>20</v>
      </c>
      <c r="AA17" s="453"/>
      <c r="AB17" s="453"/>
      <c r="AC17" s="452"/>
      <c r="AD17" s="452"/>
      <c r="AE17" s="462" t="s">
        <v>371</v>
      </c>
      <c r="AF17" s="452"/>
      <c r="AG17" s="453"/>
      <c r="AH17" s="453"/>
      <c r="AI17" s="455" t="s">
        <v>20</v>
      </c>
      <c r="AJ17" s="456">
        <f t="shared" si="0"/>
        <v>120</v>
      </c>
      <c r="AK17" s="457">
        <f t="shared" si="1"/>
        <v>186</v>
      </c>
      <c r="AL17" s="457">
        <f t="shared" si="2"/>
        <v>66</v>
      </c>
      <c r="AM17" s="458"/>
      <c r="AN17" s="459">
        <f t="shared" si="26"/>
        <v>120</v>
      </c>
      <c r="AO17" s="459">
        <f t="shared" si="27"/>
        <v>66</v>
      </c>
      <c r="AP17" s="4"/>
      <c r="AQ17" s="446"/>
      <c r="AR17" s="446"/>
      <c r="AS17" s="446"/>
      <c r="AT17" s="446"/>
      <c r="AU17" s="446"/>
      <c r="AV17" s="460">
        <f t="shared" si="3"/>
        <v>3</v>
      </c>
      <c r="AW17" s="460">
        <f t="shared" si="4"/>
        <v>0</v>
      </c>
      <c r="AX17" s="460">
        <f t="shared" si="5"/>
        <v>0</v>
      </c>
      <c r="AY17" s="460">
        <f t="shared" si="6"/>
        <v>9</v>
      </c>
      <c r="AZ17" s="460">
        <f t="shared" si="7"/>
        <v>0</v>
      </c>
      <c r="BA17" s="460">
        <f t="shared" si="8"/>
        <v>0</v>
      </c>
      <c r="BB17" s="460">
        <f t="shared" si="9"/>
        <v>1</v>
      </c>
      <c r="BC17" s="460">
        <f t="shared" si="10"/>
        <v>0</v>
      </c>
      <c r="BD17" s="460">
        <f t="shared" si="11"/>
        <v>0</v>
      </c>
      <c r="BE17" s="460">
        <f t="shared" si="12"/>
        <v>0</v>
      </c>
      <c r="BF17" s="460">
        <f t="shared" si="13"/>
        <v>3</v>
      </c>
      <c r="BG17" s="460">
        <f t="shared" si="14"/>
        <v>0</v>
      </c>
      <c r="BH17" s="460">
        <f t="shared" si="15"/>
        <v>0</v>
      </c>
      <c r="BI17" s="460">
        <f t="shared" si="16"/>
        <v>0</v>
      </c>
      <c r="BJ17" s="460">
        <f t="shared" si="17"/>
        <v>0</v>
      </c>
      <c r="BK17" s="460">
        <f t="shared" si="18"/>
        <v>0</v>
      </c>
      <c r="BL17" s="460">
        <f t="shared" si="19"/>
        <v>0</v>
      </c>
      <c r="BM17" s="460">
        <f t="shared" si="20"/>
        <v>0</v>
      </c>
      <c r="BN17" s="460">
        <f t="shared" si="21"/>
        <v>0</v>
      </c>
      <c r="BO17" s="460">
        <f t="shared" si="22"/>
        <v>0</v>
      </c>
      <c r="BP17" s="460">
        <f t="shared" si="23"/>
        <v>0</v>
      </c>
      <c r="BQ17" s="460">
        <f t="shared" si="24"/>
        <v>0</v>
      </c>
      <c r="BR17" s="460">
        <f t="shared" si="28"/>
        <v>0</v>
      </c>
      <c r="BS17" s="460">
        <f t="shared" si="29"/>
        <v>0</v>
      </c>
      <c r="BT17" s="461">
        <f t="shared" si="25"/>
        <v>186</v>
      </c>
      <c r="BU17" s="440"/>
    </row>
    <row r="18" spans="1:74" ht="15.75">
      <c r="A18" s="471"/>
      <c r="B18" s="472" t="s">
        <v>2</v>
      </c>
      <c r="C18" s="473" t="s">
        <v>81</v>
      </c>
      <c r="D18" s="589" t="s">
        <v>4</v>
      </c>
      <c r="E18" s="438">
        <v>1</v>
      </c>
      <c r="F18" s="438">
        <v>2</v>
      </c>
      <c r="G18" s="438">
        <v>3</v>
      </c>
      <c r="H18" s="438">
        <v>4</v>
      </c>
      <c r="I18" s="438">
        <v>5</v>
      </c>
      <c r="J18" s="438">
        <v>6</v>
      </c>
      <c r="K18" s="438">
        <v>7</v>
      </c>
      <c r="L18" s="438">
        <v>8</v>
      </c>
      <c r="M18" s="438">
        <v>9</v>
      </c>
      <c r="N18" s="438">
        <v>10</v>
      </c>
      <c r="O18" s="438">
        <v>11</v>
      </c>
      <c r="P18" s="438">
        <v>12</v>
      </c>
      <c r="Q18" s="438">
        <v>13</v>
      </c>
      <c r="R18" s="438">
        <v>14</v>
      </c>
      <c r="S18" s="438">
        <v>15</v>
      </c>
      <c r="T18" s="438">
        <v>16</v>
      </c>
      <c r="U18" s="438">
        <v>17</v>
      </c>
      <c r="V18" s="438">
        <v>18</v>
      </c>
      <c r="W18" s="438">
        <v>19</v>
      </c>
      <c r="X18" s="438">
        <v>20</v>
      </c>
      <c r="Y18" s="438">
        <v>21</v>
      </c>
      <c r="Z18" s="438">
        <v>22</v>
      </c>
      <c r="AA18" s="438">
        <v>23</v>
      </c>
      <c r="AB18" s="438">
        <v>24</v>
      </c>
      <c r="AC18" s="438">
        <v>25</v>
      </c>
      <c r="AD18" s="438">
        <v>26</v>
      </c>
      <c r="AE18" s="438">
        <v>27</v>
      </c>
      <c r="AF18" s="438">
        <v>28</v>
      </c>
      <c r="AG18" s="438">
        <v>29</v>
      </c>
      <c r="AH18" s="438">
        <v>30</v>
      </c>
      <c r="AI18" s="438">
        <v>31</v>
      </c>
      <c r="AJ18" s="584" t="s">
        <v>5</v>
      </c>
      <c r="AK18" s="585" t="s">
        <v>6</v>
      </c>
      <c r="AL18" s="585" t="s">
        <v>7</v>
      </c>
      <c r="AM18" s="474"/>
      <c r="AN18" s="475"/>
      <c r="AO18" s="475"/>
      <c r="AP18" s="15"/>
      <c r="AQ18" s="476"/>
      <c r="AR18" s="476"/>
      <c r="AS18" s="476"/>
      <c r="AT18" s="476"/>
      <c r="AU18" s="477"/>
      <c r="AV18" s="478"/>
      <c r="AW18" s="478"/>
      <c r="AX18" s="478"/>
      <c r="AY18" s="478"/>
      <c r="AZ18" s="478"/>
      <c r="BA18" s="478"/>
      <c r="BB18" s="478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8"/>
      <c r="BN18" s="478"/>
      <c r="BO18" s="478"/>
      <c r="BP18" s="478"/>
      <c r="BQ18" s="478"/>
      <c r="BR18" s="478"/>
      <c r="BS18" s="477"/>
      <c r="BT18" s="479"/>
      <c r="BU18" s="480"/>
      <c r="BV18" s="167"/>
    </row>
    <row r="19" spans="1:74" ht="15.75">
      <c r="A19" s="471"/>
      <c r="B19" s="472" t="s">
        <v>268</v>
      </c>
      <c r="C19" s="473" t="s">
        <v>201</v>
      </c>
      <c r="D19" s="589"/>
      <c r="E19" s="444" t="s">
        <v>82</v>
      </c>
      <c r="F19" s="444" t="s">
        <v>83</v>
      </c>
      <c r="G19" s="444" t="s">
        <v>84</v>
      </c>
      <c r="H19" s="444" t="s">
        <v>85</v>
      </c>
      <c r="I19" s="444" t="s">
        <v>86</v>
      </c>
      <c r="J19" s="444" t="s">
        <v>87</v>
      </c>
      <c r="K19" s="444" t="s">
        <v>88</v>
      </c>
      <c r="L19" s="444" t="s">
        <v>82</v>
      </c>
      <c r="M19" s="444" t="s">
        <v>83</v>
      </c>
      <c r="N19" s="444" t="s">
        <v>84</v>
      </c>
      <c r="O19" s="444" t="s">
        <v>85</v>
      </c>
      <c r="P19" s="444" t="s">
        <v>86</v>
      </c>
      <c r="Q19" s="444" t="s">
        <v>87</v>
      </c>
      <c r="R19" s="444" t="s">
        <v>88</v>
      </c>
      <c r="S19" s="444" t="s">
        <v>82</v>
      </c>
      <c r="T19" s="444" t="s">
        <v>83</v>
      </c>
      <c r="U19" s="444" t="s">
        <v>84</v>
      </c>
      <c r="V19" s="444" t="s">
        <v>85</v>
      </c>
      <c r="W19" s="444" t="s">
        <v>86</v>
      </c>
      <c r="X19" s="444" t="s">
        <v>87</v>
      </c>
      <c r="Y19" s="444" t="s">
        <v>88</v>
      </c>
      <c r="Z19" s="444" t="s">
        <v>82</v>
      </c>
      <c r="AA19" s="444" t="s">
        <v>83</v>
      </c>
      <c r="AB19" s="444" t="s">
        <v>84</v>
      </c>
      <c r="AC19" s="444" t="s">
        <v>85</v>
      </c>
      <c r="AD19" s="444" t="s">
        <v>86</v>
      </c>
      <c r="AE19" s="444" t="s">
        <v>87</v>
      </c>
      <c r="AF19" s="444" t="s">
        <v>88</v>
      </c>
      <c r="AG19" s="444" t="s">
        <v>82</v>
      </c>
      <c r="AH19" s="444" t="s">
        <v>83</v>
      </c>
      <c r="AI19" s="444" t="s">
        <v>84</v>
      </c>
      <c r="AJ19" s="584"/>
      <c r="AK19" s="585"/>
      <c r="AL19" s="585"/>
      <c r="AM19" s="474"/>
      <c r="AN19" s="445" t="s">
        <v>5</v>
      </c>
      <c r="AO19" s="445" t="s">
        <v>7</v>
      </c>
      <c r="AP19" s="4"/>
      <c r="AQ19" s="446" t="s">
        <v>13</v>
      </c>
      <c r="AR19" s="446" t="s">
        <v>14</v>
      </c>
      <c r="AS19" s="446" t="s">
        <v>15</v>
      </c>
      <c r="AT19" s="446" t="s">
        <v>16</v>
      </c>
      <c r="AU19" s="446" t="s">
        <v>17</v>
      </c>
      <c r="AV19" s="460">
        <f t="shared" ref="AV19:AV33" si="30">COUNTIF(E19:AI19,"M")</f>
        <v>0</v>
      </c>
      <c r="AW19" s="460">
        <f t="shared" ref="AW19:AW33" si="31">COUNTIF(E19:AI19,"T")</f>
        <v>0</v>
      </c>
      <c r="AX19" s="460">
        <f t="shared" ref="AX19:AX33" si="32">COUNTIF(E19:AI19,"P")</f>
        <v>0</v>
      </c>
      <c r="AY19" s="460">
        <f t="shared" ref="AY19:AY33" si="33">COUNTIF(E19:AI19,"SN")</f>
        <v>0</v>
      </c>
      <c r="AZ19" s="460">
        <f t="shared" ref="AZ19:AZ33" si="34">COUNTIF(E19:AI19,"M/T")</f>
        <v>0</v>
      </c>
      <c r="BA19" s="460">
        <f t="shared" ref="BA19:BA33" si="35">COUNTIF(E19:AI19,"I/I")</f>
        <v>0</v>
      </c>
      <c r="BB19" s="460">
        <f t="shared" ref="BB19:BB33" si="36">COUNTIF(E19:AI19,"I")</f>
        <v>0</v>
      </c>
      <c r="BC19" s="460">
        <f t="shared" ref="BC19:BC33" si="37">COUNTIF(E19:AI19,"I²")</f>
        <v>0</v>
      </c>
      <c r="BD19" s="460">
        <f t="shared" ref="BD19:BD33" si="38">COUNTIF(E19:AI19,"M4")</f>
        <v>0</v>
      </c>
      <c r="BE19" s="460">
        <f t="shared" ref="BE19:BE33" si="39">COUNTIF(E19:AI19,"T5")</f>
        <v>0</v>
      </c>
      <c r="BF19" s="460">
        <f t="shared" ref="BF19:BF33" si="40">COUNTIF(E19:AI19,"M/N")</f>
        <v>0</v>
      </c>
      <c r="BG19" s="460">
        <f t="shared" ref="BG19:BG33" si="41">COUNTIF(E19:AI19,"T/N")</f>
        <v>0</v>
      </c>
      <c r="BH19" s="460">
        <f t="shared" ref="BH19:BH33" si="42">COUNTIF(E19:AI19,"T/I")</f>
        <v>0</v>
      </c>
      <c r="BI19" s="460">
        <f t="shared" ref="BI19:BI33" si="43">COUNTIF(E19:AI19,"P/I")</f>
        <v>0</v>
      </c>
      <c r="BJ19" s="460">
        <f t="shared" ref="BJ19:BJ33" si="44">COUNTIF(E19:AI19,"M/I")</f>
        <v>0</v>
      </c>
      <c r="BK19" s="460">
        <f t="shared" ref="BK19:BK33" si="45">COUNTIF(E19:AI19,"M4/T")</f>
        <v>0</v>
      </c>
      <c r="BL19" s="460">
        <f t="shared" ref="BL19:BL33" si="46">COUNTIF(E19:AI19,"I2/N")</f>
        <v>0</v>
      </c>
      <c r="BM19" s="460">
        <f t="shared" ref="BM19:BM33" si="47">COUNTIF(E19:AI19,"M5")</f>
        <v>0</v>
      </c>
      <c r="BN19" s="460">
        <f t="shared" ref="BN19:BN33" si="48">COUNTIF(E19:AI19,"M6")</f>
        <v>0</v>
      </c>
      <c r="BO19" s="460">
        <f t="shared" ref="BO19:BO33" si="49">COUNTIF(E19:AI19,"T2/N")</f>
        <v>0</v>
      </c>
      <c r="BP19" s="460">
        <f t="shared" ref="BP19:BP33" si="50">COUNTIF(E19:AI19,"P2")</f>
        <v>0</v>
      </c>
      <c r="BQ19" s="460">
        <f t="shared" ref="BQ19:BQ33" si="51">COUNTIF(E19:AI19,"T5/N")</f>
        <v>0</v>
      </c>
      <c r="BR19" s="460">
        <f t="shared" si="28"/>
        <v>0</v>
      </c>
      <c r="BS19" s="447" t="s">
        <v>33</v>
      </c>
      <c r="BT19" s="447" t="s">
        <v>34</v>
      </c>
      <c r="BU19" s="440"/>
    </row>
    <row r="20" spans="1:74" ht="15.75">
      <c r="A20" s="448" t="s">
        <v>413</v>
      </c>
      <c r="B20" s="448" t="s">
        <v>414</v>
      </c>
      <c r="C20" s="450">
        <v>612911</v>
      </c>
      <c r="D20" s="481" t="s">
        <v>132</v>
      </c>
      <c r="E20" s="452"/>
      <c r="F20" s="453" t="s">
        <v>20</v>
      </c>
      <c r="G20" s="453"/>
      <c r="H20" s="452"/>
      <c r="I20" s="454" t="s">
        <v>20</v>
      </c>
      <c r="J20" s="452" t="s">
        <v>20</v>
      </c>
      <c r="K20" s="452"/>
      <c r="L20" s="454" t="s">
        <v>20</v>
      </c>
      <c r="M20" s="453" t="s">
        <v>20</v>
      </c>
      <c r="N20" s="453"/>
      <c r="O20" s="454" t="s">
        <v>163</v>
      </c>
      <c r="P20" s="452" t="s">
        <v>20</v>
      </c>
      <c r="Q20" s="452"/>
      <c r="R20" s="454" t="s">
        <v>20</v>
      </c>
      <c r="S20" s="452" t="s">
        <v>20</v>
      </c>
      <c r="T20" s="453" t="s">
        <v>20</v>
      </c>
      <c r="U20" s="453"/>
      <c r="V20" s="452" t="s">
        <v>20</v>
      </c>
      <c r="W20" s="452"/>
      <c r="X20" s="452"/>
      <c r="Y20" s="452" t="s">
        <v>20</v>
      </c>
      <c r="Z20" s="454" t="s">
        <v>163</v>
      </c>
      <c r="AA20" s="453"/>
      <c r="AB20" s="453"/>
      <c r="AC20" s="454" t="s">
        <v>163</v>
      </c>
      <c r="AD20" s="462" t="s">
        <v>16</v>
      </c>
      <c r="AE20" s="452"/>
      <c r="AF20" s="452"/>
      <c r="AG20" s="463" t="s">
        <v>16</v>
      </c>
      <c r="AH20" s="453"/>
      <c r="AI20" s="453"/>
      <c r="AJ20" s="456">
        <f t="shared" ref="AJ20:AJ33" si="52">AN20</f>
        <v>96</v>
      </c>
      <c r="AK20" s="457">
        <f t="shared" ref="AK20:AK33" si="53">AJ20+AL20</f>
        <v>150</v>
      </c>
      <c r="AL20" s="457">
        <f t="shared" ref="AL20:AL33" si="54">AO20</f>
        <v>54</v>
      </c>
      <c r="AM20" s="458"/>
      <c r="AN20" s="459">
        <f t="shared" ref="AN20:AN33" si="55">$AN$2-BS20</f>
        <v>96</v>
      </c>
      <c r="AO20" s="459">
        <f t="shared" ref="AO20:AO33" si="56">(BT20-AN20)</f>
        <v>54</v>
      </c>
      <c r="AP20" s="4"/>
      <c r="AQ20" s="446"/>
      <c r="AR20" s="446"/>
      <c r="AS20" s="446"/>
      <c r="AT20" s="446">
        <v>4</v>
      </c>
      <c r="AU20" s="446"/>
      <c r="AV20" s="460">
        <f t="shared" si="30"/>
        <v>0</v>
      </c>
      <c r="AW20" s="460">
        <f t="shared" si="31"/>
        <v>0</v>
      </c>
      <c r="AX20" s="460">
        <f t="shared" si="32"/>
        <v>0</v>
      </c>
      <c r="AY20" s="460">
        <f t="shared" si="33"/>
        <v>11</v>
      </c>
      <c r="AZ20" s="460">
        <f t="shared" si="34"/>
        <v>0</v>
      </c>
      <c r="BA20" s="460">
        <f t="shared" si="35"/>
        <v>0</v>
      </c>
      <c r="BB20" s="460">
        <f t="shared" si="36"/>
        <v>3</v>
      </c>
      <c r="BC20" s="460">
        <f t="shared" si="37"/>
        <v>0</v>
      </c>
      <c r="BD20" s="460">
        <f t="shared" si="38"/>
        <v>0</v>
      </c>
      <c r="BE20" s="460">
        <f t="shared" si="39"/>
        <v>0</v>
      </c>
      <c r="BF20" s="460">
        <f t="shared" si="40"/>
        <v>0</v>
      </c>
      <c r="BG20" s="460">
        <f t="shared" si="41"/>
        <v>0</v>
      </c>
      <c r="BH20" s="460">
        <f t="shared" si="42"/>
        <v>0</v>
      </c>
      <c r="BI20" s="460">
        <f t="shared" si="43"/>
        <v>0</v>
      </c>
      <c r="BJ20" s="460">
        <f t="shared" si="44"/>
        <v>0</v>
      </c>
      <c r="BK20" s="460">
        <f t="shared" si="45"/>
        <v>0</v>
      </c>
      <c r="BL20" s="460">
        <f t="shared" si="46"/>
        <v>0</v>
      </c>
      <c r="BM20" s="460">
        <f t="shared" si="47"/>
        <v>0</v>
      </c>
      <c r="BN20" s="460">
        <f t="shared" si="48"/>
        <v>0</v>
      </c>
      <c r="BO20" s="460">
        <f t="shared" si="49"/>
        <v>0</v>
      </c>
      <c r="BP20" s="460">
        <f t="shared" si="50"/>
        <v>0</v>
      </c>
      <c r="BQ20" s="460">
        <f t="shared" si="51"/>
        <v>0</v>
      </c>
      <c r="BR20" s="460">
        <f t="shared" si="28"/>
        <v>0</v>
      </c>
      <c r="BS20" s="460">
        <f t="shared" ref="BS20:BS33" si="57">((AR20*6)+(AS20*6)+(AT20*6)+(AU20)+(AQ20*6))</f>
        <v>24</v>
      </c>
      <c r="BT20" s="461">
        <f t="shared" ref="BT20:BT32" si="58">(AV20*$BV$6)+(AW20*$BW$6)+(AX20*$BX$6)+(AY20*$BY$6)+(AZ20*$BZ$6)+(BA20*$CA$6)+(BB20*$CB$6)+(BC20*$CC$6)+(BD20*$CD$6)+(BE20*$CE$6)+(BF20*$CF$6)+(BG20*$CG$6+(BH20*$CH$6)+(BI20*$CI$6)+(BJ20*$CJ$6)+(BK20*$CK$6)+(BL20*$CL$6)+(BM20*$CM$6)+(BN20*$CN20)+(BO20*$CO$6)+(BP20*$CP$6)+(BQ20*$CQ$6)+(BR20*$CR$6))</f>
        <v>150</v>
      </c>
      <c r="BU20" s="440"/>
    </row>
    <row r="21" spans="1:74" ht="15.75">
      <c r="A21" s="448" t="s">
        <v>415</v>
      </c>
      <c r="B21" s="448" t="s">
        <v>416</v>
      </c>
      <c r="C21" s="450">
        <v>731473</v>
      </c>
      <c r="D21" s="481" t="s">
        <v>132</v>
      </c>
      <c r="E21" s="454" t="s">
        <v>163</v>
      </c>
      <c r="F21" s="453"/>
      <c r="G21" s="453" t="s">
        <v>20</v>
      </c>
      <c r="H21" s="454" t="s">
        <v>20</v>
      </c>
      <c r="I21" s="454" t="s">
        <v>163</v>
      </c>
      <c r="J21" s="452" t="s">
        <v>20</v>
      </c>
      <c r="K21" s="452"/>
      <c r="L21" s="454" t="s">
        <v>20</v>
      </c>
      <c r="M21" s="453" t="s">
        <v>20</v>
      </c>
      <c r="N21" s="453"/>
      <c r="O21" s="454" t="s">
        <v>20</v>
      </c>
      <c r="P21" s="452" t="s">
        <v>20</v>
      </c>
      <c r="Q21" s="454" t="s">
        <v>163</v>
      </c>
      <c r="R21" s="452"/>
      <c r="S21" s="452" t="s">
        <v>20</v>
      </c>
      <c r="T21" s="455" t="s">
        <v>163</v>
      </c>
      <c r="U21" s="453"/>
      <c r="V21" s="452" t="s">
        <v>20</v>
      </c>
      <c r="W21" s="452"/>
      <c r="X21" s="454" t="s">
        <v>20</v>
      </c>
      <c r="Y21" s="452" t="s">
        <v>20</v>
      </c>
      <c r="Z21" s="454" t="s">
        <v>163</v>
      </c>
      <c r="AA21" s="453"/>
      <c r="AB21" s="463" t="s">
        <v>16</v>
      </c>
      <c r="AC21" s="452"/>
      <c r="AD21" s="452"/>
      <c r="AE21" s="462" t="s">
        <v>16</v>
      </c>
      <c r="AF21" s="452"/>
      <c r="AG21" s="453"/>
      <c r="AH21" s="463" t="s">
        <v>16</v>
      </c>
      <c r="AI21" s="453"/>
      <c r="AJ21" s="456">
        <f t="shared" si="52"/>
        <v>84</v>
      </c>
      <c r="AK21" s="457">
        <f t="shared" si="53"/>
        <v>162</v>
      </c>
      <c r="AL21" s="457">
        <f t="shared" si="54"/>
        <v>78</v>
      </c>
      <c r="AM21" s="458"/>
      <c r="AN21" s="459">
        <f t="shared" si="55"/>
        <v>84</v>
      </c>
      <c r="AO21" s="459">
        <f t="shared" si="56"/>
        <v>78</v>
      </c>
      <c r="AP21" s="4"/>
      <c r="AQ21" s="446"/>
      <c r="AR21" s="446"/>
      <c r="AS21" s="446"/>
      <c r="AT21" s="446">
        <v>6</v>
      </c>
      <c r="AU21" s="446"/>
      <c r="AV21" s="460">
        <f t="shared" si="30"/>
        <v>0</v>
      </c>
      <c r="AW21" s="460">
        <f t="shared" si="31"/>
        <v>0</v>
      </c>
      <c r="AX21" s="460">
        <f t="shared" si="32"/>
        <v>0</v>
      </c>
      <c r="AY21" s="460">
        <f t="shared" si="33"/>
        <v>11</v>
      </c>
      <c r="AZ21" s="460">
        <f t="shared" si="34"/>
        <v>0</v>
      </c>
      <c r="BA21" s="460">
        <f t="shared" si="35"/>
        <v>0</v>
      </c>
      <c r="BB21" s="460">
        <f t="shared" si="36"/>
        <v>5</v>
      </c>
      <c r="BC21" s="460">
        <f t="shared" si="37"/>
        <v>0</v>
      </c>
      <c r="BD21" s="460">
        <f t="shared" si="38"/>
        <v>0</v>
      </c>
      <c r="BE21" s="460">
        <f t="shared" si="39"/>
        <v>0</v>
      </c>
      <c r="BF21" s="460">
        <f t="shared" si="40"/>
        <v>0</v>
      </c>
      <c r="BG21" s="460">
        <f t="shared" si="41"/>
        <v>0</v>
      </c>
      <c r="BH21" s="460">
        <f t="shared" si="42"/>
        <v>0</v>
      </c>
      <c r="BI21" s="460">
        <f t="shared" si="43"/>
        <v>0</v>
      </c>
      <c r="BJ21" s="460">
        <f t="shared" si="44"/>
        <v>0</v>
      </c>
      <c r="BK21" s="460">
        <f t="shared" si="45"/>
        <v>0</v>
      </c>
      <c r="BL21" s="460">
        <f t="shared" si="46"/>
        <v>0</v>
      </c>
      <c r="BM21" s="460">
        <f t="shared" si="47"/>
        <v>0</v>
      </c>
      <c r="BN21" s="460">
        <f t="shared" si="48"/>
        <v>0</v>
      </c>
      <c r="BO21" s="460">
        <f t="shared" si="49"/>
        <v>0</v>
      </c>
      <c r="BP21" s="460">
        <f t="shared" si="50"/>
        <v>0</v>
      </c>
      <c r="BQ21" s="460">
        <f t="shared" si="51"/>
        <v>0</v>
      </c>
      <c r="BR21" s="460">
        <f t="shared" si="28"/>
        <v>0</v>
      </c>
      <c r="BS21" s="460">
        <f t="shared" si="57"/>
        <v>36</v>
      </c>
      <c r="BT21" s="461">
        <f t="shared" si="58"/>
        <v>162</v>
      </c>
      <c r="BU21" s="440"/>
    </row>
    <row r="22" spans="1:74" ht="15.75">
      <c r="A22" s="448" t="s">
        <v>417</v>
      </c>
      <c r="B22" s="448" t="s">
        <v>418</v>
      </c>
      <c r="C22" s="450">
        <v>731519</v>
      </c>
      <c r="D22" s="481" t="s">
        <v>393</v>
      </c>
      <c r="E22" s="452"/>
      <c r="F22" s="453"/>
      <c r="G22" s="453" t="s">
        <v>20</v>
      </c>
      <c r="H22" s="452"/>
      <c r="I22" s="452"/>
      <c r="J22" s="452" t="s">
        <v>20</v>
      </c>
      <c r="K22" s="452"/>
      <c r="L22" s="452"/>
      <c r="M22" s="453" t="s">
        <v>20</v>
      </c>
      <c r="N22" s="453"/>
      <c r="O22" s="452"/>
      <c r="P22" s="452" t="s">
        <v>20</v>
      </c>
      <c r="Q22" s="452"/>
      <c r="R22" s="452"/>
      <c r="S22" s="452" t="s">
        <v>20</v>
      </c>
      <c r="T22" s="453"/>
      <c r="U22" s="453"/>
      <c r="V22" s="452" t="s">
        <v>20</v>
      </c>
      <c r="W22" s="452"/>
      <c r="X22" s="452"/>
      <c r="Y22" s="452" t="s">
        <v>20</v>
      </c>
      <c r="Z22" s="452"/>
      <c r="AA22" s="453"/>
      <c r="AB22" s="453" t="s">
        <v>20</v>
      </c>
      <c r="AC22" s="452"/>
      <c r="AD22" s="452"/>
      <c r="AE22" s="452" t="s">
        <v>20</v>
      </c>
      <c r="AF22" s="452"/>
      <c r="AG22" s="453"/>
      <c r="AH22" s="453" t="s">
        <v>20</v>
      </c>
      <c r="AI22" s="453"/>
      <c r="AJ22" s="456">
        <f t="shared" si="52"/>
        <v>120</v>
      </c>
      <c r="AK22" s="457">
        <f t="shared" si="53"/>
        <v>120</v>
      </c>
      <c r="AL22" s="457">
        <f t="shared" si="54"/>
        <v>0</v>
      </c>
      <c r="AM22" s="458"/>
      <c r="AN22" s="459">
        <f t="shared" si="55"/>
        <v>120</v>
      </c>
      <c r="AO22" s="459">
        <f t="shared" si="56"/>
        <v>0</v>
      </c>
      <c r="AP22" s="15"/>
      <c r="AQ22" s="446"/>
      <c r="AR22" s="446"/>
      <c r="AS22" s="446"/>
      <c r="AT22" s="446"/>
      <c r="AU22" s="446"/>
      <c r="AV22" s="460">
        <f t="shared" si="30"/>
        <v>0</v>
      </c>
      <c r="AW22" s="460">
        <f t="shared" si="31"/>
        <v>0</v>
      </c>
      <c r="AX22" s="460">
        <f t="shared" si="32"/>
        <v>0</v>
      </c>
      <c r="AY22" s="460">
        <f t="shared" si="33"/>
        <v>10</v>
      </c>
      <c r="AZ22" s="460">
        <f t="shared" si="34"/>
        <v>0</v>
      </c>
      <c r="BA22" s="460">
        <f t="shared" si="35"/>
        <v>0</v>
      </c>
      <c r="BB22" s="460">
        <f t="shared" si="36"/>
        <v>0</v>
      </c>
      <c r="BC22" s="460">
        <f t="shared" si="37"/>
        <v>0</v>
      </c>
      <c r="BD22" s="460">
        <f t="shared" si="38"/>
        <v>0</v>
      </c>
      <c r="BE22" s="460">
        <f t="shared" si="39"/>
        <v>0</v>
      </c>
      <c r="BF22" s="460">
        <f t="shared" si="40"/>
        <v>0</v>
      </c>
      <c r="BG22" s="460">
        <f t="shared" si="41"/>
        <v>0</v>
      </c>
      <c r="BH22" s="460">
        <f t="shared" si="42"/>
        <v>0</v>
      </c>
      <c r="BI22" s="460">
        <f t="shared" si="43"/>
        <v>0</v>
      </c>
      <c r="BJ22" s="460">
        <f t="shared" si="44"/>
        <v>0</v>
      </c>
      <c r="BK22" s="460">
        <f t="shared" si="45"/>
        <v>0</v>
      </c>
      <c r="BL22" s="460">
        <f t="shared" si="46"/>
        <v>0</v>
      </c>
      <c r="BM22" s="460">
        <f t="shared" si="47"/>
        <v>0</v>
      </c>
      <c r="BN22" s="460">
        <f t="shared" si="48"/>
        <v>0</v>
      </c>
      <c r="BO22" s="460">
        <f t="shared" si="49"/>
        <v>0</v>
      </c>
      <c r="BP22" s="460">
        <f t="shared" si="50"/>
        <v>0</v>
      </c>
      <c r="BQ22" s="460">
        <f t="shared" si="51"/>
        <v>0</v>
      </c>
      <c r="BR22" s="460">
        <f t="shared" si="28"/>
        <v>0</v>
      </c>
      <c r="BS22" s="460">
        <f t="shared" si="57"/>
        <v>0</v>
      </c>
      <c r="BT22" s="461">
        <f t="shared" si="58"/>
        <v>120</v>
      </c>
      <c r="BU22" s="440"/>
    </row>
    <row r="23" spans="1:74" ht="15.75">
      <c r="A23" s="448" t="s">
        <v>419</v>
      </c>
      <c r="B23" s="448" t="s">
        <v>420</v>
      </c>
      <c r="C23" s="450">
        <v>408802</v>
      </c>
      <c r="D23" s="481" t="s">
        <v>132</v>
      </c>
      <c r="E23" s="452"/>
      <c r="F23" s="453" t="s">
        <v>20</v>
      </c>
      <c r="G23" s="453"/>
      <c r="H23" s="452"/>
      <c r="I23" s="452"/>
      <c r="J23" s="452"/>
      <c r="K23" s="452"/>
      <c r="L23" s="452"/>
      <c r="M23" s="453"/>
      <c r="N23" s="453"/>
      <c r="O23" s="452"/>
      <c r="P23" s="452" t="s">
        <v>20</v>
      </c>
      <c r="Q23" s="452"/>
      <c r="R23" s="452"/>
      <c r="S23" s="452" t="s">
        <v>20</v>
      </c>
      <c r="T23" s="453" t="s">
        <v>20</v>
      </c>
      <c r="U23" s="453"/>
      <c r="V23" s="452" t="s">
        <v>20</v>
      </c>
      <c r="W23" s="452"/>
      <c r="X23" s="452" t="s">
        <v>20</v>
      </c>
      <c r="Y23" s="452"/>
      <c r="Z23" s="454" t="s">
        <v>20</v>
      </c>
      <c r="AA23" s="453" t="s">
        <v>20</v>
      </c>
      <c r="AB23" s="453"/>
      <c r="AC23" s="452" t="s">
        <v>20</v>
      </c>
      <c r="AD23" s="454" t="s">
        <v>20</v>
      </c>
      <c r="AE23" s="452" t="s">
        <v>20</v>
      </c>
      <c r="AF23" s="452" t="s">
        <v>20</v>
      </c>
      <c r="AG23" s="455" t="s">
        <v>20</v>
      </c>
      <c r="AH23" s="453"/>
      <c r="AI23" s="453"/>
      <c r="AJ23" s="456">
        <f t="shared" si="52"/>
        <v>120</v>
      </c>
      <c r="AK23" s="457">
        <f t="shared" si="53"/>
        <v>156</v>
      </c>
      <c r="AL23" s="457">
        <f t="shared" si="54"/>
        <v>36</v>
      </c>
      <c r="AM23" s="458"/>
      <c r="AN23" s="459">
        <f t="shared" si="55"/>
        <v>120</v>
      </c>
      <c r="AO23" s="459">
        <f t="shared" si="56"/>
        <v>36</v>
      </c>
      <c r="AP23" s="4"/>
      <c r="AQ23" s="446"/>
      <c r="AR23" s="446"/>
      <c r="AS23" s="446"/>
      <c r="AT23" s="446"/>
      <c r="AU23" s="446"/>
      <c r="AV23" s="460">
        <f t="shared" si="30"/>
        <v>0</v>
      </c>
      <c r="AW23" s="460">
        <f t="shared" si="31"/>
        <v>0</v>
      </c>
      <c r="AX23" s="460">
        <f t="shared" si="32"/>
        <v>0</v>
      </c>
      <c r="AY23" s="460">
        <f t="shared" si="33"/>
        <v>13</v>
      </c>
      <c r="AZ23" s="460">
        <f t="shared" si="34"/>
        <v>0</v>
      </c>
      <c r="BA23" s="460">
        <f t="shared" si="35"/>
        <v>0</v>
      </c>
      <c r="BB23" s="460">
        <f t="shared" si="36"/>
        <v>0</v>
      </c>
      <c r="BC23" s="460">
        <f t="shared" si="37"/>
        <v>0</v>
      </c>
      <c r="BD23" s="460">
        <f t="shared" si="38"/>
        <v>0</v>
      </c>
      <c r="BE23" s="460">
        <f t="shared" si="39"/>
        <v>0</v>
      </c>
      <c r="BF23" s="460">
        <f t="shared" si="40"/>
        <v>0</v>
      </c>
      <c r="BG23" s="460">
        <f t="shared" si="41"/>
        <v>0</v>
      </c>
      <c r="BH23" s="460">
        <f t="shared" si="42"/>
        <v>0</v>
      </c>
      <c r="BI23" s="460">
        <f t="shared" si="43"/>
        <v>0</v>
      </c>
      <c r="BJ23" s="460">
        <f t="shared" si="44"/>
        <v>0</v>
      </c>
      <c r="BK23" s="460">
        <f t="shared" si="45"/>
        <v>0</v>
      </c>
      <c r="BL23" s="460">
        <f t="shared" si="46"/>
        <v>0</v>
      </c>
      <c r="BM23" s="460">
        <f t="shared" si="47"/>
        <v>0</v>
      </c>
      <c r="BN23" s="460">
        <f t="shared" si="48"/>
        <v>0</v>
      </c>
      <c r="BO23" s="460">
        <f t="shared" si="49"/>
        <v>0</v>
      </c>
      <c r="BP23" s="460">
        <f t="shared" si="50"/>
        <v>0</v>
      </c>
      <c r="BQ23" s="460">
        <f t="shared" si="51"/>
        <v>0</v>
      </c>
      <c r="BR23" s="460">
        <f t="shared" si="28"/>
        <v>0</v>
      </c>
      <c r="BS23" s="460">
        <f t="shared" si="57"/>
        <v>0</v>
      </c>
      <c r="BT23" s="461">
        <f t="shared" si="58"/>
        <v>156</v>
      </c>
      <c r="BU23" s="440"/>
    </row>
    <row r="24" spans="1:74" ht="15.75">
      <c r="A24" s="448" t="s">
        <v>421</v>
      </c>
      <c r="B24" s="448" t="s">
        <v>422</v>
      </c>
      <c r="C24" s="450">
        <v>530322</v>
      </c>
      <c r="D24" s="481" t="s">
        <v>132</v>
      </c>
      <c r="E24" s="452" t="s">
        <v>20</v>
      </c>
      <c r="F24" s="453" t="s">
        <v>163</v>
      </c>
      <c r="G24" s="453" t="s">
        <v>20</v>
      </c>
      <c r="H24" s="452" t="s">
        <v>163</v>
      </c>
      <c r="I24" s="452"/>
      <c r="J24" s="452" t="s">
        <v>20</v>
      </c>
      <c r="K24" s="452"/>
      <c r="L24" s="452" t="s">
        <v>20</v>
      </c>
      <c r="M24" s="453" t="s">
        <v>20</v>
      </c>
      <c r="N24" s="453"/>
      <c r="O24" s="452"/>
      <c r="P24" s="452" t="s">
        <v>20</v>
      </c>
      <c r="Q24" s="452" t="s">
        <v>163</v>
      </c>
      <c r="R24" s="452" t="s">
        <v>20</v>
      </c>
      <c r="S24" s="452" t="s">
        <v>20</v>
      </c>
      <c r="T24" s="453"/>
      <c r="U24" s="453"/>
      <c r="V24" s="452" t="s">
        <v>20</v>
      </c>
      <c r="W24" s="452"/>
      <c r="X24" s="452"/>
      <c r="Y24" s="452"/>
      <c r="Z24" s="452" t="s">
        <v>20</v>
      </c>
      <c r="AA24" s="453"/>
      <c r="AB24" s="453" t="s">
        <v>20</v>
      </c>
      <c r="AC24" s="452" t="s">
        <v>20</v>
      </c>
      <c r="AD24" s="452" t="s">
        <v>20</v>
      </c>
      <c r="AE24" s="452" t="s">
        <v>20</v>
      </c>
      <c r="AF24" s="452"/>
      <c r="AG24" s="453"/>
      <c r="AH24" s="453"/>
      <c r="AI24" s="453"/>
      <c r="AJ24" s="456">
        <f t="shared" si="52"/>
        <v>120</v>
      </c>
      <c r="AK24" s="457">
        <f t="shared" si="53"/>
        <v>186</v>
      </c>
      <c r="AL24" s="457">
        <f t="shared" si="54"/>
        <v>66</v>
      </c>
      <c r="AM24" s="458"/>
      <c r="AN24" s="459">
        <f t="shared" si="55"/>
        <v>120</v>
      </c>
      <c r="AO24" s="459">
        <f t="shared" si="56"/>
        <v>66</v>
      </c>
      <c r="AP24" s="4"/>
      <c r="AQ24" s="446"/>
      <c r="AR24" s="446"/>
      <c r="AS24" s="446"/>
      <c r="AT24" s="446"/>
      <c r="AU24" s="446"/>
      <c r="AV24" s="460">
        <f t="shared" si="30"/>
        <v>0</v>
      </c>
      <c r="AW24" s="460">
        <f t="shared" si="31"/>
        <v>0</v>
      </c>
      <c r="AX24" s="460">
        <f t="shared" si="32"/>
        <v>0</v>
      </c>
      <c r="AY24" s="460">
        <f t="shared" si="33"/>
        <v>14</v>
      </c>
      <c r="AZ24" s="460">
        <f t="shared" si="34"/>
        <v>0</v>
      </c>
      <c r="BA24" s="460">
        <f t="shared" si="35"/>
        <v>0</v>
      </c>
      <c r="BB24" s="460">
        <f t="shared" si="36"/>
        <v>3</v>
      </c>
      <c r="BC24" s="460">
        <f t="shared" si="37"/>
        <v>0</v>
      </c>
      <c r="BD24" s="460">
        <f t="shared" si="38"/>
        <v>0</v>
      </c>
      <c r="BE24" s="460">
        <f t="shared" si="39"/>
        <v>0</v>
      </c>
      <c r="BF24" s="460">
        <f t="shared" si="40"/>
        <v>0</v>
      </c>
      <c r="BG24" s="460">
        <f t="shared" si="41"/>
        <v>0</v>
      </c>
      <c r="BH24" s="460">
        <f t="shared" si="42"/>
        <v>0</v>
      </c>
      <c r="BI24" s="460">
        <f t="shared" si="43"/>
        <v>0</v>
      </c>
      <c r="BJ24" s="460">
        <f t="shared" si="44"/>
        <v>0</v>
      </c>
      <c r="BK24" s="460">
        <f t="shared" si="45"/>
        <v>0</v>
      </c>
      <c r="BL24" s="460">
        <f t="shared" si="46"/>
        <v>0</v>
      </c>
      <c r="BM24" s="460">
        <f t="shared" si="47"/>
        <v>0</v>
      </c>
      <c r="BN24" s="460">
        <f t="shared" si="48"/>
        <v>0</v>
      </c>
      <c r="BO24" s="460">
        <f t="shared" si="49"/>
        <v>0</v>
      </c>
      <c r="BP24" s="460">
        <f t="shared" si="50"/>
        <v>0</v>
      </c>
      <c r="BQ24" s="460">
        <f t="shared" si="51"/>
        <v>0</v>
      </c>
      <c r="BR24" s="460">
        <f t="shared" si="28"/>
        <v>0</v>
      </c>
      <c r="BS24" s="460">
        <f t="shared" si="57"/>
        <v>0</v>
      </c>
      <c r="BT24" s="461">
        <f t="shared" si="58"/>
        <v>186</v>
      </c>
      <c r="BU24" s="440"/>
    </row>
    <row r="25" spans="1:74" ht="15.75">
      <c r="A25" s="448" t="s">
        <v>423</v>
      </c>
      <c r="B25" s="448" t="s">
        <v>424</v>
      </c>
      <c r="C25" s="450">
        <v>698638</v>
      </c>
      <c r="D25" s="481" t="s">
        <v>132</v>
      </c>
      <c r="E25" s="452"/>
      <c r="F25" s="453"/>
      <c r="G25" s="463" t="s">
        <v>16</v>
      </c>
      <c r="H25" s="452"/>
      <c r="I25" s="452"/>
      <c r="J25" s="452" t="s">
        <v>20</v>
      </c>
      <c r="K25" s="452"/>
      <c r="L25" s="452"/>
      <c r="M25" s="463" t="s">
        <v>16</v>
      </c>
      <c r="N25" s="453"/>
      <c r="O25" s="452"/>
      <c r="P25" s="452" t="s">
        <v>20</v>
      </c>
      <c r="Q25" s="452"/>
      <c r="R25" s="452"/>
      <c r="S25" s="462" t="s">
        <v>16</v>
      </c>
      <c r="T25" s="453"/>
      <c r="U25" s="453"/>
      <c r="V25" s="462" t="s">
        <v>16</v>
      </c>
      <c r="W25" s="452"/>
      <c r="X25" s="452"/>
      <c r="Y25" s="462" t="s">
        <v>16</v>
      </c>
      <c r="Z25" s="452"/>
      <c r="AA25" s="463" t="s">
        <v>16</v>
      </c>
      <c r="AB25" s="463" t="s">
        <v>16</v>
      </c>
      <c r="AC25" s="452"/>
      <c r="AD25" s="454" t="s">
        <v>20</v>
      </c>
      <c r="AE25" s="452" t="s">
        <v>20</v>
      </c>
      <c r="AF25" s="452"/>
      <c r="AG25" s="453"/>
      <c r="AH25" s="453"/>
      <c r="AI25" s="482" t="s">
        <v>20</v>
      </c>
      <c r="AJ25" s="456">
        <f t="shared" si="52"/>
        <v>36</v>
      </c>
      <c r="AK25" s="457">
        <f t="shared" si="53"/>
        <v>60</v>
      </c>
      <c r="AL25" s="457">
        <f t="shared" si="54"/>
        <v>24</v>
      </c>
      <c r="AM25" s="458"/>
      <c r="AN25" s="459">
        <f t="shared" si="55"/>
        <v>36</v>
      </c>
      <c r="AO25" s="459">
        <f t="shared" si="56"/>
        <v>24</v>
      </c>
      <c r="AP25" s="4"/>
      <c r="AQ25" s="446"/>
      <c r="AR25" s="446"/>
      <c r="AS25" s="446"/>
      <c r="AT25" s="446">
        <v>14</v>
      </c>
      <c r="AU25" s="446"/>
      <c r="AV25" s="460">
        <f t="shared" si="30"/>
        <v>0</v>
      </c>
      <c r="AW25" s="460">
        <f t="shared" si="31"/>
        <v>0</v>
      </c>
      <c r="AX25" s="460">
        <f t="shared" si="32"/>
        <v>0</v>
      </c>
      <c r="AY25" s="460">
        <f t="shared" si="33"/>
        <v>5</v>
      </c>
      <c r="AZ25" s="460">
        <f t="shared" si="34"/>
        <v>0</v>
      </c>
      <c r="BA25" s="460">
        <f t="shared" si="35"/>
        <v>0</v>
      </c>
      <c r="BB25" s="460">
        <f t="shared" si="36"/>
        <v>0</v>
      </c>
      <c r="BC25" s="460">
        <f t="shared" si="37"/>
        <v>0</v>
      </c>
      <c r="BD25" s="460">
        <f t="shared" si="38"/>
        <v>0</v>
      </c>
      <c r="BE25" s="460">
        <f t="shared" si="39"/>
        <v>0</v>
      </c>
      <c r="BF25" s="460">
        <f t="shared" si="40"/>
        <v>0</v>
      </c>
      <c r="BG25" s="460">
        <f t="shared" si="41"/>
        <v>0</v>
      </c>
      <c r="BH25" s="460">
        <f t="shared" si="42"/>
        <v>0</v>
      </c>
      <c r="BI25" s="460">
        <f t="shared" si="43"/>
        <v>0</v>
      </c>
      <c r="BJ25" s="460">
        <f t="shared" si="44"/>
        <v>0</v>
      </c>
      <c r="BK25" s="460">
        <f t="shared" si="45"/>
        <v>0</v>
      </c>
      <c r="BL25" s="460">
        <f t="shared" si="46"/>
        <v>0</v>
      </c>
      <c r="BM25" s="460">
        <f t="shared" si="47"/>
        <v>0</v>
      </c>
      <c r="BN25" s="460">
        <f t="shared" si="48"/>
        <v>0</v>
      </c>
      <c r="BO25" s="460">
        <f t="shared" si="49"/>
        <v>0</v>
      </c>
      <c r="BP25" s="460">
        <f t="shared" si="50"/>
        <v>0</v>
      </c>
      <c r="BQ25" s="460">
        <f t="shared" si="51"/>
        <v>0</v>
      </c>
      <c r="BR25" s="460">
        <f t="shared" si="28"/>
        <v>0</v>
      </c>
      <c r="BS25" s="460">
        <f t="shared" si="57"/>
        <v>84</v>
      </c>
      <c r="BT25" s="461">
        <f t="shared" si="58"/>
        <v>60</v>
      </c>
      <c r="BU25" s="440"/>
    </row>
    <row r="26" spans="1:74" ht="15.75">
      <c r="A26" s="448">
        <v>154911</v>
      </c>
      <c r="B26" s="448" t="s">
        <v>425</v>
      </c>
      <c r="C26" s="450">
        <v>1189571</v>
      </c>
      <c r="D26" s="481" t="s">
        <v>132</v>
      </c>
      <c r="E26" s="452"/>
      <c r="F26" s="453"/>
      <c r="G26" s="453" t="s">
        <v>20</v>
      </c>
      <c r="H26" s="452"/>
      <c r="I26" s="452"/>
      <c r="J26" s="452" t="s">
        <v>20</v>
      </c>
      <c r="K26" s="452"/>
      <c r="L26" s="452"/>
      <c r="M26" s="453" t="s">
        <v>20</v>
      </c>
      <c r="N26" s="453"/>
      <c r="O26" s="452"/>
      <c r="P26" s="452" t="s">
        <v>20</v>
      </c>
      <c r="Q26" s="452"/>
      <c r="R26" s="452"/>
      <c r="S26" s="452" t="s">
        <v>20</v>
      </c>
      <c r="T26" s="453"/>
      <c r="U26" s="453"/>
      <c r="V26" s="452" t="s">
        <v>20</v>
      </c>
      <c r="W26" s="452"/>
      <c r="X26" s="452"/>
      <c r="Y26" s="462" t="s">
        <v>16</v>
      </c>
      <c r="Z26" s="452"/>
      <c r="AA26" s="453"/>
      <c r="AB26" s="453" t="s">
        <v>20</v>
      </c>
      <c r="AC26" s="452"/>
      <c r="AD26" s="452"/>
      <c r="AE26" s="452" t="s">
        <v>20</v>
      </c>
      <c r="AF26" s="452"/>
      <c r="AG26" s="453"/>
      <c r="AH26" s="453" t="s">
        <v>20</v>
      </c>
      <c r="AI26" s="453"/>
      <c r="AJ26" s="456">
        <f t="shared" si="52"/>
        <v>108</v>
      </c>
      <c r="AK26" s="457">
        <f t="shared" si="53"/>
        <v>108</v>
      </c>
      <c r="AL26" s="457">
        <f t="shared" si="54"/>
        <v>0</v>
      </c>
      <c r="AM26" s="458"/>
      <c r="AN26" s="459">
        <f t="shared" si="55"/>
        <v>108</v>
      </c>
      <c r="AO26" s="459">
        <f t="shared" si="56"/>
        <v>0</v>
      </c>
      <c r="AP26" s="4"/>
      <c r="AQ26" s="446"/>
      <c r="AR26" s="446"/>
      <c r="AS26" s="446"/>
      <c r="AT26" s="446">
        <v>2</v>
      </c>
      <c r="AU26" s="446"/>
      <c r="AV26" s="460">
        <f t="shared" si="30"/>
        <v>0</v>
      </c>
      <c r="AW26" s="460">
        <f t="shared" si="31"/>
        <v>0</v>
      </c>
      <c r="AX26" s="460">
        <f t="shared" si="32"/>
        <v>0</v>
      </c>
      <c r="AY26" s="460">
        <f t="shared" si="33"/>
        <v>9</v>
      </c>
      <c r="AZ26" s="460">
        <f t="shared" si="34"/>
        <v>0</v>
      </c>
      <c r="BA26" s="460">
        <f t="shared" si="35"/>
        <v>0</v>
      </c>
      <c r="BB26" s="460">
        <f t="shared" si="36"/>
        <v>0</v>
      </c>
      <c r="BC26" s="460">
        <f t="shared" si="37"/>
        <v>0</v>
      </c>
      <c r="BD26" s="460">
        <f t="shared" si="38"/>
        <v>0</v>
      </c>
      <c r="BE26" s="460">
        <f t="shared" si="39"/>
        <v>0</v>
      </c>
      <c r="BF26" s="460">
        <f t="shared" si="40"/>
        <v>0</v>
      </c>
      <c r="BG26" s="460">
        <f t="shared" si="41"/>
        <v>0</v>
      </c>
      <c r="BH26" s="460">
        <f t="shared" si="42"/>
        <v>0</v>
      </c>
      <c r="BI26" s="460">
        <f t="shared" si="43"/>
        <v>0</v>
      </c>
      <c r="BJ26" s="460">
        <f t="shared" si="44"/>
        <v>0</v>
      </c>
      <c r="BK26" s="460">
        <f t="shared" si="45"/>
        <v>0</v>
      </c>
      <c r="BL26" s="460">
        <f t="shared" si="46"/>
        <v>0</v>
      </c>
      <c r="BM26" s="460">
        <f t="shared" si="47"/>
        <v>0</v>
      </c>
      <c r="BN26" s="460">
        <f t="shared" si="48"/>
        <v>0</v>
      </c>
      <c r="BO26" s="460">
        <f t="shared" si="49"/>
        <v>0</v>
      </c>
      <c r="BP26" s="460">
        <f t="shared" si="50"/>
        <v>0</v>
      </c>
      <c r="BQ26" s="460">
        <f t="shared" si="51"/>
        <v>0</v>
      </c>
      <c r="BR26" s="460">
        <f t="shared" si="28"/>
        <v>0</v>
      </c>
      <c r="BS26" s="460">
        <f t="shared" si="57"/>
        <v>12</v>
      </c>
      <c r="BT26" s="461">
        <f t="shared" si="58"/>
        <v>108</v>
      </c>
      <c r="BU26" s="440"/>
    </row>
    <row r="27" spans="1:74" ht="15.75">
      <c r="A27" s="448" t="s">
        <v>426</v>
      </c>
      <c r="B27" s="448" t="s">
        <v>427</v>
      </c>
      <c r="C27" s="450">
        <v>731501</v>
      </c>
      <c r="D27" s="481" t="s">
        <v>132</v>
      </c>
      <c r="E27" s="452"/>
      <c r="F27" s="453"/>
      <c r="G27" s="453" t="s">
        <v>20</v>
      </c>
      <c r="H27" s="452"/>
      <c r="I27" s="454" t="s">
        <v>20</v>
      </c>
      <c r="J27" s="452" t="s">
        <v>20</v>
      </c>
      <c r="K27" s="452"/>
      <c r="L27" s="454" t="s">
        <v>163</v>
      </c>
      <c r="M27" s="453" t="s">
        <v>20</v>
      </c>
      <c r="N27" s="455" t="s">
        <v>163</v>
      </c>
      <c r="O27" s="452"/>
      <c r="P27" s="452" t="s">
        <v>20</v>
      </c>
      <c r="Q27" s="452"/>
      <c r="R27" s="454" t="s">
        <v>163</v>
      </c>
      <c r="S27" s="452" t="s">
        <v>20</v>
      </c>
      <c r="T27" s="455" t="s">
        <v>20</v>
      </c>
      <c r="U27" s="453"/>
      <c r="V27" s="452" t="s">
        <v>20</v>
      </c>
      <c r="W27" s="454" t="s">
        <v>20</v>
      </c>
      <c r="X27" s="452"/>
      <c r="Y27" s="452" t="s">
        <v>20</v>
      </c>
      <c r="Z27" s="452"/>
      <c r="AA27" s="455" t="s">
        <v>20</v>
      </c>
      <c r="AB27" s="453" t="s">
        <v>20</v>
      </c>
      <c r="AC27" s="454" t="s">
        <v>163</v>
      </c>
      <c r="AD27" s="452"/>
      <c r="AE27" s="452" t="s">
        <v>20</v>
      </c>
      <c r="AF27" s="452"/>
      <c r="AG27" s="453"/>
      <c r="AH27" s="453" t="s">
        <v>20</v>
      </c>
      <c r="AI27" s="455" t="s">
        <v>20</v>
      </c>
      <c r="AJ27" s="456">
        <f t="shared" si="52"/>
        <v>120</v>
      </c>
      <c r="AK27" s="457">
        <f t="shared" si="53"/>
        <v>204</v>
      </c>
      <c r="AL27" s="457">
        <f t="shared" si="54"/>
        <v>84</v>
      </c>
      <c r="AM27" s="458"/>
      <c r="AN27" s="459">
        <f t="shared" si="55"/>
        <v>120</v>
      </c>
      <c r="AO27" s="459">
        <f t="shared" si="56"/>
        <v>84</v>
      </c>
      <c r="AP27" s="4"/>
      <c r="AQ27" s="446"/>
      <c r="AR27" s="446"/>
      <c r="AS27" s="446"/>
      <c r="AT27" s="446"/>
      <c r="AU27" s="446"/>
      <c r="AV27" s="460">
        <f t="shared" si="30"/>
        <v>0</v>
      </c>
      <c r="AW27" s="460">
        <f t="shared" si="31"/>
        <v>0</v>
      </c>
      <c r="AX27" s="460">
        <f t="shared" si="32"/>
        <v>0</v>
      </c>
      <c r="AY27" s="460">
        <f t="shared" si="33"/>
        <v>15</v>
      </c>
      <c r="AZ27" s="460">
        <f t="shared" si="34"/>
        <v>0</v>
      </c>
      <c r="BA27" s="460">
        <f t="shared" si="35"/>
        <v>0</v>
      </c>
      <c r="BB27" s="460">
        <f t="shared" si="36"/>
        <v>4</v>
      </c>
      <c r="BC27" s="460">
        <f t="shared" si="37"/>
        <v>0</v>
      </c>
      <c r="BD27" s="460">
        <f t="shared" si="38"/>
        <v>0</v>
      </c>
      <c r="BE27" s="460">
        <f t="shared" si="39"/>
        <v>0</v>
      </c>
      <c r="BF27" s="460">
        <f t="shared" si="40"/>
        <v>0</v>
      </c>
      <c r="BG27" s="460">
        <f t="shared" si="41"/>
        <v>0</v>
      </c>
      <c r="BH27" s="460">
        <f t="shared" si="42"/>
        <v>0</v>
      </c>
      <c r="BI27" s="460">
        <f t="shared" si="43"/>
        <v>0</v>
      </c>
      <c r="BJ27" s="460">
        <f t="shared" si="44"/>
        <v>0</v>
      </c>
      <c r="BK27" s="460">
        <f t="shared" si="45"/>
        <v>0</v>
      </c>
      <c r="BL27" s="460">
        <f t="shared" si="46"/>
        <v>0</v>
      </c>
      <c r="BM27" s="460">
        <f t="shared" si="47"/>
        <v>0</v>
      </c>
      <c r="BN27" s="460">
        <f t="shared" si="48"/>
        <v>0</v>
      </c>
      <c r="BO27" s="460">
        <f t="shared" si="49"/>
        <v>0</v>
      </c>
      <c r="BP27" s="460">
        <f t="shared" si="50"/>
        <v>0</v>
      </c>
      <c r="BQ27" s="460">
        <f t="shared" si="51"/>
        <v>0</v>
      </c>
      <c r="BR27" s="460">
        <f t="shared" si="28"/>
        <v>0</v>
      </c>
      <c r="BS27" s="460">
        <f t="shared" si="57"/>
        <v>0</v>
      </c>
      <c r="BT27" s="461">
        <f t="shared" si="58"/>
        <v>204</v>
      </c>
      <c r="BU27" s="440"/>
    </row>
    <row r="28" spans="1:74" ht="15.75">
      <c r="A28" s="448" t="s">
        <v>428</v>
      </c>
      <c r="B28" s="448" t="s">
        <v>429</v>
      </c>
      <c r="C28" s="450">
        <v>675643</v>
      </c>
      <c r="D28" s="481" t="s">
        <v>132</v>
      </c>
      <c r="E28" s="452"/>
      <c r="F28" s="453"/>
      <c r="G28" s="453" t="s">
        <v>20</v>
      </c>
      <c r="H28" s="452"/>
      <c r="I28" s="452"/>
      <c r="J28" s="452" t="s">
        <v>20</v>
      </c>
      <c r="K28" s="452"/>
      <c r="L28" s="452"/>
      <c r="M28" s="453" t="s">
        <v>20</v>
      </c>
      <c r="N28" s="455" t="s">
        <v>20</v>
      </c>
      <c r="O28" s="452"/>
      <c r="P28" s="462" t="s">
        <v>16</v>
      </c>
      <c r="Q28" s="452"/>
      <c r="R28" s="452"/>
      <c r="S28" s="452" t="s">
        <v>20</v>
      </c>
      <c r="T28" s="453"/>
      <c r="U28" s="455" t="s">
        <v>20</v>
      </c>
      <c r="V28" s="452" t="s">
        <v>20</v>
      </c>
      <c r="W28" s="452"/>
      <c r="X28" s="452"/>
      <c r="Y28" s="462" t="s">
        <v>16</v>
      </c>
      <c r="Z28" s="454" t="s">
        <v>20</v>
      </c>
      <c r="AA28" s="453"/>
      <c r="AB28" s="453" t="s">
        <v>20</v>
      </c>
      <c r="AC28" s="452"/>
      <c r="AD28" s="452"/>
      <c r="AE28" s="462" t="s">
        <v>16</v>
      </c>
      <c r="AF28" s="452"/>
      <c r="AG28" s="453"/>
      <c r="AH28" s="453" t="s">
        <v>20</v>
      </c>
      <c r="AI28" s="455" t="s">
        <v>20</v>
      </c>
      <c r="AJ28" s="456">
        <f t="shared" si="52"/>
        <v>84</v>
      </c>
      <c r="AK28" s="483">
        <f t="shared" si="53"/>
        <v>132</v>
      </c>
      <c r="AL28" s="457">
        <f t="shared" si="54"/>
        <v>48</v>
      </c>
      <c r="AM28" s="458"/>
      <c r="AN28" s="459">
        <f t="shared" si="55"/>
        <v>84</v>
      </c>
      <c r="AO28" s="459">
        <f t="shared" si="56"/>
        <v>48</v>
      </c>
      <c r="AP28" s="4"/>
      <c r="AQ28" s="446"/>
      <c r="AR28" s="446"/>
      <c r="AS28" s="446"/>
      <c r="AT28" s="446">
        <v>6</v>
      </c>
      <c r="AU28" s="446"/>
      <c r="AV28" s="460">
        <f t="shared" si="30"/>
        <v>0</v>
      </c>
      <c r="AW28" s="460">
        <f t="shared" si="31"/>
        <v>0</v>
      </c>
      <c r="AX28" s="460">
        <f t="shared" si="32"/>
        <v>0</v>
      </c>
      <c r="AY28" s="460">
        <f t="shared" si="33"/>
        <v>11</v>
      </c>
      <c r="AZ28" s="460">
        <f t="shared" si="34"/>
        <v>0</v>
      </c>
      <c r="BA28" s="460">
        <f t="shared" si="35"/>
        <v>0</v>
      </c>
      <c r="BB28" s="460">
        <f t="shared" si="36"/>
        <v>0</v>
      </c>
      <c r="BC28" s="460">
        <f t="shared" si="37"/>
        <v>0</v>
      </c>
      <c r="BD28" s="460">
        <f t="shared" si="38"/>
        <v>0</v>
      </c>
      <c r="BE28" s="460">
        <f t="shared" si="39"/>
        <v>0</v>
      </c>
      <c r="BF28" s="460">
        <f t="shared" si="40"/>
        <v>0</v>
      </c>
      <c r="BG28" s="460">
        <f t="shared" si="41"/>
        <v>0</v>
      </c>
      <c r="BH28" s="460">
        <f t="shared" si="42"/>
        <v>0</v>
      </c>
      <c r="BI28" s="460">
        <f t="shared" si="43"/>
        <v>0</v>
      </c>
      <c r="BJ28" s="460">
        <f t="shared" si="44"/>
        <v>0</v>
      </c>
      <c r="BK28" s="460">
        <f t="shared" si="45"/>
        <v>0</v>
      </c>
      <c r="BL28" s="460">
        <f t="shared" si="46"/>
        <v>0</v>
      </c>
      <c r="BM28" s="460">
        <f t="shared" si="47"/>
        <v>0</v>
      </c>
      <c r="BN28" s="460">
        <f t="shared" si="48"/>
        <v>0</v>
      </c>
      <c r="BO28" s="460">
        <f t="shared" si="49"/>
        <v>0</v>
      </c>
      <c r="BP28" s="460">
        <f t="shared" si="50"/>
        <v>0</v>
      </c>
      <c r="BQ28" s="460">
        <f t="shared" si="51"/>
        <v>0</v>
      </c>
      <c r="BR28" s="460">
        <f t="shared" si="28"/>
        <v>0</v>
      </c>
      <c r="BS28" s="460">
        <f t="shared" si="57"/>
        <v>36</v>
      </c>
      <c r="BT28" s="461">
        <f t="shared" si="58"/>
        <v>132</v>
      </c>
      <c r="BU28" s="440"/>
    </row>
    <row r="29" spans="1:74" ht="15.75">
      <c r="A29" s="448" t="s">
        <v>430</v>
      </c>
      <c r="B29" s="448" t="s">
        <v>431</v>
      </c>
      <c r="C29" s="450">
        <v>64760</v>
      </c>
      <c r="D29" s="481" t="s">
        <v>132</v>
      </c>
      <c r="E29" s="454" t="s">
        <v>163</v>
      </c>
      <c r="F29" s="455" t="s">
        <v>20</v>
      </c>
      <c r="G29" s="453" t="s">
        <v>20</v>
      </c>
      <c r="H29" s="454" t="s">
        <v>163</v>
      </c>
      <c r="I29" s="454" t="s">
        <v>163</v>
      </c>
      <c r="J29" s="586" t="s">
        <v>290</v>
      </c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8"/>
      <c r="AD29" s="454" t="s">
        <v>163</v>
      </c>
      <c r="AE29" s="470" t="s">
        <v>432</v>
      </c>
      <c r="AF29" s="454" t="s">
        <v>188</v>
      </c>
      <c r="AG29" s="455" t="s">
        <v>163</v>
      </c>
      <c r="AH29" s="463" t="s">
        <v>16</v>
      </c>
      <c r="AI29" s="455" t="s">
        <v>163</v>
      </c>
      <c r="AJ29" s="456">
        <f t="shared" si="52"/>
        <v>24</v>
      </c>
      <c r="AK29" s="483">
        <f t="shared" si="53"/>
        <v>96</v>
      </c>
      <c r="AL29" s="457">
        <f t="shared" si="54"/>
        <v>72</v>
      </c>
      <c r="AM29" s="458"/>
      <c r="AN29" s="484">
        <f t="shared" si="55"/>
        <v>24</v>
      </c>
      <c r="AO29" s="484">
        <f t="shared" si="56"/>
        <v>72</v>
      </c>
      <c r="AP29" s="4"/>
      <c r="AQ29" s="485"/>
      <c r="AR29" s="485">
        <v>14</v>
      </c>
      <c r="AS29" s="485"/>
      <c r="AT29" s="485">
        <v>2</v>
      </c>
      <c r="AU29" s="485"/>
      <c r="AV29" s="460">
        <f t="shared" si="30"/>
        <v>0</v>
      </c>
      <c r="AW29" s="460">
        <f t="shared" si="31"/>
        <v>0</v>
      </c>
      <c r="AX29" s="460">
        <f t="shared" si="32"/>
        <v>0</v>
      </c>
      <c r="AY29" s="460">
        <f t="shared" si="33"/>
        <v>2</v>
      </c>
      <c r="AZ29" s="460">
        <f t="shared" si="34"/>
        <v>0</v>
      </c>
      <c r="BA29" s="460">
        <f t="shared" si="35"/>
        <v>0</v>
      </c>
      <c r="BB29" s="460">
        <f t="shared" si="36"/>
        <v>6</v>
      </c>
      <c r="BC29" s="460">
        <f t="shared" si="37"/>
        <v>0</v>
      </c>
      <c r="BD29" s="460">
        <f t="shared" si="38"/>
        <v>0</v>
      </c>
      <c r="BE29" s="460">
        <f t="shared" si="39"/>
        <v>0</v>
      </c>
      <c r="BF29" s="460">
        <f t="shared" si="40"/>
        <v>0</v>
      </c>
      <c r="BG29" s="460">
        <f t="shared" si="41"/>
        <v>2</v>
      </c>
      <c r="BH29" s="460">
        <f t="shared" si="42"/>
        <v>0</v>
      </c>
      <c r="BI29" s="460">
        <f t="shared" si="43"/>
        <v>0</v>
      </c>
      <c r="BJ29" s="460">
        <f t="shared" si="44"/>
        <v>0</v>
      </c>
      <c r="BK29" s="460">
        <f t="shared" si="45"/>
        <v>0</v>
      </c>
      <c r="BL29" s="460">
        <f t="shared" si="46"/>
        <v>0</v>
      </c>
      <c r="BM29" s="460">
        <f t="shared" si="47"/>
        <v>0</v>
      </c>
      <c r="BN29" s="460">
        <f t="shared" si="48"/>
        <v>0</v>
      </c>
      <c r="BO29" s="460">
        <f t="shared" si="49"/>
        <v>0</v>
      </c>
      <c r="BP29" s="460">
        <f t="shared" si="50"/>
        <v>0</v>
      </c>
      <c r="BQ29" s="460">
        <f t="shared" si="51"/>
        <v>0</v>
      </c>
      <c r="BR29" s="460">
        <f t="shared" si="28"/>
        <v>0</v>
      </c>
      <c r="BS29" s="486">
        <f t="shared" si="57"/>
        <v>96</v>
      </c>
      <c r="BT29" s="461">
        <f t="shared" si="58"/>
        <v>96</v>
      </c>
      <c r="BU29" s="440"/>
    </row>
    <row r="30" spans="1:74" ht="15.75">
      <c r="A30" s="448" t="s">
        <v>433</v>
      </c>
      <c r="B30" s="448" t="s">
        <v>434</v>
      </c>
      <c r="C30" s="450"/>
      <c r="D30" s="481" t="s">
        <v>132</v>
      </c>
      <c r="E30" s="452"/>
      <c r="F30" s="453"/>
      <c r="G30" s="453"/>
      <c r="H30" s="452"/>
      <c r="I30" s="452"/>
      <c r="J30" s="452"/>
      <c r="K30" s="452"/>
      <c r="L30" s="452"/>
      <c r="M30" s="453"/>
      <c r="N30" s="453"/>
      <c r="O30" s="452"/>
      <c r="P30" s="452"/>
      <c r="Q30" s="452"/>
      <c r="R30" s="452"/>
      <c r="S30" s="452"/>
      <c r="T30" s="453"/>
      <c r="U30" s="453"/>
      <c r="V30" s="452" t="s">
        <v>20</v>
      </c>
      <c r="W30" s="452"/>
      <c r="X30" s="452"/>
      <c r="Y30" s="452" t="s">
        <v>20</v>
      </c>
      <c r="Z30" s="452"/>
      <c r="AA30" s="453"/>
      <c r="AB30" s="453" t="s">
        <v>20</v>
      </c>
      <c r="AC30" s="452"/>
      <c r="AD30" s="452"/>
      <c r="AE30" s="452" t="s">
        <v>163</v>
      </c>
      <c r="AF30" s="452"/>
      <c r="AG30" s="453"/>
      <c r="AH30" s="453" t="s">
        <v>20</v>
      </c>
      <c r="AI30" s="453"/>
      <c r="AJ30" s="456">
        <f t="shared" si="52"/>
        <v>54</v>
      </c>
      <c r="AK30" s="483">
        <f t="shared" si="53"/>
        <v>54</v>
      </c>
      <c r="AL30" s="457">
        <f t="shared" si="54"/>
        <v>0</v>
      </c>
      <c r="AM30" s="458"/>
      <c r="AN30" s="484">
        <f t="shared" si="55"/>
        <v>54</v>
      </c>
      <c r="AO30" s="484">
        <f t="shared" si="56"/>
        <v>0</v>
      </c>
      <c r="AP30" s="4"/>
      <c r="AQ30" s="485"/>
      <c r="AR30" s="485">
        <v>11</v>
      </c>
      <c r="AS30" s="485"/>
      <c r="AT30" s="485"/>
      <c r="AU30" s="485"/>
      <c r="AV30" s="460">
        <f t="shared" si="30"/>
        <v>0</v>
      </c>
      <c r="AW30" s="460">
        <f t="shared" si="31"/>
        <v>0</v>
      </c>
      <c r="AX30" s="460">
        <f t="shared" si="32"/>
        <v>0</v>
      </c>
      <c r="AY30" s="460">
        <f t="shared" si="33"/>
        <v>4</v>
      </c>
      <c r="AZ30" s="460">
        <f t="shared" si="34"/>
        <v>0</v>
      </c>
      <c r="BA30" s="460">
        <f t="shared" si="35"/>
        <v>0</v>
      </c>
      <c r="BB30" s="460">
        <f t="shared" si="36"/>
        <v>1</v>
      </c>
      <c r="BC30" s="460">
        <f t="shared" si="37"/>
        <v>0</v>
      </c>
      <c r="BD30" s="460">
        <f t="shared" si="38"/>
        <v>0</v>
      </c>
      <c r="BE30" s="460">
        <f t="shared" si="39"/>
        <v>0</v>
      </c>
      <c r="BF30" s="460">
        <f t="shared" si="40"/>
        <v>0</v>
      </c>
      <c r="BG30" s="460">
        <f t="shared" si="41"/>
        <v>0</v>
      </c>
      <c r="BH30" s="460">
        <f t="shared" si="42"/>
        <v>0</v>
      </c>
      <c r="BI30" s="460">
        <f t="shared" si="43"/>
        <v>0</v>
      </c>
      <c r="BJ30" s="460">
        <f t="shared" si="44"/>
        <v>0</v>
      </c>
      <c r="BK30" s="460">
        <f t="shared" si="45"/>
        <v>0</v>
      </c>
      <c r="BL30" s="460">
        <f t="shared" si="46"/>
        <v>0</v>
      </c>
      <c r="BM30" s="460">
        <f t="shared" si="47"/>
        <v>0</v>
      </c>
      <c r="BN30" s="460">
        <f t="shared" si="48"/>
        <v>0</v>
      </c>
      <c r="BO30" s="460">
        <f t="shared" si="49"/>
        <v>0</v>
      </c>
      <c r="BP30" s="460">
        <f t="shared" si="50"/>
        <v>0</v>
      </c>
      <c r="BQ30" s="460">
        <f t="shared" si="51"/>
        <v>0</v>
      </c>
      <c r="BR30" s="460">
        <f t="shared" si="28"/>
        <v>0</v>
      </c>
      <c r="BS30" s="486">
        <f t="shared" si="57"/>
        <v>66</v>
      </c>
      <c r="BT30" s="461">
        <f t="shared" si="58"/>
        <v>54</v>
      </c>
      <c r="BU30" s="440"/>
    </row>
    <row r="31" spans="1:74" ht="15.75">
      <c r="A31" s="448" t="s">
        <v>435</v>
      </c>
      <c r="B31" s="448" t="s">
        <v>436</v>
      </c>
      <c r="C31" s="450">
        <v>458061</v>
      </c>
      <c r="D31" s="481" t="s">
        <v>132</v>
      </c>
      <c r="E31" s="454" t="s">
        <v>20</v>
      </c>
      <c r="F31" s="453"/>
      <c r="G31" s="453" t="s">
        <v>20</v>
      </c>
      <c r="H31" s="452"/>
      <c r="I31" s="454" t="s">
        <v>20</v>
      </c>
      <c r="J31" s="452" t="s">
        <v>20</v>
      </c>
      <c r="K31" s="452"/>
      <c r="L31" s="454" t="s">
        <v>163</v>
      </c>
      <c r="M31" s="487" t="s">
        <v>412</v>
      </c>
      <c r="N31" s="455" t="s">
        <v>163</v>
      </c>
      <c r="O31" s="452"/>
      <c r="P31" s="452"/>
      <c r="Q31" s="452" t="s">
        <v>19</v>
      </c>
      <c r="R31" s="452"/>
      <c r="S31" s="452"/>
      <c r="T31" s="453" t="s">
        <v>20</v>
      </c>
      <c r="U31" s="453" t="s">
        <v>20</v>
      </c>
      <c r="V31" s="488" t="s">
        <v>195</v>
      </c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90"/>
      <c r="AJ31" s="456">
        <f t="shared" si="52"/>
        <v>78</v>
      </c>
      <c r="AK31" s="491">
        <f t="shared" si="53"/>
        <v>114</v>
      </c>
      <c r="AL31" s="491">
        <f t="shared" si="54"/>
        <v>36</v>
      </c>
      <c r="AM31" s="458"/>
      <c r="AN31" s="459">
        <f t="shared" si="55"/>
        <v>78</v>
      </c>
      <c r="AO31" s="459">
        <f t="shared" si="56"/>
        <v>36</v>
      </c>
      <c r="AP31" s="492"/>
      <c r="AQ31" s="446"/>
      <c r="AR31" s="446"/>
      <c r="AS31" s="446"/>
      <c r="AT31" s="446"/>
      <c r="AU31" s="446">
        <v>42</v>
      </c>
      <c r="AV31" s="460">
        <f t="shared" si="30"/>
        <v>0</v>
      </c>
      <c r="AW31" s="460">
        <f t="shared" si="31"/>
        <v>0</v>
      </c>
      <c r="AX31" s="460">
        <f t="shared" si="32"/>
        <v>1</v>
      </c>
      <c r="AY31" s="460">
        <f t="shared" si="33"/>
        <v>6</v>
      </c>
      <c r="AZ31" s="460">
        <f t="shared" si="34"/>
        <v>0</v>
      </c>
      <c r="BA31" s="460">
        <f t="shared" si="35"/>
        <v>0</v>
      </c>
      <c r="BB31" s="460">
        <f t="shared" si="36"/>
        <v>2</v>
      </c>
      <c r="BC31" s="460">
        <f t="shared" si="37"/>
        <v>0</v>
      </c>
      <c r="BD31" s="460">
        <f t="shared" si="38"/>
        <v>0</v>
      </c>
      <c r="BE31" s="460">
        <f t="shared" si="39"/>
        <v>0</v>
      </c>
      <c r="BF31" s="460">
        <f t="shared" si="40"/>
        <v>1</v>
      </c>
      <c r="BG31" s="460">
        <f t="shared" si="41"/>
        <v>0</v>
      </c>
      <c r="BH31" s="460">
        <f t="shared" si="42"/>
        <v>0</v>
      </c>
      <c r="BI31" s="460">
        <f t="shared" si="43"/>
        <v>0</v>
      </c>
      <c r="BJ31" s="460">
        <f t="shared" si="44"/>
        <v>0</v>
      </c>
      <c r="BK31" s="460">
        <f t="shared" si="45"/>
        <v>0</v>
      </c>
      <c r="BL31" s="460">
        <f t="shared" si="46"/>
        <v>0</v>
      </c>
      <c r="BM31" s="460">
        <f t="shared" si="47"/>
        <v>0</v>
      </c>
      <c r="BN31" s="460">
        <f t="shared" si="48"/>
        <v>0</v>
      </c>
      <c r="BO31" s="460">
        <f t="shared" si="49"/>
        <v>0</v>
      </c>
      <c r="BP31" s="460">
        <f t="shared" si="50"/>
        <v>0</v>
      </c>
      <c r="BQ31" s="460">
        <f t="shared" si="51"/>
        <v>0</v>
      </c>
      <c r="BR31" s="460">
        <f t="shared" si="28"/>
        <v>0</v>
      </c>
      <c r="BS31" s="460">
        <f t="shared" si="57"/>
        <v>42</v>
      </c>
      <c r="BT31" s="461">
        <f t="shared" si="58"/>
        <v>114</v>
      </c>
      <c r="BU31" s="440"/>
    </row>
    <row r="32" spans="1:74" ht="15.75" customHeight="1">
      <c r="A32" s="448" t="s">
        <v>437</v>
      </c>
      <c r="B32" s="448" t="s">
        <v>438</v>
      </c>
      <c r="C32" s="450">
        <v>657849</v>
      </c>
      <c r="D32" s="481" t="s">
        <v>393</v>
      </c>
      <c r="E32" s="452"/>
      <c r="F32" s="453"/>
      <c r="G32" s="453" t="s">
        <v>20</v>
      </c>
      <c r="H32" s="452"/>
      <c r="I32" s="452" t="s">
        <v>20</v>
      </c>
      <c r="J32" s="452"/>
      <c r="K32" s="454" t="s">
        <v>163</v>
      </c>
      <c r="L32" s="452"/>
      <c r="M32" s="455" t="s">
        <v>20</v>
      </c>
      <c r="N32" s="453" t="s">
        <v>20</v>
      </c>
      <c r="O32" s="462"/>
      <c r="P32" s="462" t="s">
        <v>293</v>
      </c>
      <c r="Q32" s="462" t="s">
        <v>293</v>
      </c>
      <c r="R32" s="462" t="s">
        <v>293</v>
      </c>
      <c r="S32" s="462" t="s">
        <v>293</v>
      </c>
      <c r="T32" s="453"/>
      <c r="U32" s="455" t="s">
        <v>163</v>
      </c>
      <c r="V32" s="452" t="s">
        <v>20</v>
      </c>
      <c r="W32" s="454" t="s">
        <v>20</v>
      </c>
      <c r="X32" s="452"/>
      <c r="Y32" s="452" t="s">
        <v>20</v>
      </c>
      <c r="Z32" s="452"/>
      <c r="AA32" s="455" t="s">
        <v>20</v>
      </c>
      <c r="AB32" s="453" t="s">
        <v>20</v>
      </c>
      <c r="AC32" s="452"/>
      <c r="AD32" s="454" t="s">
        <v>163</v>
      </c>
      <c r="AE32" s="452" t="s">
        <v>20</v>
      </c>
      <c r="AF32" s="454" t="s">
        <v>20</v>
      </c>
      <c r="AG32" s="453"/>
      <c r="AH32" s="453"/>
      <c r="AI32" s="453" t="s">
        <v>20</v>
      </c>
      <c r="AJ32" s="456">
        <f t="shared" si="52"/>
        <v>96</v>
      </c>
      <c r="AK32" s="457">
        <f t="shared" si="53"/>
        <v>162</v>
      </c>
      <c r="AL32" s="491">
        <f t="shared" si="54"/>
        <v>66</v>
      </c>
      <c r="AM32" s="458"/>
      <c r="AN32" s="459">
        <f t="shared" si="55"/>
        <v>96</v>
      </c>
      <c r="AO32" s="459">
        <f t="shared" si="56"/>
        <v>66</v>
      </c>
      <c r="AP32" s="15"/>
      <c r="AQ32" s="446"/>
      <c r="AR32" s="446">
        <v>4</v>
      </c>
      <c r="AS32" s="446"/>
      <c r="AT32" s="446"/>
      <c r="AU32" s="446"/>
      <c r="AV32" s="460">
        <f t="shared" si="30"/>
        <v>0</v>
      </c>
      <c r="AW32" s="460">
        <f t="shared" si="31"/>
        <v>0</v>
      </c>
      <c r="AX32" s="460">
        <f t="shared" si="32"/>
        <v>0</v>
      </c>
      <c r="AY32" s="460">
        <f t="shared" si="33"/>
        <v>12</v>
      </c>
      <c r="AZ32" s="460">
        <f t="shared" si="34"/>
        <v>0</v>
      </c>
      <c r="BA32" s="460">
        <f t="shared" si="35"/>
        <v>0</v>
      </c>
      <c r="BB32" s="460">
        <f t="shared" si="36"/>
        <v>3</v>
      </c>
      <c r="BC32" s="460">
        <f t="shared" si="37"/>
        <v>0</v>
      </c>
      <c r="BD32" s="460">
        <f t="shared" si="38"/>
        <v>0</v>
      </c>
      <c r="BE32" s="460">
        <f t="shared" si="39"/>
        <v>0</v>
      </c>
      <c r="BF32" s="460">
        <f t="shared" si="40"/>
        <v>0</v>
      </c>
      <c r="BG32" s="460">
        <f t="shared" si="41"/>
        <v>0</v>
      </c>
      <c r="BH32" s="460">
        <f t="shared" si="42"/>
        <v>0</v>
      </c>
      <c r="BI32" s="460">
        <f t="shared" si="43"/>
        <v>0</v>
      </c>
      <c r="BJ32" s="460">
        <f t="shared" si="44"/>
        <v>0</v>
      </c>
      <c r="BK32" s="460">
        <f t="shared" si="45"/>
        <v>0</v>
      </c>
      <c r="BL32" s="460">
        <f t="shared" si="46"/>
        <v>0</v>
      </c>
      <c r="BM32" s="460">
        <f t="shared" si="47"/>
        <v>0</v>
      </c>
      <c r="BN32" s="460">
        <f t="shared" si="48"/>
        <v>0</v>
      </c>
      <c r="BO32" s="460">
        <f t="shared" si="49"/>
        <v>0</v>
      </c>
      <c r="BP32" s="460">
        <f t="shared" si="50"/>
        <v>0</v>
      </c>
      <c r="BQ32" s="460">
        <f t="shared" si="51"/>
        <v>0</v>
      </c>
      <c r="BR32" s="460">
        <f t="shared" si="28"/>
        <v>0</v>
      </c>
      <c r="BS32" s="460">
        <f t="shared" si="57"/>
        <v>24</v>
      </c>
      <c r="BT32" s="461">
        <f t="shared" si="58"/>
        <v>162</v>
      </c>
      <c r="BU32" s="440"/>
    </row>
    <row r="33" spans="1:73" ht="15.75">
      <c r="A33" s="448" t="s">
        <v>439</v>
      </c>
      <c r="B33" s="448" t="s">
        <v>440</v>
      </c>
      <c r="C33" s="450">
        <v>106143</v>
      </c>
      <c r="D33" s="481" t="s">
        <v>132</v>
      </c>
      <c r="E33" s="590" t="s">
        <v>290</v>
      </c>
      <c r="F33" s="591"/>
      <c r="G33" s="591"/>
      <c r="H33" s="591"/>
      <c r="I33" s="591"/>
      <c r="J33" s="592"/>
      <c r="K33" s="452"/>
      <c r="L33" s="454" t="s">
        <v>20</v>
      </c>
      <c r="M33" s="463" t="s">
        <v>17</v>
      </c>
      <c r="N33" s="463" t="s">
        <v>17</v>
      </c>
      <c r="O33" s="454" t="s">
        <v>163</v>
      </c>
      <c r="P33" s="452" t="s">
        <v>20</v>
      </c>
      <c r="Q33" s="452"/>
      <c r="R33" s="454" t="s">
        <v>20</v>
      </c>
      <c r="S33" s="452" t="s">
        <v>20</v>
      </c>
      <c r="T33" s="453"/>
      <c r="U33" s="453"/>
      <c r="V33" s="452" t="s">
        <v>20</v>
      </c>
      <c r="W33" s="454" t="s">
        <v>20</v>
      </c>
      <c r="X33" s="454" t="s">
        <v>20</v>
      </c>
      <c r="Y33" s="452" t="s">
        <v>20</v>
      </c>
      <c r="Z33" s="452"/>
      <c r="AA33" s="453" t="s">
        <v>20</v>
      </c>
      <c r="AB33" s="453" t="s">
        <v>20</v>
      </c>
      <c r="AC33" s="452"/>
      <c r="AD33" s="454" t="s">
        <v>188</v>
      </c>
      <c r="AE33" s="470" t="s">
        <v>432</v>
      </c>
      <c r="AF33" s="454" t="s">
        <v>163</v>
      </c>
      <c r="AG33" s="453"/>
      <c r="AH33" s="453"/>
      <c r="AI33" s="453"/>
      <c r="AJ33" s="456">
        <f t="shared" si="52"/>
        <v>84</v>
      </c>
      <c r="AK33" s="491">
        <f t="shared" si="53"/>
        <v>168</v>
      </c>
      <c r="AL33" s="491">
        <f t="shared" si="54"/>
        <v>84</v>
      </c>
      <c r="AM33" s="458"/>
      <c r="AN33" s="459">
        <f t="shared" si="55"/>
        <v>84</v>
      </c>
      <c r="AO33" s="459">
        <f t="shared" si="56"/>
        <v>84</v>
      </c>
      <c r="AP33" s="492"/>
      <c r="AQ33" s="446"/>
      <c r="AR33" s="446">
        <v>4</v>
      </c>
      <c r="AS33" s="446"/>
      <c r="AT33" s="446"/>
      <c r="AU33" s="446">
        <v>12</v>
      </c>
      <c r="AV33" s="460">
        <f t="shared" si="30"/>
        <v>0</v>
      </c>
      <c r="AW33" s="460">
        <f t="shared" si="31"/>
        <v>0</v>
      </c>
      <c r="AX33" s="460">
        <f t="shared" si="32"/>
        <v>0</v>
      </c>
      <c r="AY33" s="460">
        <f t="shared" si="33"/>
        <v>10</v>
      </c>
      <c r="AZ33" s="460">
        <f t="shared" si="34"/>
        <v>0</v>
      </c>
      <c r="BA33" s="460">
        <f t="shared" si="35"/>
        <v>0</v>
      </c>
      <c r="BB33" s="460">
        <f t="shared" si="36"/>
        <v>2</v>
      </c>
      <c r="BC33" s="460">
        <f t="shared" si="37"/>
        <v>0</v>
      </c>
      <c r="BD33" s="460">
        <f t="shared" si="38"/>
        <v>0</v>
      </c>
      <c r="BE33" s="460">
        <f t="shared" si="39"/>
        <v>0</v>
      </c>
      <c r="BF33" s="460">
        <f t="shared" si="40"/>
        <v>0</v>
      </c>
      <c r="BG33" s="460">
        <f t="shared" si="41"/>
        <v>2</v>
      </c>
      <c r="BH33" s="460">
        <f t="shared" si="42"/>
        <v>0</v>
      </c>
      <c r="BI33" s="460">
        <f t="shared" si="43"/>
        <v>0</v>
      </c>
      <c r="BJ33" s="460">
        <f t="shared" si="44"/>
        <v>0</v>
      </c>
      <c r="BK33" s="460">
        <f t="shared" si="45"/>
        <v>0</v>
      </c>
      <c r="BL33" s="460">
        <f t="shared" si="46"/>
        <v>0</v>
      </c>
      <c r="BM33" s="460">
        <f t="shared" si="47"/>
        <v>0</v>
      </c>
      <c r="BN33" s="460">
        <f t="shared" si="48"/>
        <v>0</v>
      </c>
      <c r="BO33" s="460">
        <f t="shared" si="49"/>
        <v>0</v>
      </c>
      <c r="BP33" s="460">
        <f t="shared" si="50"/>
        <v>0</v>
      </c>
      <c r="BQ33" s="460">
        <f t="shared" si="51"/>
        <v>0</v>
      </c>
      <c r="BR33" s="460">
        <f t="shared" si="28"/>
        <v>0</v>
      </c>
      <c r="BS33" s="460">
        <f t="shared" si="57"/>
        <v>36</v>
      </c>
      <c r="BT33" s="461">
        <f>(AV33*$BV$6)+(AW33*$BW$6)+(AX33*$BX$6)+(AY33*$BY$6)+(AZ33*$BZ$6)+(BA33*$CA$6)+(BB33*$CB$6)+(BC33*$CC$6)+(BD33*$CD$6)+(BE33*$CE$6)+(BF33*$CF$6)+(BG33*$CG$6+(BH33*$CH$6)+(BI33*$CI$6)+(BJ33*$CJ$6)+(BK33*$CK$6)+(BL33*$CL$6)+(BM33*$CM$6)+(BN33*$CN$6)+(BO33*$CO$6)+(BP33*$CP$6)+(BQ33*$CQ$6)+(BR33*$CR$6))</f>
        <v>168</v>
      </c>
      <c r="BU33" s="440"/>
    </row>
    <row r="34" spans="1:73" ht="15.75">
      <c r="A34" s="471"/>
      <c r="B34" s="472" t="s">
        <v>2</v>
      </c>
      <c r="C34" s="473" t="s">
        <v>81</v>
      </c>
      <c r="D34" s="589" t="s">
        <v>4</v>
      </c>
      <c r="E34" s="438">
        <v>1</v>
      </c>
      <c r="F34" s="438">
        <v>2</v>
      </c>
      <c r="G34" s="438">
        <v>3</v>
      </c>
      <c r="H34" s="438">
        <v>4</v>
      </c>
      <c r="I34" s="438">
        <v>5</v>
      </c>
      <c r="J34" s="438">
        <v>6</v>
      </c>
      <c r="K34" s="438">
        <v>7</v>
      </c>
      <c r="L34" s="438">
        <v>8</v>
      </c>
      <c r="M34" s="438">
        <v>9</v>
      </c>
      <c r="N34" s="438">
        <v>10</v>
      </c>
      <c r="O34" s="438">
        <v>11</v>
      </c>
      <c r="P34" s="438">
        <v>12</v>
      </c>
      <c r="Q34" s="438">
        <v>13</v>
      </c>
      <c r="R34" s="438">
        <v>14</v>
      </c>
      <c r="S34" s="438">
        <v>15</v>
      </c>
      <c r="T34" s="438">
        <v>16</v>
      </c>
      <c r="U34" s="438">
        <v>17</v>
      </c>
      <c r="V34" s="438">
        <v>18</v>
      </c>
      <c r="W34" s="438">
        <v>19</v>
      </c>
      <c r="X34" s="438">
        <v>20</v>
      </c>
      <c r="Y34" s="438">
        <v>21</v>
      </c>
      <c r="Z34" s="438">
        <v>22</v>
      </c>
      <c r="AA34" s="438">
        <v>23</v>
      </c>
      <c r="AB34" s="438">
        <v>24</v>
      </c>
      <c r="AC34" s="438">
        <v>25</v>
      </c>
      <c r="AD34" s="438">
        <v>26</v>
      </c>
      <c r="AE34" s="438">
        <v>27</v>
      </c>
      <c r="AF34" s="438">
        <v>28</v>
      </c>
      <c r="AG34" s="438">
        <v>29</v>
      </c>
      <c r="AH34" s="438">
        <v>30</v>
      </c>
      <c r="AI34" s="438">
        <v>31</v>
      </c>
      <c r="AJ34" s="584" t="s">
        <v>5</v>
      </c>
      <c r="AK34" s="585" t="s">
        <v>6</v>
      </c>
      <c r="AL34" s="585" t="s">
        <v>7</v>
      </c>
      <c r="AM34" s="474"/>
      <c r="AN34" s="493"/>
      <c r="AO34" s="493"/>
      <c r="AP34" s="15"/>
      <c r="AQ34" s="476"/>
      <c r="AR34" s="476"/>
      <c r="AS34" s="476"/>
      <c r="AT34" s="476"/>
      <c r="AU34" s="477"/>
      <c r="AV34" s="478"/>
      <c r="AW34" s="478"/>
      <c r="AX34" s="478"/>
      <c r="AY34" s="478"/>
      <c r="AZ34" s="478"/>
      <c r="BA34" s="478"/>
      <c r="BB34" s="478"/>
      <c r="BC34" s="478"/>
      <c r="BD34" s="478"/>
      <c r="BE34" s="478"/>
      <c r="BF34" s="478"/>
      <c r="BG34" s="478"/>
      <c r="BH34" s="478"/>
      <c r="BI34" s="478"/>
      <c r="BJ34" s="478"/>
      <c r="BK34" s="478"/>
      <c r="BL34" s="478"/>
      <c r="BM34" s="478"/>
      <c r="BN34" s="478"/>
      <c r="BO34" s="478"/>
      <c r="BP34" s="478"/>
      <c r="BQ34" s="478"/>
      <c r="BR34" s="478"/>
      <c r="BS34" s="478"/>
      <c r="BT34" s="479"/>
      <c r="BU34" s="480"/>
    </row>
    <row r="35" spans="1:73" ht="15.75">
      <c r="A35" s="471"/>
      <c r="B35" s="472" t="s">
        <v>268</v>
      </c>
      <c r="C35" s="473" t="s">
        <v>201</v>
      </c>
      <c r="D35" s="589"/>
      <c r="E35" s="444" t="s">
        <v>82</v>
      </c>
      <c r="F35" s="444" t="s">
        <v>83</v>
      </c>
      <c r="G35" s="444" t="s">
        <v>84</v>
      </c>
      <c r="H35" s="444" t="s">
        <v>85</v>
      </c>
      <c r="I35" s="444" t="s">
        <v>86</v>
      </c>
      <c r="J35" s="444" t="s">
        <v>87</v>
      </c>
      <c r="K35" s="444" t="s">
        <v>88</v>
      </c>
      <c r="L35" s="444" t="s">
        <v>82</v>
      </c>
      <c r="M35" s="444" t="s">
        <v>83</v>
      </c>
      <c r="N35" s="444" t="s">
        <v>84</v>
      </c>
      <c r="O35" s="444" t="s">
        <v>85</v>
      </c>
      <c r="P35" s="444" t="s">
        <v>86</v>
      </c>
      <c r="Q35" s="444" t="s">
        <v>87</v>
      </c>
      <c r="R35" s="444" t="s">
        <v>88</v>
      </c>
      <c r="S35" s="444" t="s">
        <v>82</v>
      </c>
      <c r="T35" s="444" t="s">
        <v>83</v>
      </c>
      <c r="U35" s="444" t="s">
        <v>84</v>
      </c>
      <c r="V35" s="444" t="s">
        <v>85</v>
      </c>
      <c r="W35" s="444" t="s">
        <v>86</v>
      </c>
      <c r="X35" s="444" t="s">
        <v>87</v>
      </c>
      <c r="Y35" s="444" t="s">
        <v>88</v>
      </c>
      <c r="Z35" s="444" t="s">
        <v>82</v>
      </c>
      <c r="AA35" s="444" t="s">
        <v>83</v>
      </c>
      <c r="AB35" s="444" t="s">
        <v>84</v>
      </c>
      <c r="AC35" s="444" t="s">
        <v>85</v>
      </c>
      <c r="AD35" s="444" t="s">
        <v>86</v>
      </c>
      <c r="AE35" s="444" t="s">
        <v>87</v>
      </c>
      <c r="AF35" s="444" t="s">
        <v>88</v>
      </c>
      <c r="AG35" s="444" t="s">
        <v>82</v>
      </c>
      <c r="AH35" s="444" t="s">
        <v>83</v>
      </c>
      <c r="AI35" s="444" t="s">
        <v>84</v>
      </c>
      <c r="AJ35" s="584"/>
      <c r="AK35" s="585"/>
      <c r="AL35" s="585"/>
      <c r="AM35" s="474"/>
      <c r="AN35" s="445" t="s">
        <v>5</v>
      </c>
      <c r="AO35" s="445" t="s">
        <v>7</v>
      </c>
      <c r="AP35" s="15"/>
      <c r="AQ35" s="446" t="s">
        <v>13</v>
      </c>
      <c r="AR35" s="446" t="s">
        <v>14</v>
      </c>
      <c r="AS35" s="446" t="s">
        <v>15</v>
      </c>
      <c r="AT35" s="446" t="s">
        <v>16</v>
      </c>
      <c r="AU35" s="446" t="s">
        <v>17</v>
      </c>
      <c r="AV35" s="460">
        <f t="shared" ref="AV35:AV48" si="59">COUNTIF(E35:AI35,"M")</f>
        <v>0</v>
      </c>
      <c r="AW35" s="460">
        <f t="shared" ref="AW35:AW48" si="60">COUNTIF(E35:AI35,"T")</f>
        <v>0</v>
      </c>
      <c r="AX35" s="460">
        <f t="shared" ref="AX35:AX48" si="61">COUNTIF(E35:AI35,"P")</f>
        <v>0</v>
      </c>
      <c r="AY35" s="460">
        <f t="shared" ref="AY35:AY48" si="62">COUNTIF(E35:AI35,"SN")</f>
        <v>0</v>
      </c>
      <c r="AZ35" s="460">
        <f t="shared" ref="AZ35:AZ48" si="63">COUNTIF(E35:AI35,"M/T")</f>
        <v>0</v>
      </c>
      <c r="BA35" s="460">
        <f t="shared" ref="BA35:BA48" si="64">COUNTIF(E35:AI35,"I/I")</f>
        <v>0</v>
      </c>
      <c r="BB35" s="460">
        <f t="shared" ref="BB35:BB48" si="65">COUNTIF(E35:AI35,"I")</f>
        <v>0</v>
      </c>
      <c r="BC35" s="460">
        <f t="shared" ref="BC35:BC48" si="66">COUNTIF(E35:AI35,"I²")</f>
        <v>0</v>
      </c>
      <c r="BD35" s="460">
        <f t="shared" ref="BD35:BD48" si="67">COUNTIF(E35:AI35,"M4")</f>
        <v>0</v>
      </c>
      <c r="BE35" s="460">
        <f t="shared" ref="BE35:BE48" si="68">COUNTIF(E35:AI35,"T5")</f>
        <v>0</v>
      </c>
      <c r="BF35" s="460">
        <f t="shared" ref="BF35:BF48" si="69">COUNTIF(E35:AI35,"M/N")</f>
        <v>0</v>
      </c>
      <c r="BG35" s="460">
        <f t="shared" ref="BG35:BG48" si="70">COUNTIF(E35:AI35,"T/N")</f>
        <v>0</v>
      </c>
      <c r="BH35" s="460">
        <f t="shared" ref="BH35:BH48" si="71">COUNTIF(E35:AI35,"T/I")</f>
        <v>0</v>
      </c>
      <c r="BI35" s="460">
        <f t="shared" ref="BI35:BI48" si="72">COUNTIF(E35:AI35,"P/I")</f>
        <v>0</v>
      </c>
      <c r="BJ35" s="460">
        <f t="shared" ref="BJ35:BJ48" si="73">COUNTIF(E35:AI35,"M/I")</f>
        <v>0</v>
      </c>
      <c r="BK35" s="460">
        <f t="shared" ref="BK35:BK48" si="74">COUNTIF(E35:AI35,"M4/T")</f>
        <v>0</v>
      </c>
      <c r="BL35" s="460">
        <f t="shared" ref="BL35:BL51" si="75">COUNTIF(E35:AI35,"I2/N")</f>
        <v>0</v>
      </c>
      <c r="BM35" s="460">
        <f t="shared" ref="BM35:BM48" si="76">COUNTIF(E35:AI35,"M5")</f>
        <v>0</v>
      </c>
      <c r="BN35" s="460">
        <f t="shared" ref="BN35:BN48" si="77">COUNTIF(E35:AI35,"M6")</f>
        <v>0</v>
      </c>
      <c r="BO35" s="460">
        <f t="shared" ref="BO35:BO48" si="78">COUNTIF(E35:AI35,"T2/N")</f>
        <v>0</v>
      </c>
      <c r="BP35" s="460">
        <f t="shared" ref="BP35:BP48" si="79">COUNTIF(E35:AI35,"P2")</f>
        <v>0</v>
      </c>
      <c r="BQ35" s="460">
        <f t="shared" ref="BQ35:BQ48" si="80">COUNTIF(E35:AI35,"T5/N")</f>
        <v>0</v>
      </c>
      <c r="BR35" s="460">
        <f t="shared" si="28"/>
        <v>0</v>
      </c>
      <c r="BS35" s="447" t="s">
        <v>33</v>
      </c>
      <c r="BT35" s="447" t="s">
        <v>34</v>
      </c>
      <c r="BU35" s="440"/>
    </row>
    <row r="36" spans="1:73" ht="18" customHeight="1">
      <c r="A36" s="448" t="s">
        <v>441</v>
      </c>
      <c r="B36" s="448" t="s">
        <v>442</v>
      </c>
      <c r="C36" s="450"/>
      <c r="D36" s="481" t="s">
        <v>132</v>
      </c>
      <c r="E36" s="452"/>
      <c r="F36" s="453"/>
      <c r="G36" s="453"/>
      <c r="H36" s="452"/>
      <c r="I36" s="452"/>
      <c r="J36" s="452"/>
      <c r="K36" s="452"/>
      <c r="L36" s="452"/>
      <c r="M36" s="453"/>
      <c r="N36" s="453"/>
      <c r="O36" s="452"/>
      <c r="P36" s="452"/>
      <c r="Q36" s="452"/>
      <c r="R36" s="452"/>
      <c r="S36" s="452"/>
      <c r="T36" s="453"/>
      <c r="U36" s="453"/>
      <c r="V36" s="452"/>
      <c r="W36" s="452" t="s">
        <v>20</v>
      </c>
      <c r="X36" s="452"/>
      <c r="Y36" s="452"/>
      <c r="Z36" s="452" t="s">
        <v>20</v>
      </c>
      <c r="AA36" s="453"/>
      <c r="AB36" s="453"/>
      <c r="AC36" s="452" t="s">
        <v>20</v>
      </c>
      <c r="AD36" s="452"/>
      <c r="AE36" s="452"/>
      <c r="AF36" s="452" t="s">
        <v>20</v>
      </c>
      <c r="AG36" s="453"/>
      <c r="AH36" s="453"/>
      <c r="AI36" s="453" t="s">
        <v>20</v>
      </c>
      <c r="AJ36" s="456">
        <f t="shared" ref="AJ36:AJ48" si="81">AN36</f>
        <v>60</v>
      </c>
      <c r="AK36" s="457">
        <f t="shared" ref="AK36:AK48" si="82">AJ36+AL36</f>
        <v>60</v>
      </c>
      <c r="AL36" s="457">
        <f t="shared" ref="AL36:AL48" si="83">AO36</f>
        <v>0</v>
      </c>
      <c r="AM36" s="458"/>
      <c r="AN36" s="459">
        <f t="shared" ref="AN36:AN48" si="84">$AN$2-BS36</f>
        <v>60</v>
      </c>
      <c r="AO36" s="459">
        <f t="shared" ref="AO36:AO48" si="85">(BT36-AN36)</f>
        <v>0</v>
      </c>
      <c r="AP36" s="15"/>
      <c r="AQ36" s="446"/>
      <c r="AR36" s="446">
        <v>10</v>
      </c>
      <c r="AS36" s="446"/>
      <c r="AT36" s="446"/>
      <c r="AU36" s="446"/>
      <c r="AV36" s="460">
        <f t="shared" si="59"/>
        <v>0</v>
      </c>
      <c r="AW36" s="460">
        <f t="shared" si="60"/>
        <v>0</v>
      </c>
      <c r="AX36" s="460">
        <f t="shared" si="61"/>
        <v>0</v>
      </c>
      <c r="AY36" s="460">
        <f t="shared" si="62"/>
        <v>5</v>
      </c>
      <c r="AZ36" s="460">
        <f t="shared" si="63"/>
        <v>0</v>
      </c>
      <c r="BA36" s="460">
        <f t="shared" si="64"/>
        <v>0</v>
      </c>
      <c r="BB36" s="460">
        <f t="shared" si="65"/>
        <v>0</v>
      </c>
      <c r="BC36" s="460">
        <f t="shared" si="66"/>
        <v>0</v>
      </c>
      <c r="BD36" s="460">
        <f t="shared" si="67"/>
        <v>0</v>
      </c>
      <c r="BE36" s="460">
        <f t="shared" si="68"/>
        <v>0</v>
      </c>
      <c r="BF36" s="460">
        <f t="shared" si="69"/>
        <v>0</v>
      </c>
      <c r="BG36" s="460">
        <f t="shared" si="70"/>
        <v>0</v>
      </c>
      <c r="BH36" s="460">
        <f t="shared" si="71"/>
        <v>0</v>
      </c>
      <c r="BI36" s="460">
        <f t="shared" si="72"/>
        <v>0</v>
      </c>
      <c r="BJ36" s="460">
        <f t="shared" si="73"/>
        <v>0</v>
      </c>
      <c r="BK36" s="460">
        <f t="shared" si="74"/>
        <v>0</v>
      </c>
      <c r="BL36" s="460">
        <f t="shared" si="75"/>
        <v>0</v>
      </c>
      <c r="BM36" s="460">
        <f t="shared" si="76"/>
        <v>0</v>
      </c>
      <c r="BN36" s="460">
        <f t="shared" si="77"/>
        <v>0</v>
      </c>
      <c r="BO36" s="460">
        <f t="shared" si="78"/>
        <v>0</v>
      </c>
      <c r="BP36" s="460">
        <f t="shared" si="79"/>
        <v>0</v>
      </c>
      <c r="BQ36" s="460">
        <f t="shared" si="80"/>
        <v>0</v>
      </c>
      <c r="BR36" s="460">
        <f t="shared" si="28"/>
        <v>0</v>
      </c>
      <c r="BS36" s="460">
        <f t="shared" ref="BS36:BS48" si="86">((AR36*6)+(AS36*6)+(AT36*6)+(AU36)+(AQ36*6))</f>
        <v>60</v>
      </c>
      <c r="BT36" s="461">
        <f t="shared" ref="BT36:BT48" si="87">(AV36*$BV$6)+(AW36*$BW$6)+(AX36*$BX$6)+(AY36*$BY$6)+(AZ36*$BZ$6)+(BA36*$CA$6)+(BB36*$CB$6)+(BC36*$CC$6)+(BD36*$CD$6)+(BE36*$CE$6)+(BF36*$CF$6)+(BG36*$CG$6+(BH36*$CH$6)+(BI36*$CI$6)+(BJ36*$CJ$6)+(BK36*$CK$6)+(BL36*$CL$6)+(BM36*$CM$6)+(BN36*$CN36)+(BO36*$CO$6)+(BP36*$CP$6)+(BQ36*$CQ$6)+(BR36*$CR$6))</f>
        <v>60</v>
      </c>
      <c r="BU36" s="440"/>
    </row>
    <row r="37" spans="1:73" ht="15.75">
      <c r="A37" s="448" t="s">
        <v>443</v>
      </c>
      <c r="B37" s="448" t="s">
        <v>444</v>
      </c>
      <c r="C37" s="450">
        <v>660604</v>
      </c>
      <c r="D37" s="481" t="s">
        <v>132</v>
      </c>
      <c r="E37" s="452" t="s">
        <v>20</v>
      </c>
      <c r="F37" s="453"/>
      <c r="G37" s="463" t="s">
        <v>16</v>
      </c>
      <c r="H37" s="452"/>
      <c r="I37" s="452"/>
      <c r="J37" s="452"/>
      <c r="K37" s="452" t="s">
        <v>20</v>
      </c>
      <c r="L37" s="452"/>
      <c r="M37" s="453"/>
      <c r="N37" s="453"/>
      <c r="O37" s="452" t="s">
        <v>20</v>
      </c>
      <c r="P37" s="452"/>
      <c r="Q37" s="452" t="s">
        <v>20</v>
      </c>
      <c r="R37" s="452"/>
      <c r="S37" s="452"/>
      <c r="T37" s="453"/>
      <c r="U37" s="453" t="s">
        <v>20</v>
      </c>
      <c r="V37" s="452"/>
      <c r="W37" s="452"/>
      <c r="X37" s="452"/>
      <c r="Y37" s="452" t="s">
        <v>20</v>
      </c>
      <c r="Z37" s="452"/>
      <c r="AA37" s="453"/>
      <c r="AB37" s="453"/>
      <c r="AC37" s="452" t="s">
        <v>20</v>
      </c>
      <c r="AD37" s="452"/>
      <c r="AE37" s="462" t="s">
        <v>16</v>
      </c>
      <c r="AF37" s="452"/>
      <c r="AG37" s="453"/>
      <c r="AH37" s="453"/>
      <c r="AI37" s="453" t="s">
        <v>20</v>
      </c>
      <c r="AJ37" s="456">
        <f t="shared" si="81"/>
        <v>96</v>
      </c>
      <c r="AK37" s="457">
        <f t="shared" si="82"/>
        <v>96</v>
      </c>
      <c r="AL37" s="457">
        <f t="shared" si="83"/>
        <v>0</v>
      </c>
      <c r="AM37" s="458"/>
      <c r="AN37" s="459">
        <f t="shared" si="84"/>
        <v>96</v>
      </c>
      <c r="AO37" s="459">
        <f t="shared" si="85"/>
        <v>0</v>
      </c>
      <c r="AP37" s="15"/>
      <c r="AQ37" s="446"/>
      <c r="AR37" s="446"/>
      <c r="AS37" s="446"/>
      <c r="AT37" s="446">
        <v>4</v>
      </c>
      <c r="AU37" s="446"/>
      <c r="AV37" s="460">
        <f t="shared" si="59"/>
        <v>0</v>
      </c>
      <c r="AW37" s="460">
        <f t="shared" si="60"/>
        <v>0</v>
      </c>
      <c r="AX37" s="460">
        <f t="shared" si="61"/>
        <v>0</v>
      </c>
      <c r="AY37" s="460">
        <f t="shared" si="62"/>
        <v>8</v>
      </c>
      <c r="AZ37" s="460">
        <f t="shared" si="63"/>
        <v>0</v>
      </c>
      <c r="BA37" s="460">
        <f t="shared" si="64"/>
        <v>0</v>
      </c>
      <c r="BB37" s="460">
        <f t="shared" si="65"/>
        <v>0</v>
      </c>
      <c r="BC37" s="460">
        <f t="shared" si="66"/>
        <v>0</v>
      </c>
      <c r="BD37" s="460">
        <f t="shared" si="67"/>
        <v>0</v>
      </c>
      <c r="BE37" s="460">
        <f t="shared" si="68"/>
        <v>0</v>
      </c>
      <c r="BF37" s="460">
        <f t="shared" si="69"/>
        <v>0</v>
      </c>
      <c r="BG37" s="460">
        <f t="shared" si="70"/>
        <v>0</v>
      </c>
      <c r="BH37" s="460">
        <f t="shared" si="71"/>
        <v>0</v>
      </c>
      <c r="BI37" s="460">
        <f t="shared" si="72"/>
        <v>0</v>
      </c>
      <c r="BJ37" s="460">
        <f t="shared" si="73"/>
        <v>0</v>
      </c>
      <c r="BK37" s="460">
        <f t="shared" si="74"/>
        <v>0</v>
      </c>
      <c r="BL37" s="460">
        <f t="shared" si="75"/>
        <v>0</v>
      </c>
      <c r="BM37" s="460">
        <f t="shared" si="76"/>
        <v>0</v>
      </c>
      <c r="BN37" s="460">
        <f t="shared" si="77"/>
        <v>0</v>
      </c>
      <c r="BO37" s="460">
        <f t="shared" si="78"/>
        <v>0</v>
      </c>
      <c r="BP37" s="460">
        <f t="shared" si="79"/>
        <v>0</v>
      </c>
      <c r="BQ37" s="460">
        <f t="shared" si="80"/>
        <v>0</v>
      </c>
      <c r="BR37" s="460">
        <f t="shared" si="28"/>
        <v>0</v>
      </c>
      <c r="BS37" s="460">
        <f t="shared" si="86"/>
        <v>24</v>
      </c>
      <c r="BT37" s="461">
        <f t="shared" si="87"/>
        <v>96</v>
      </c>
      <c r="BU37" s="440"/>
    </row>
    <row r="38" spans="1:73" ht="15.75">
      <c r="A38" s="448" t="s">
        <v>445</v>
      </c>
      <c r="B38" s="448" t="s">
        <v>446</v>
      </c>
      <c r="C38" s="450" t="s">
        <v>399</v>
      </c>
      <c r="D38" s="481" t="s">
        <v>132</v>
      </c>
      <c r="E38" s="586" t="s">
        <v>290</v>
      </c>
      <c r="F38" s="587"/>
      <c r="G38" s="587"/>
      <c r="H38" s="588"/>
      <c r="I38" s="454" t="s">
        <v>163</v>
      </c>
      <c r="J38" s="454" t="s">
        <v>163</v>
      </c>
      <c r="K38" s="452" t="s">
        <v>20</v>
      </c>
      <c r="L38" s="454" t="s">
        <v>163</v>
      </c>
      <c r="M38" s="455" t="s">
        <v>20</v>
      </c>
      <c r="N38" s="453" t="s">
        <v>20</v>
      </c>
      <c r="O38" s="454" t="s">
        <v>163</v>
      </c>
      <c r="P38" s="452"/>
      <c r="Q38" s="452" t="s">
        <v>20</v>
      </c>
      <c r="R38" s="454" t="s">
        <v>20</v>
      </c>
      <c r="S38" s="452"/>
      <c r="T38" s="453" t="s">
        <v>20</v>
      </c>
      <c r="U38" s="453"/>
      <c r="V38" s="454" t="s">
        <v>163</v>
      </c>
      <c r="W38" s="452" t="s">
        <v>20</v>
      </c>
      <c r="X38" s="454" t="s">
        <v>20</v>
      </c>
      <c r="Y38" s="452"/>
      <c r="Z38" s="452" t="s">
        <v>20</v>
      </c>
      <c r="AA38" s="455" t="s">
        <v>20</v>
      </c>
      <c r="AB38" s="453"/>
      <c r="AC38" s="452" t="s">
        <v>20</v>
      </c>
      <c r="AD38" s="454" t="s">
        <v>20</v>
      </c>
      <c r="AE38" s="452"/>
      <c r="AF38" s="452" t="s">
        <v>20</v>
      </c>
      <c r="AG38" s="455" t="s">
        <v>163</v>
      </c>
      <c r="AH38" s="453"/>
      <c r="AI38" s="463" t="s">
        <v>17</v>
      </c>
      <c r="AJ38" s="456">
        <f t="shared" si="81"/>
        <v>96</v>
      </c>
      <c r="AK38" s="457">
        <f t="shared" si="82"/>
        <v>192</v>
      </c>
      <c r="AL38" s="457">
        <f t="shared" si="83"/>
        <v>96</v>
      </c>
      <c r="AM38" s="458"/>
      <c r="AN38" s="459">
        <f t="shared" si="84"/>
        <v>96</v>
      </c>
      <c r="AO38" s="459">
        <f t="shared" si="85"/>
        <v>96</v>
      </c>
      <c r="AP38" s="15"/>
      <c r="AQ38" s="446"/>
      <c r="AR38" s="446">
        <v>2</v>
      </c>
      <c r="AS38" s="446"/>
      <c r="AT38" s="446"/>
      <c r="AU38" s="446">
        <v>12</v>
      </c>
      <c r="AV38" s="460">
        <f t="shared" si="59"/>
        <v>0</v>
      </c>
      <c r="AW38" s="460">
        <f t="shared" si="60"/>
        <v>0</v>
      </c>
      <c r="AX38" s="460">
        <f t="shared" si="61"/>
        <v>0</v>
      </c>
      <c r="AY38" s="460">
        <f t="shared" si="62"/>
        <v>13</v>
      </c>
      <c r="AZ38" s="460">
        <f t="shared" si="63"/>
        <v>0</v>
      </c>
      <c r="BA38" s="460">
        <f t="shared" si="64"/>
        <v>0</v>
      </c>
      <c r="BB38" s="460">
        <f t="shared" si="65"/>
        <v>6</v>
      </c>
      <c r="BC38" s="460">
        <f t="shared" si="66"/>
        <v>0</v>
      </c>
      <c r="BD38" s="460">
        <f t="shared" si="67"/>
        <v>0</v>
      </c>
      <c r="BE38" s="460">
        <f t="shared" si="68"/>
        <v>0</v>
      </c>
      <c r="BF38" s="460">
        <f t="shared" si="69"/>
        <v>0</v>
      </c>
      <c r="BG38" s="460">
        <f t="shared" si="70"/>
        <v>0</v>
      </c>
      <c r="BH38" s="460">
        <f t="shared" si="71"/>
        <v>0</v>
      </c>
      <c r="BI38" s="460">
        <f t="shared" si="72"/>
        <v>0</v>
      </c>
      <c r="BJ38" s="460">
        <f t="shared" si="73"/>
        <v>0</v>
      </c>
      <c r="BK38" s="460">
        <f t="shared" si="74"/>
        <v>0</v>
      </c>
      <c r="BL38" s="460">
        <f t="shared" si="75"/>
        <v>0</v>
      </c>
      <c r="BM38" s="460">
        <f t="shared" si="76"/>
        <v>0</v>
      </c>
      <c r="BN38" s="460">
        <f t="shared" si="77"/>
        <v>0</v>
      </c>
      <c r="BO38" s="460">
        <f t="shared" si="78"/>
        <v>0</v>
      </c>
      <c r="BP38" s="460">
        <f t="shared" si="79"/>
        <v>0</v>
      </c>
      <c r="BQ38" s="460">
        <f t="shared" si="80"/>
        <v>0</v>
      </c>
      <c r="BR38" s="460">
        <f t="shared" si="28"/>
        <v>0</v>
      </c>
      <c r="BS38" s="460">
        <f t="shared" si="86"/>
        <v>24</v>
      </c>
      <c r="BT38" s="461">
        <f t="shared" si="87"/>
        <v>192</v>
      </c>
      <c r="BU38" s="440"/>
    </row>
    <row r="39" spans="1:73" ht="15.75">
      <c r="A39" s="464" t="s">
        <v>447</v>
      </c>
      <c r="B39" s="464" t="s">
        <v>448</v>
      </c>
      <c r="C39" s="349" t="s">
        <v>449</v>
      </c>
      <c r="D39" s="481" t="s">
        <v>132</v>
      </c>
      <c r="E39" s="452" t="s">
        <v>20</v>
      </c>
      <c r="F39" s="455" t="s">
        <v>163</v>
      </c>
      <c r="G39" s="453"/>
      <c r="H39" s="452" t="s">
        <v>20</v>
      </c>
      <c r="I39" s="454" t="s">
        <v>163</v>
      </c>
      <c r="J39" s="454" t="s">
        <v>163</v>
      </c>
      <c r="K39" s="452" t="s">
        <v>20</v>
      </c>
      <c r="L39" s="454" t="s">
        <v>20</v>
      </c>
      <c r="M39" s="453"/>
      <c r="N39" s="463" t="s">
        <v>16</v>
      </c>
      <c r="O39" s="454" t="s">
        <v>20</v>
      </c>
      <c r="P39" s="454" t="s">
        <v>20</v>
      </c>
      <c r="Q39" s="452" t="s">
        <v>20</v>
      </c>
      <c r="R39" s="454" t="s">
        <v>20</v>
      </c>
      <c r="S39" s="454" t="s">
        <v>163</v>
      </c>
      <c r="T39" s="453" t="s">
        <v>20</v>
      </c>
      <c r="U39" s="453"/>
      <c r="V39" s="454" t="s">
        <v>163</v>
      </c>
      <c r="W39" s="452" t="s">
        <v>20</v>
      </c>
      <c r="X39" s="454" t="s">
        <v>163</v>
      </c>
      <c r="Y39" s="452" t="s">
        <v>20</v>
      </c>
      <c r="Z39" s="452" t="s">
        <v>20</v>
      </c>
      <c r="AA39" s="455" t="s">
        <v>20</v>
      </c>
      <c r="AB39" s="455" t="s">
        <v>20</v>
      </c>
      <c r="AC39" s="452" t="s">
        <v>20</v>
      </c>
      <c r="AD39" s="454" t="s">
        <v>20</v>
      </c>
      <c r="AE39" s="454" t="s">
        <v>20</v>
      </c>
      <c r="AF39" s="454" t="s">
        <v>20</v>
      </c>
      <c r="AG39" s="455" t="s">
        <v>163</v>
      </c>
      <c r="AH39" s="455" t="s">
        <v>20</v>
      </c>
      <c r="AI39" s="453"/>
      <c r="AJ39" s="456">
        <f t="shared" si="81"/>
        <v>108</v>
      </c>
      <c r="AK39" s="457">
        <f t="shared" si="82"/>
        <v>270</v>
      </c>
      <c r="AL39" s="457">
        <f t="shared" si="83"/>
        <v>162</v>
      </c>
      <c r="AM39" s="458"/>
      <c r="AN39" s="459">
        <f t="shared" si="84"/>
        <v>108</v>
      </c>
      <c r="AO39" s="459">
        <f t="shared" si="85"/>
        <v>162</v>
      </c>
      <c r="AP39" s="15"/>
      <c r="AQ39" s="446"/>
      <c r="AR39" s="446"/>
      <c r="AS39" s="446"/>
      <c r="AT39" s="446">
        <v>2</v>
      </c>
      <c r="AU39" s="446"/>
      <c r="AV39" s="460">
        <f t="shared" si="59"/>
        <v>0</v>
      </c>
      <c r="AW39" s="460">
        <f t="shared" si="60"/>
        <v>0</v>
      </c>
      <c r="AX39" s="460">
        <f t="shared" si="61"/>
        <v>0</v>
      </c>
      <c r="AY39" s="460">
        <f t="shared" si="62"/>
        <v>19</v>
      </c>
      <c r="AZ39" s="460">
        <f t="shared" si="63"/>
        <v>0</v>
      </c>
      <c r="BA39" s="460">
        <f t="shared" si="64"/>
        <v>0</v>
      </c>
      <c r="BB39" s="460">
        <f t="shared" si="65"/>
        <v>7</v>
      </c>
      <c r="BC39" s="460">
        <f t="shared" si="66"/>
        <v>0</v>
      </c>
      <c r="BD39" s="460">
        <f t="shared" si="67"/>
        <v>0</v>
      </c>
      <c r="BE39" s="460">
        <f t="shared" si="68"/>
        <v>0</v>
      </c>
      <c r="BF39" s="460">
        <f t="shared" si="69"/>
        <v>0</v>
      </c>
      <c r="BG39" s="460">
        <f t="shared" si="70"/>
        <v>0</v>
      </c>
      <c r="BH39" s="460">
        <f t="shared" si="71"/>
        <v>0</v>
      </c>
      <c r="BI39" s="460">
        <f t="shared" si="72"/>
        <v>0</v>
      </c>
      <c r="BJ39" s="460">
        <f t="shared" si="73"/>
        <v>0</v>
      </c>
      <c r="BK39" s="460">
        <f t="shared" si="74"/>
        <v>0</v>
      </c>
      <c r="BL39" s="460">
        <f t="shared" si="75"/>
        <v>0</v>
      </c>
      <c r="BM39" s="460">
        <f t="shared" si="76"/>
        <v>0</v>
      </c>
      <c r="BN39" s="460">
        <f t="shared" si="77"/>
        <v>0</v>
      </c>
      <c r="BO39" s="460">
        <f t="shared" si="78"/>
        <v>0</v>
      </c>
      <c r="BP39" s="460">
        <f t="shared" si="79"/>
        <v>0</v>
      </c>
      <c r="BQ39" s="460">
        <f t="shared" si="80"/>
        <v>0</v>
      </c>
      <c r="BR39" s="460">
        <f t="shared" si="28"/>
        <v>0</v>
      </c>
      <c r="BS39" s="460">
        <f t="shared" si="86"/>
        <v>12</v>
      </c>
      <c r="BT39" s="461">
        <f t="shared" si="87"/>
        <v>270</v>
      </c>
      <c r="BU39" s="440"/>
    </row>
    <row r="40" spans="1:73" ht="15.75">
      <c r="A40" s="448" t="s">
        <v>450</v>
      </c>
      <c r="B40" s="448" t="s">
        <v>451</v>
      </c>
      <c r="C40" s="450">
        <v>589842</v>
      </c>
      <c r="D40" s="481" t="s">
        <v>132</v>
      </c>
      <c r="E40" s="452" t="s">
        <v>20</v>
      </c>
      <c r="F40" s="453"/>
      <c r="G40" s="455" t="s">
        <v>20</v>
      </c>
      <c r="H40" s="454" t="s">
        <v>20</v>
      </c>
      <c r="I40" s="452"/>
      <c r="J40" s="452"/>
      <c r="K40" s="452" t="s">
        <v>20</v>
      </c>
      <c r="L40" s="452" t="s">
        <v>20</v>
      </c>
      <c r="M40" s="453"/>
      <c r="N40" s="453" t="s">
        <v>20</v>
      </c>
      <c r="O40" s="454" t="s">
        <v>20</v>
      </c>
      <c r="P40" s="452"/>
      <c r="Q40" s="452" t="s">
        <v>20</v>
      </c>
      <c r="R40" s="452"/>
      <c r="S40" s="452"/>
      <c r="T40" s="453" t="s">
        <v>20</v>
      </c>
      <c r="U40" s="455" t="s">
        <v>20</v>
      </c>
      <c r="V40" s="452"/>
      <c r="W40" s="452"/>
      <c r="X40" s="454" t="s">
        <v>163</v>
      </c>
      <c r="Y40" s="454" t="s">
        <v>163</v>
      </c>
      <c r="Z40" s="452"/>
      <c r="AA40" s="453"/>
      <c r="AB40" s="455" t="s">
        <v>20</v>
      </c>
      <c r="AC40" s="452" t="s">
        <v>20</v>
      </c>
      <c r="AD40" s="452"/>
      <c r="AE40" s="452"/>
      <c r="AF40" s="452" t="s">
        <v>20</v>
      </c>
      <c r="AG40" s="453" t="s">
        <v>20</v>
      </c>
      <c r="AH40" s="453"/>
      <c r="AI40" s="453" t="s">
        <v>20</v>
      </c>
      <c r="AJ40" s="456">
        <f t="shared" si="81"/>
        <v>120</v>
      </c>
      <c r="AK40" s="457">
        <f t="shared" si="82"/>
        <v>192</v>
      </c>
      <c r="AL40" s="457">
        <f t="shared" si="83"/>
        <v>72</v>
      </c>
      <c r="AM40" s="458"/>
      <c r="AN40" s="459">
        <f t="shared" si="84"/>
        <v>120</v>
      </c>
      <c r="AO40" s="459">
        <f t="shared" si="85"/>
        <v>72</v>
      </c>
      <c r="AP40" s="15"/>
      <c r="AQ40" s="494"/>
      <c r="AR40" s="494"/>
      <c r="AS40" s="494"/>
      <c r="AT40" s="494"/>
      <c r="AU40" s="494"/>
      <c r="AV40" s="460">
        <f t="shared" si="59"/>
        <v>0</v>
      </c>
      <c r="AW40" s="460">
        <f t="shared" si="60"/>
        <v>0</v>
      </c>
      <c r="AX40" s="460">
        <f t="shared" si="61"/>
        <v>0</v>
      </c>
      <c r="AY40" s="460">
        <f t="shared" si="62"/>
        <v>15</v>
      </c>
      <c r="AZ40" s="460">
        <f t="shared" si="63"/>
        <v>0</v>
      </c>
      <c r="BA40" s="460">
        <f t="shared" si="64"/>
        <v>0</v>
      </c>
      <c r="BB40" s="460">
        <f t="shared" si="65"/>
        <v>2</v>
      </c>
      <c r="BC40" s="460">
        <f t="shared" si="66"/>
        <v>0</v>
      </c>
      <c r="BD40" s="460">
        <f t="shared" si="67"/>
        <v>0</v>
      </c>
      <c r="BE40" s="460">
        <f t="shared" si="68"/>
        <v>0</v>
      </c>
      <c r="BF40" s="460">
        <f t="shared" si="69"/>
        <v>0</v>
      </c>
      <c r="BG40" s="460">
        <f t="shared" si="70"/>
        <v>0</v>
      </c>
      <c r="BH40" s="460">
        <f t="shared" si="71"/>
        <v>0</v>
      </c>
      <c r="BI40" s="460">
        <f t="shared" si="72"/>
        <v>0</v>
      </c>
      <c r="BJ40" s="460">
        <f t="shared" si="73"/>
        <v>0</v>
      </c>
      <c r="BK40" s="460">
        <f t="shared" si="74"/>
        <v>0</v>
      </c>
      <c r="BL40" s="460">
        <f t="shared" si="75"/>
        <v>0</v>
      </c>
      <c r="BM40" s="460">
        <f t="shared" si="76"/>
        <v>0</v>
      </c>
      <c r="BN40" s="460">
        <f t="shared" si="77"/>
        <v>0</v>
      </c>
      <c r="BO40" s="460">
        <f t="shared" si="78"/>
        <v>0</v>
      </c>
      <c r="BP40" s="460">
        <f t="shared" si="79"/>
        <v>0</v>
      </c>
      <c r="BQ40" s="460">
        <f t="shared" si="80"/>
        <v>0</v>
      </c>
      <c r="BR40" s="460">
        <f t="shared" si="28"/>
        <v>0</v>
      </c>
      <c r="BS40" s="460">
        <f t="shared" si="86"/>
        <v>0</v>
      </c>
      <c r="BT40" s="461">
        <f t="shared" si="87"/>
        <v>192</v>
      </c>
      <c r="BU40" s="440"/>
    </row>
    <row r="41" spans="1:73" ht="15.75" customHeight="1">
      <c r="A41" s="448" t="s">
        <v>452</v>
      </c>
      <c r="B41" s="448" t="s">
        <v>453</v>
      </c>
      <c r="C41" s="450">
        <v>621663</v>
      </c>
      <c r="D41" s="481" t="s">
        <v>132</v>
      </c>
      <c r="E41" s="452" t="s">
        <v>20</v>
      </c>
      <c r="F41" s="453"/>
      <c r="G41" s="453"/>
      <c r="H41" s="452" t="s">
        <v>20</v>
      </c>
      <c r="I41" s="452"/>
      <c r="J41" s="452"/>
      <c r="K41" s="452" t="s">
        <v>20</v>
      </c>
      <c r="L41" s="452"/>
      <c r="M41" s="453"/>
      <c r="N41" s="455" t="s">
        <v>20</v>
      </c>
      <c r="O41" s="452"/>
      <c r="P41" s="452"/>
      <c r="Q41" s="452" t="s">
        <v>20</v>
      </c>
      <c r="R41" s="452"/>
      <c r="S41" s="452"/>
      <c r="T41" s="453"/>
      <c r="U41" s="453"/>
      <c r="V41" s="452"/>
      <c r="W41" s="452" t="s">
        <v>20</v>
      </c>
      <c r="X41" s="452"/>
      <c r="Y41" s="452"/>
      <c r="Z41" s="452" t="s">
        <v>20</v>
      </c>
      <c r="AA41" s="453"/>
      <c r="AB41" s="453"/>
      <c r="AC41" s="452" t="s">
        <v>20</v>
      </c>
      <c r="AD41" s="452"/>
      <c r="AE41" s="452"/>
      <c r="AF41" s="462" t="s">
        <v>16</v>
      </c>
      <c r="AG41" s="463" t="s">
        <v>16</v>
      </c>
      <c r="AH41" s="463"/>
      <c r="AI41" s="463" t="s">
        <v>16</v>
      </c>
      <c r="AJ41" s="495">
        <f t="shared" si="81"/>
        <v>84</v>
      </c>
      <c r="AK41" s="496">
        <f t="shared" si="82"/>
        <v>96</v>
      </c>
      <c r="AL41" s="496">
        <f t="shared" si="83"/>
        <v>12</v>
      </c>
      <c r="AM41" s="458"/>
      <c r="AN41" s="459">
        <f t="shared" si="84"/>
        <v>84</v>
      </c>
      <c r="AO41" s="459">
        <f t="shared" si="85"/>
        <v>12</v>
      </c>
      <c r="AP41" s="15"/>
      <c r="AQ41" s="446"/>
      <c r="AR41" s="446"/>
      <c r="AS41" s="446"/>
      <c r="AT41" s="446">
        <v>6</v>
      </c>
      <c r="AU41" s="446"/>
      <c r="AV41" s="460">
        <f t="shared" si="59"/>
        <v>0</v>
      </c>
      <c r="AW41" s="460">
        <f t="shared" si="60"/>
        <v>0</v>
      </c>
      <c r="AX41" s="460">
        <f t="shared" si="61"/>
        <v>0</v>
      </c>
      <c r="AY41" s="460">
        <f t="shared" si="62"/>
        <v>8</v>
      </c>
      <c r="AZ41" s="460">
        <f t="shared" si="63"/>
        <v>0</v>
      </c>
      <c r="BA41" s="460">
        <f t="shared" si="64"/>
        <v>0</v>
      </c>
      <c r="BB41" s="460">
        <f t="shared" si="65"/>
        <v>0</v>
      </c>
      <c r="BC41" s="460">
        <f t="shared" si="66"/>
        <v>0</v>
      </c>
      <c r="BD41" s="460">
        <f t="shared" si="67"/>
        <v>0</v>
      </c>
      <c r="BE41" s="460">
        <f t="shared" si="68"/>
        <v>0</v>
      </c>
      <c r="BF41" s="460">
        <f t="shared" si="69"/>
        <v>0</v>
      </c>
      <c r="BG41" s="460">
        <f t="shared" si="70"/>
        <v>0</v>
      </c>
      <c r="BH41" s="460">
        <f t="shared" si="71"/>
        <v>0</v>
      </c>
      <c r="BI41" s="460">
        <f t="shared" si="72"/>
        <v>0</v>
      </c>
      <c r="BJ41" s="460">
        <f t="shared" si="73"/>
        <v>0</v>
      </c>
      <c r="BK41" s="460">
        <f t="shared" si="74"/>
        <v>0</v>
      </c>
      <c r="BL41" s="460">
        <f t="shared" si="75"/>
        <v>0</v>
      </c>
      <c r="BM41" s="460">
        <f t="shared" si="76"/>
        <v>0</v>
      </c>
      <c r="BN41" s="460">
        <f t="shared" si="77"/>
        <v>0</v>
      </c>
      <c r="BO41" s="460">
        <f t="shared" si="78"/>
        <v>0</v>
      </c>
      <c r="BP41" s="460">
        <f t="shared" si="79"/>
        <v>0</v>
      </c>
      <c r="BQ41" s="460">
        <f t="shared" si="80"/>
        <v>0</v>
      </c>
      <c r="BR41" s="460">
        <f t="shared" si="28"/>
        <v>0</v>
      </c>
      <c r="BS41" s="460">
        <f t="shared" si="86"/>
        <v>36</v>
      </c>
      <c r="BT41" s="461">
        <f t="shared" si="87"/>
        <v>96</v>
      </c>
      <c r="BU41" s="440"/>
    </row>
    <row r="42" spans="1:73" ht="15.75">
      <c r="A42" s="448" t="s">
        <v>454</v>
      </c>
      <c r="B42" s="448" t="s">
        <v>455</v>
      </c>
      <c r="C42" s="450" t="s">
        <v>456</v>
      </c>
      <c r="D42" s="481" t="s">
        <v>132</v>
      </c>
      <c r="E42" s="452" t="s">
        <v>20</v>
      </c>
      <c r="F42" s="455" t="s">
        <v>20</v>
      </c>
      <c r="G42" s="453"/>
      <c r="H42" s="452" t="s">
        <v>20</v>
      </c>
      <c r="I42" s="452"/>
      <c r="J42" s="452"/>
      <c r="K42" s="452" t="s">
        <v>20</v>
      </c>
      <c r="L42" s="454" t="s">
        <v>163</v>
      </c>
      <c r="M42" s="455" t="s">
        <v>163</v>
      </c>
      <c r="N42" s="455" t="s">
        <v>20</v>
      </c>
      <c r="O42" s="454" t="s">
        <v>163</v>
      </c>
      <c r="P42" s="454" t="s">
        <v>163</v>
      </c>
      <c r="Q42" s="452" t="s">
        <v>20</v>
      </c>
      <c r="R42" s="454" t="s">
        <v>20</v>
      </c>
      <c r="S42" s="454" t="s">
        <v>163</v>
      </c>
      <c r="T42" s="453"/>
      <c r="U42" s="455" t="s">
        <v>20</v>
      </c>
      <c r="V42" s="452" t="s">
        <v>20</v>
      </c>
      <c r="W42" s="452" t="s">
        <v>20</v>
      </c>
      <c r="X42" s="454" t="s">
        <v>20</v>
      </c>
      <c r="Y42" s="454" t="s">
        <v>20</v>
      </c>
      <c r="Z42" s="452" t="s">
        <v>20</v>
      </c>
      <c r="AA42" s="455" t="s">
        <v>163</v>
      </c>
      <c r="AB42" s="455" t="s">
        <v>163</v>
      </c>
      <c r="AC42" s="452" t="s">
        <v>20</v>
      </c>
      <c r="AD42" s="452"/>
      <c r="AE42" s="454" t="s">
        <v>20</v>
      </c>
      <c r="AF42" s="452" t="s">
        <v>20</v>
      </c>
      <c r="AG42" s="453"/>
      <c r="AH42" s="455" t="s">
        <v>20</v>
      </c>
      <c r="AI42" s="463" t="s">
        <v>16</v>
      </c>
      <c r="AJ42" s="495">
        <f t="shared" si="81"/>
        <v>108</v>
      </c>
      <c r="AK42" s="496">
        <f t="shared" si="82"/>
        <v>246</v>
      </c>
      <c r="AL42" s="496">
        <f t="shared" si="83"/>
        <v>138</v>
      </c>
      <c r="AM42" s="458"/>
      <c r="AN42" s="459">
        <f t="shared" si="84"/>
        <v>108</v>
      </c>
      <c r="AO42" s="459">
        <f t="shared" si="85"/>
        <v>138</v>
      </c>
      <c r="AP42" s="15"/>
      <c r="AQ42" s="446"/>
      <c r="AR42" s="446"/>
      <c r="AS42" s="446"/>
      <c r="AT42" s="446">
        <v>2</v>
      </c>
      <c r="AU42" s="446"/>
      <c r="AV42" s="460">
        <f t="shared" si="59"/>
        <v>0</v>
      </c>
      <c r="AW42" s="460">
        <f t="shared" si="60"/>
        <v>0</v>
      </c>
      <c r="AX42" s="460">
        <f t="shared" si="61"/>
        <v>0</v>
      </c>
      <c r="AY42" s="460">
        <f t="shared" si="62"/>
        <v>17</v>
      </c>
      <c r="AZ42" s="460">
        <f t="shared" si="63"/>
        <v>0</v>
      </c>
      <c r="BA42" s="460">
        <f t="shared" si="64"/>
        <v>0</v>
      </c>
      <c r="BB42" s="460">
        <f t="shared" si="65"/>
        <v>7</v>
      </c>
      <c r="BC42" s="460">
        <f t="shared" si="66"/>
        <v>0</v>
      </c>
      <c r="BD42" s="460">
        <f t="shared" si="67"/>
        <v>0</v>
      </c>
      <c r="BE42" s="460">
        <f t="shared" si="68"/>
        <v>0</v>
      </c>
      <c r="BF42" s="460">
        <f t="shared" si="69"/>
        <v>0</v>
      </c>
      <c r="BG42" s="460">
        <f t="shared" si="70"/>
        <v>0</v>
      </c>
      <c r="BH42" s="460">
        <f t="shared" si="71"/>
        <v>0</v>
      </c>
      <c r="BI42" s="460">
        <f t="shared" si="72"/>
        <v>0</v>
      </c>
      <c r="BJ42" s="460">
        <f t="shared" si="73"/>
        <v>0</v>
      </c>
      <c r="BK42" s="460">
        <f t="shared" si="74"/>
        <v>0</v>
      </c>
      <c r="BL42" s="460">
        <f t="shared" si="75"/>
        <v>0</v>
      </c>
      <c r="BM42" s="460">
        <f t="shared" si="76"/>
        <v>0</v>
      </c>
      <c r="BN42" s="460">
        <f t="shared" si="77"/>
        <v>0</v>
      </c>
      <c r="BO42" s="460">
        <f t="shared" si="78"/>
        <v>0</v>
      </c>
      <c r="BP42" s="460">
        <f t="shared" si="79"/>
        <v>0</v>
      </c>
      <c r="BQ42" s="460">
        <f t="shared" si="80"/>
        <v>0</v>
      </c>
      <c r="BR42" s="460">
        <f t="shared" si="28"/>
        <v>0</v>
      </c>
      <c r="BS42" s="486">
        <f t="shared" si="86"/>
        <v>12</v>
      </c>
      <c r="BT42" s="461">
        <f t="shared" si="87"/>
        <v>246</v>
      </c>
      <c r="BU42" s="431"/>
    </row>
    <row r="43" spans="1:73" ht="15.75">
      <c r="A43" s="448">
        <v>431966</v>
      </c>
      <c r="B43" s="448" t="s">
        <v>457</v>
      </c>
      <c r="C43" s="450">
        <v>593018</v>
      </c>
      <c r="D43" s="481" t="s">
        <v>132</v>
      </c>
      <c r="E43" s="452" t="s">
        <v>20</v>
      </c>
      <c r="F43" s="453"/>
      <c r="G43" s="453"/>
      <c r="H43" s="452" t="s">
        <v>20</v>
      </c>
      <c r="I43" s="452"/>
      <c r="J43" s="452"/>
      <c r="K43" s="452" t="s">
        <v>20</v>
      </c>
      <c r="L43" s="452"/>
      <c r="M43" s="453"/>
      <c r="N43" s="453" t="s">
        <v>20</v>
      </c>
      <c r="O43" s="452"/>
      <c r="P43" s="452"/>
      <c r="Q43" s="452" t="s">
        <v>20</v>
      </c>
      <c r="R43" s="452"/>
      <c r="S43" s="452"/>
      <c r="T43" s="453" t="s">
        <v>20</v>
      </c>
      <c r="U43" s="453"/>
      <c r="V43" s="452"/>
      <c r="W43" s="452" t="s">
        <v>20</v>
      </c>
      <c r="X43" s="452"/>
      <c r="Y43" s="452"/>
      <c r="Z43" s="452" t="s">
        <v>20</v>
      </c>
      <c r="AA43" s="453"/>
      <c r="AB43" s="453"/>
      <c r="AC43" s="452" t="s">
        <v>20</v>
      </c>
      <c r="AD43" s="452"/>
      <c r="AE43" s="452"/>
      <c r="AF43" s="452" t="s">
        <v>20</v>
      </c>
      <c r="AG43" s="453" t="s">
        <v>20</v>
      </c>
      <c r="AH43" s="453"/>
      <c r="AI43" s="453"/>
      <c r="AJ43" s="456">
        <f t="shared" si="81"/>
        <v>120</v>
      </c>
      <c r="AK43" s="457">
        <f t="shared" si="82"/>
        <v>132</v>
      </c>
      <c r="AL43" s="457">
        <f t="shared" si="83"/>
        <v>12</v>
      </c>
      <c r="AM43" s="458"/>
      <c r="AN43" s="459">
        <f t="shared" si="84"/>
        <v>120</v>
      </c>
      <c r="AO43" s="459">
        <f t="shared" si="85"/>
        <v>12</v>
      </c>
      <c r="AP43" s="15"/>
      <c r="AQ43" s="446"/>
      <c r="AR43" s="446"/>
      <c r="AS43" s="446"/>
      <c r="AT43" s="446"/>
      <c r="AU43" s="446"/>
      <c r="AV43" s="460">
        <f t="shared" si="59"/>
        <v>0</v>
      </c>
      <c r="AW43" s="460">
        <f t="shared" si="60"/>
        <v>0</v>
      </c>
      <c r="AX43" s="460">
        <f t="shared" si="61"/>
        <v>0</v>
      </c>
      <c r="AY43" s="460">
        <f t="shared" si="62"/>
        <v>11</v>
      </c>
      <c r="AZ43" s="460">
        <f t="shared" si="63"/>
        <v>0</v>
      </c>
      <c r="BA43" s="460">
        <f t="shared" si="64"/>
        <v>0</v>
      </c>
      <c r="BB43" s="460">
        <f t="shared" si="65"/>
        <v>0</v>
      </c>
      <c r="BC43" s="460">
        <f t="shared" si="66"/>
        <v>0</v>
      </c>
      <c r="BD43" s="460">
        <f t="shared" si="67"/>
        <v>0</v>
      </c>
      <c r="BE43" s="460">
        <f t="shared" si="68"/>
        <v>0</v>
      </c>
      <c r="BF43" s="460">
        <f t="shared" si="69"/>
        <v>0</v>
      </c>
      <c r="BG43" s="460">
        <f t="shared" si="70"/>
        <v>0</v>
      </c>
      <c r="BH43" s="460">
        <f t="shared" si="71"/>
        <v>0</v>
      </c>
      <c r="BI43" s="460">
        <f t="shared" si="72"/>
        <v>0</v>
      </c>
      <c r="BJ43" s="460">
        <f t="shared" si="73"/>
        <v>0</v>
      </c>
      <c r="BK43" s="460">
        <f t="shared" si="74"/>
        <v>0</v>
      </c>
      <c r="BL43" s="460">
        <f t="shared" si="75"/>
        <v>0</v>
      </c>
      <c r="BM43" s="460">
        <f t="shared" si="76"/>
        <v>0</v>
      </c>
      <c r="BN43" s="460">
        <f t="shared" si="77"/>
        <v>0</v>
      </c>
      <c r="BO43" s="460">
        <f t="shared" si="78"/>
        <v>0</v>
      </c>
      <c r="BP43" s="460">
        <f t="shared" si="79"/>
        <v>0</v>
      </c>
      <c r="BQ43" s="460">
        <f t="shared" si="80"/>
        <v>0</v>
      </c>
      <c r="BR43" s="460">
        <f t="shared" si="28"/>
        <v>0</v>
      </c>
      <c r="BS43" s="460">
        <f t="shared" si="86"/>
        <v>0</v>
      </c>
      <c r="BT43" s="461">
        <f t="shared" si="87"/>
        <v>132</v>
      </c>
      <c r="BU43" s="431"/>
    </row>
    <row r="44" spans="1:73" ht="15.75">
      <c r="A44" s="448">
        <v>124648</v>
      </c>
      <c r="B44" s="448" t="s">
        <v>458</v>
      </c>
      <c r="C44" s="450">
        <v>344524</v>
      </c>
      <c r="D44" s="481" t="s">
        <v>132</v>
      </c>
      <c r="E44" s="452" t="s">
        <v>20</v>
      </c>
      <c r="F44" s="453"/>
      <c r="G44" s="453"/>
      <c r="H44" s="452" t="s">
        <v>20</v>
      </c>
      <c r="I44" s="452"/>
      <c r="J44" s="454" t="s">
        <v>20</v>
      </c>
      <c r="K44" s="452" t="s">
        <v>20</v>
      </c>
      <c r="L44" s="452"/>
      <c r="M44" s="453"/>
      <c r="N44" s="453" t="s">
        <v>20</v>
      </c>
      <c r="O44" s="452"/>
      <c r="P44" s="452" t="s">
        <v>20</v>
      </c>
      <c r="Q44" s="452" t="s">
        <v>20</v>
      </c>
      <c r="R44" s="452"/>
      <c r="S44" s="454" t="s">
        <v>20</v>
      </c>
      <c r="T44" s="453" t="s">
        <v>20</v>
      </c>
      <c r="U44" s="453"/>
      <c r="V44" s="452"/>
      <c r="W44" s="452" t="s">
        <v>20</v>
      </c>
      <c r="X44" s="452"/>
      <c r="Y44" s="454" t="s">
        <v>20</v>
      </c>
      <c r="Z44" s="452" t="s">
        <v>20</v>
      </c>
      <c r="AA44" s="453"/>
      <c r="AB44" s="455" t="s">
        <v>20</v>
      </c>
      <c r="AC44" s="452"/>
      <c r="AD44" s="452"/>
      <c r="AE44" s="452"/>
      <c r="AF44" s="452" t="s">
        <v>20</v>
      </c>
      <c r="AG44" s="453"/>
      <c r="AH44" s="455" t="s">
        <v>20</v>
      </c>
      <c r="AI44" s="455" t="s">
        <v>20</v>
      </c>
      <c r="AJ44" s="456">
        <f t="shared" si="81"/>
        <v>120</v>
      </c>
      <c r="AK44" s="457">
        <f t="shared" si="82"/>
        <v>192</v>
      </c>
      <c r="AL44" s="457">
        <f t="shared" si="83"/>
        <v>72</v>
      </c>
      <c r="AM44" s="458"/>
      <c r="AN44" s="459">
        <f t="shared" si="84"/>
        <v>120</v>
      </c>
      <c r="AO44" s="459">
        <f t="shared" si="85"/>
        <v>72</v>
      </c>
      <c r="AP44" s="4"/>
      <c r="AQ44" s="446"/>
      <c r="AR44" s="446"/>
      <c r="AS44" s="446"/>
      <c r="AT44" s="446"/>
      <c r="AU44" s="446"/>
      <c r="AV44" s="460">
        <f t="shared" si="59"/>
        <v>0</v>
      </c>
      <c r="AW44" s="460">
        <f t="shared" si="60"/>
        <v>0</v>
      </c>
      <c r="AX44" s="460">
        <f t="shared" si="61"/>
        <v>0</v>
      </c>
      <c r="AY44" s="460">
        <f t="shared" si="62"/>
        <v>16</v>
      </c>
      <c r="AZ44" s="460">
        <f t="shared" si="63"/>
        <v>0</v>
      </c>
      <c r="BA44" s="460">
        <f t="shared" si="64"/>
        <v>0</v>
      </c>
      <c r="BB44" s="460">
        <f t="shared" si="65"/>
        <v>0</v>
      </c>
      <c r="BC44" s="460">
        <f t="shared" si="66"/>
        <v>0</v>
      </c>
      <c r="BD44" s="460">
        <f t="shared" si="67"/>
        <v>0</v>
      </c>
      <c r="BE44" s="460">
        <f t="shared" si="68"/>
        <v>0</v>
      </c>
      <c r="BF44" s="460">
        <f t="shared" si="69"/>
        <v>0</v>
      </c>
      <c r="BG44" s="460">
        <f t="shared" si="70"/>
        <v>0</v>
      </c>
      <c r="BH44" s="460">
        <f t="shared" si="71"/>
        <v>0</v>
      </c>
      <c r="BI44" s="460">
        <f t="shared" si="72"/>
        <v>0</v>
      </c>
      <c r="BJ44" s="460">
        <f t="shared" si="73"/>
        <v>0</v>
      </c>
      <c r="BK44" s="460">
        <f t="shared" si="74"/>
        <v>0</v>
      </c>
      <c r="BL44" s="460">
        <f t="shared" si="75"/>
        <v>0</v>
      </c>
      <c r="BM44" s="460">
        <f t="shared" si="76"/>
        <v>0</v>
      </c>
      <c r="BN44" s="460">
        <f t="shared" si="77"/>
        <v>0</v>
      </c>
      <c r="BO44" s="460">
        <f t="shared" si="78"/>
        <v>0</v>
      </c>
      <c r="BP44" s="460">
        <f t="shared" si="79"/>
        <v>0</v>
      </c>
      <c r="BQ44" s="460">
        <f t="shared" si="80"/>
        <v>0</v>
      </c>
      <c r="BR44" s="460">
        <f t="shared" si="28"/>
        <v>0</v>
      </c>
      <c r="BS44" s="460">
        <f t="shared" si="86"/>
        <v>0</v>
      </c>
      <c r="BT44" s="461">
        <f t="shared" si="87"/>
        <v>192</v>
      </c>
      <c r="BU44" s="431"/>
    </row>
    <row r="45" spans="1:73" ht="15.75">
      <c r="A45" s="448" t="s">
        <v>459</v>
      </c>
      <c r="B45" s="448" t="s">
        <v>460</v>
      </c>
      <c r="C45" s="450">
        <v>708696</v>
      </c>
      <c r="D45" s="481" t="s">
        <v>132</v>
      </c>
      <c r="E45" s="452" t="s">
        <v>20</v>
      </c>
      <c r="F45" s="455" t="s">
        <v>20</v>
      </c>
      <c r="G45" s="453"/>
      <c r="H45" s="452" t="s">
        <v>20</v>
      </c>
      <c r="I45" s="452"/>
      <c r="J45" s="454" t="s">
        <v>20</v>
      </c>
      <c r="K45" s="452" t="s">
        <v>20</v>
      </c>
      <c r="L45" s="452"/>
      <c r="M45" s="453" t="s">
        <v>20</v>
      </c>
      <c r="N45" s="453"/>
      <c r="O45" s="452"/>
      <c r="P45" s="454" t="s">
        <v>163</v>
      </c>
      <c r="Q45" s="452"/>
      <c r="R45" s="452" t="s">
        <v>20</v>
      </c>
      <c r="S45" s="452"/>
      <c r="T45" s="453" t="s">
        <v>20</v>
      </c>
      <c r="U45" s="455" t="s">
        <v>20</v>
      </c>
      <c r="V45" s="452"/>
      <c r="W45" s="452" t="s">
        <v>20</v>
      </c>
      <c r="X45" s="454" t="s">
        <v>20</v>
      </c>
      <c r="Y45" s="452"/>
      <c r="Z45" s="452" t="s">
        <v>20</v>
      </c>
      <c r="AA45" s="453"/>
      <c r="AB45" s="453"/>
      <c r="AC45" s="452" t="s">
        <v>20</v>
      </c>
      <c r="AD45" s="452"/>
      <c r="AE45" s="454" t="s">
        <v>20</v>
      </c>
      <c r="AF45" s="452"/>
      <c r="AG45" s="453" t="s">
        <v>20</v>
      </c>
      <c r="AH45" s="455" t="s">
        <v>20</v>
      </c>
      <c r="AI45" s="453"/>
      <c r="AJ45" s="456">
        <f t="shared" si="81"/>
        <v>120</v>
      </c>
      <c r="AK45" s="457">
        <f t="shared" si="82"/>
        <v>198</v>
      </c>
      <c r="AL45" s="457">
        <f t="shared" si="83"/>
        <v>78</v>
      </c>
      <c r="AM45" s="458"/>
      <c r="AN45" s="459">
        <f t="shared" si="84"/>
        <v>120</v>
      </c>
      <c r="AO45" s="459">
        <f t="shared" si="85"/>
        <v>78</v>
      </c>
      <c r="AP45" s="15"/>
      <c r="AQ45" s="446"/>
      <c r="AR45" s="446"/>
      <c r="AS45" s="446"/>
      <c r="AT45" s="446"/>
      <c r="AU45" s="446"/>
      <c r="AV45" s="460">
        <f t="shared" si="59"/>
        <v>0</v>
      </c>
      <c r="AW45" s="460">
        <f t="shared" si="60"/>
        <v>0</v>
      </c>
      <c r="AX45" s="460">
        <f t="shared" si="61"/>
        <v>0</v>
      </c>
      <c r="AY45" s="460">
        <f t="shared" si="62"/>
        <v>16</v>
      </c>
      <c r="AZ45" s="460">
        <f t="shared" si="63"/>
        <v>0</v>
      </c>
      <c r="BA45" s="460">
        <f t="shared" si="64"/>
        <v>0</v>
      </c>
      <c r="BB45" s="460">
        <f t="shared" si="65"/>
        <v>1</v>
      </c>
      <c r="BC45" s="460">
        <f t="shared" si="66"/>
        <v>0</v>
      </c>
      <c r="BD45" s="460">
        <f t="shared" si="67"/>
        <v>0</v>
      </c>
      <c r="BE45" s="460">
        <f t="shared" si="68"/>
        <v>0</v>
      </c>
      <c r="BF45" s="460">
        <f t="shared" si="69"/>
        <v>0</v>
      </c>
      <c r="BG45" s="460">
        <f t="shared" si="70"/>
        <v>0</v>
      </c>
      <c r="BH45" s="460">
        <f t="shared" si="71"/>
        <v>0</v>
      </c>
      <c r="BI45" s="460">
        <f t="shared" si="72"/>
        <v>0</v>
      </c>
      <c r="BJ45" s="460">
        <f t="shared" si="73"/>
        <v>0</v>
      </c>
      <c r="BK45" s="460">
        <f t="shared" si="74"/>
        <v>0</v>
      </c>
      <c r="BL45" s="460">
        <f t="shared" si="75"/>
        <v>0</v>
      </c>
      <c r="BM45" s="460">
        <f t="shared" si="76"/>
        <v>0</v>
      </c>
      <c r="BN45" s="460">
        <f t="shared" si="77"/>
        <v>0</v>
      </c>
      <c r="BO45" s="460">
        <f t="shared" si="78"/>
        <v>0</v>
      </c>
      <c r="BP45" s="460">
        <f t="shared" si="79"/>
        <v>0</v>
      </c>
      <c r="BQ45" s="460">
        <f t="shared" si="80"/>
        <v>0</v>
      </c>
      <c r="BR45" s="460">
        <f t="shared" si="28"/>
        <v>0</v>
      </c>
      <c r="BS45" s="460">
        <f t="shared" si="86"/>
        <v>0</v>
      </c>
      <c r="BT45" s="461">
        <f t="shared" si="87"/>
        <v>198</v>
      </c>
      <c r="BU45" s="431"/>
    </row>
    <row r="46" spans="1:73" ht="15.75">
      <c r="A46" s="448" t="s">
        <v>461</v>
      </c>
      <c r="B46" s="448" t="s">
        <v>462</v>
      </c>
      <c r="C46" s="450">
        <v>634291</v>
      </c>
      <c r="D46" s="481" t="s">
        <v>132</v>
      </c>
      <c r="E46" s="452" t="s">
        <v>20</v>
      </c>
      <c r="F46" s="453"/>
      <c r="G46" s="453"/>
      <c r="H46" s="452"/>
      <c r="I46" s="452" t="s">
        <v>20</v>
      </c>
      <c r="J46" s="452"/>
      <c r="K46" s="452" t="s">
        <v>20</v>
      </c>
      <c r="L46" s="452"/>
      <c r="M46" s="453"/>
      <c r="N46" s="453"/>
      <c r="O46" s="452"/>
      <c r="P46" s="452"/>
      <c r="Q46" s="452" t="s">
        <v>20</v>
      </c>
      <c r="R46" s="452"/>
      <c r="S46" s="452" t="s">
        <v>20</v>
      </c>
      <c r="T46" s="453"/>
      <c r="U46" s="453"/>
      <c r="V46" s="452"/>
      <c r="W46" s="452" t="s">
        <v>20</v>
      </c>
      <c r="X46" s="452"/>
      <c r="Y46" s="452"/>
      <c r="Z46" s="452"/>
      <c r="AA46" s="453" t="s">
        <v>20</v>
      </c>
      <c r="AB46" s="453"/>
      <c r="AC46" s="452" t="s">
        <v>20</v>
      </c>
      <c r="AD46" s="452"/>
      <c r="AE46" s="452"/>
      <c r="AF46" s="452"/>
      <c r="AG46" s="453" t="s">
        <v>20</v>
      </c>
      <c r="AH46" s="453"/>
      <c r="AI46" s="463" t="s">
        <v>16</v>
      </c>
      <c r="AJ46" s="456">
        <f t="shared" si="81"/>
        <v>108</v>
      </c>
      <c r="AK46" s="457">
        <f t="shared" si="82"/>
        <v>108</v>
      </c>
      <c r="AL46" s="457">
        <f t="shared" si="83"/>
        <v>0</v>
      </c>
      <c r="AM46" s="458"/>
      <c r="AN46" s="459">
        <f t="shared" si="84"/>
        <v>108</v>
      </c>
      <c r="AO46" s="459">
        <f t="shared" si="85"/>
        <v>0</v>
      </c>
      <c r="AP46" s="15"/>
      <c r="AQ46" s="446"/>
      <c r="AR46" s="446"/>
      <c r="AS46" s="446"/>
      <c r="AT46" s="446">
        <v>2</v>
      </c>
      <c r="AU46" s="446"/>
      <c r="AV46" s="460">
        <f t="shared" si="59"/>
        <v>0</v>
      </c>
      <c r="AW46" s="460">
        <f t="shared" si="60"/>
        <v>0</v>
      </c>
      <c r="AX46" s="460">
        <f t="shared" si="61"/>
        <v>0</v>
      </c>
      <c r="AY46" s="460">
        <f t="shared" si="62"/>
        <v>9</v>
      </c>
      <c r="AZ46" s="460">
        <f t="shared" si="63"/>
        <v>0</v>
      </c>
      <c r="BA46" s="460">
        <f t="shared" si="64"/>
        <v>0</v>
      </c>
      <c r="BB46" s="460">
        <f t="shared" si="65"/>
        <v>0</v>
      </c>
      <c r="BC46" s="460">
        <f t="shared" si="66"/>
        <v>0</v>
      </c>
      <c r="BD46" s="460">
        <f t="shared" si="67"/>
        <v>0</v>
      </c>
      <c r="BE46" s="460">
        <f t="shared" si="68"/>
        <v>0</v>
      </c>
      <c r="BF46" s="460">
        <f t="shared" si="69"/>
        <v>0</v>
      </c>
      <c r="BG46" s="460">
        <f t="shared" si="70"/>
        <v>0</v>
      </c>
      <c r="BH46" s="460">
        <f t="shared" si="71"/>
        <v>0</v>
      </c>
      <c r="BI46" s="460">
        <f t="shared" si="72"/>
        <v>0</v>
      </c>
      <c r="BJ46" s="460">
        <f t="shared" si="73"/>
        <v>0</v>
      </c>
      <c r="BK46" s="460">
        <f t="shared" si="74"/>
        <v>0</v>
      </c>
      <c r="BL46" s="460">
        <f t="shared" si="75"/>
        <v>0</v>
      </c>
      <c r="BM46" s="460">
        <f t="shared" si="76"/>
        <v>0</v>
      </c>
      <c r="BN46" s="460">
        <f t="shared" si="77"/>
        <v>0</v>
      </c>
      <c r="BO46" s="460">
        <f t="shared" si="78"/>
        <v>0</v>
      </c>
      <c r="BP46" s="460">
        <f t="shared" si="79"/>
        <v>0</v>
      </c>
      <c r="BQ46" s="460">
        <f t="shared" si="80"/>
        <v>0</v>
      </c>
      <c r="BR46" s="460">
        <f t="shared" si="28"/>
        <v>0</v>
      </c>
      <c r="BS46" s="460">
        <f t="shared" si="86"/>
        <v>12</v>
      </c>
      <c r="BT46" s="461">
        <f t="shared" si="87"/>
        <v>108</v>
      </c>
      <c r="BU46" s="431"/>
    </row>
    <row r="47" spans="1:73" ht="15.75">
      <c r="A47" s="448" t="s">
        <v>463</v>
      </c>
      <c r="B47" s="448" t="s">
        <v>464</v>
      </c>
      <c r="C47" s="450">
        <v>530542</v>
      </c>
      <c r="D47" s="481" t="s">
        <v>132</v>
      </c>
      <c r="E47" s="452" t="s">
        <v>20</v>
      </c>
      <c r="F47" s="453"/>
      <c r="G47" s="453"/>
      <c r="H47" s="452" t="s">
        <v>20</v>
      </c>
      <c r="I47" s="452"/>
      <c r="J47" s="454" t="s">
        <v>18</v>
      </c>
      <c r="K47" s="470" t="s">
        <v>412</v>
      </c>
      <c r="L47" s="452"/>
      <c r="M47" s="453"/>
      <c r="N47" s="453" t="s">
        <v>20</v>
      </c>
      <c r="O47" s="454" t="s">
        <v>18</v>
      </c>
      <c r="P47" s="454" t="s">
        <v>18</v>
      </c>
      <c r="Q47" s="470" t="s">
        <v>412</v>
      </c>
      <c r="R47" s="454" t="s">
        <v>18</v>
      </c>
      <c r="S47" s="452"/>
      <c r="T47" s="463" t="s">
        <v>16</v>
      </c>
      <c r="U47" s="453"/>
      <c r="V47" s="452"/>
      <c r="W47" s="470" t="s">
        <v>412</v>
      </c>
      <c r="X47" s="454" t="s">
        <v>18</v>
      </c>
      <c r="Y47" s="454" t="s">
        <v>18</v>
      </c>
      <c r="Z47" s="452" t="s">
        <v>20</v>
      </c>
      <c r="AA47" s="453"/>
      <c r="AB47" s="453"/>
      <c r="AC47" s="470" t="s">
        <v>412</v>
      </c>
      <c r="AD47" s="452" t="s">
        <v>18</v>
      </c>
      <c r="AE47" s="454" t="s">
        <v>18</v>
      </c>
      <c r="AF47" s="470" t="s">
        <v>412</v>
      </c>
      <c r="AG47" s="453"/>
      <c r="AH47" s="453"/>
      <c r="AI47" s="453" t="s">
        <v>20</v>
      </c>
      <c r="AJ47" s="456">
        <f t="shared" si="81"/>
        <v>108</v>
      </c>
      <c r="AK47" s="457">
        <f t="shared" si="82"/>
        <v>198</v>
      </c>
      <c r="AL47" s="457">
        <f t="shared" si="83"/>
        <v>90</v>
      </c>
      <c r="AM47" s="458"/>
      <c r="AN47" s="459">
        <f t="shared" si="84"/>
        <v>108</v>
      </c>
      <c r="AO47" s="459">
        <f t="shared" si="85"/>
        <v>90</v>
      </c>
      <c r="AP47" s="15"/>
      <c r="AQ47" s="446"/>
      <c r="AR47" s="446"/>
      <c r="AS47" s="446"/>
      <c r="AT47" s="446">
        <v>2</v>
      </c>
      <c r="AU47" s="446"/>
      <c r="AV47" s="460">
        <f t="shared" si="59"/>
        <v>8</v>
      </c>
      <c r="AW47" s="460">
        <f t="shared" si="60"/>
        <v>0</v>
      </c>
      <c r="AX47" s="460">
        <f t="shared" si="61"/>
        <v>0</v>
      </c>
      <c r="AY47" s="460">
        <f t="shared" si="62"/>
        <v>5</v>
      </c>
      <c r="AZ47" s="460">
        <f t="shared" si="63"/>
        <v>0</v>
      </c>
      <c r="BA47" s="460">
        <f t="shared" si="64"/>
        <v>0</v>
      </c>
      <c r="BB47" s="460">
        <f t="shared" si="65"/>
        <v>0</v>
      </c>
      <c r="BC47" s="460">
        <f t="shared" si="66"/>
        <v>0</v>
      </c>
      <c r="BD47" s="460">
        <f t="shared" si="67"/>
        <v>0</v>
      </c>
      <c r="BE47" s="460">
        <f t="shared" si="68"/>
        <v>0</v>
      </c>
      <c r="BF47" s="460">
        <f t="shared" si="69"/>
        <v>5</v>
      </c>
      <c r="BG47" s="460">
        <f t="shared" si="70"/>
        <v>0</v>
      </c>
      <c r="BH47" s="460">
        <f t="shared" si="71"/>
        <v>0</v>
      </c>
      <c r="BI47" s="460">
        <f t="shared" si="72"/>
        <v>0</v>
      </c>
      <c r="BJ47" s="460">
        <f t="shared" si="73"/>
        <v>0</v>
      </c>
      <c r="BK47" s="460">
        <f t="shared" si="74"/>
        <v>0</v>
      </c>
      <c r="BL47" s="460">
        <f t="shared" si="75"/>
        <v>0</v>
      </c>
      <c r="BM47" s="460">
        <f t="shared" si="76"/>
        <v>0</v>
      </c>
      <c r="BN47" s="460">
        <f t="shared" si="77"/>
        <v>0</v>
      </c>
      <c r="BO47" s="460">
        <f t="shared" si="78"/>
        <v>0</v>
      </c>
      <c r="BP47" s="460">
        <f t="shared" si="79"/>
        <v>0</v>
      </c>
      <c r="BQ47" s="460">
        <f t="shared" si="80"/>
        <v>0</v>
      </c>
      <c r="BR47" s="460">
        <f t="shared" si="28"/>
        <v>0</v>
      </c>
      <c r="BS47" s="460">
        <f t="shared" si="86"/>
        <v>12</v>
      </c>
      <c r="BT47" s="461">
        <f t="shared" si="87"/>
        <v>198</v>
      </c>
      <c r="BU47" s="431"/>
    </row>
    <row r="48" spans="1:73" ht="15.75">
      <c r="A48" s="448" t="s">
        <v>465</v>
      </c>
      <c r="B48" s="448" t="s">
        <v>466</v>
      </c>
      <c r="C48" s="450">
        <v>602891</v>
      </c>
      <c r="D48" s="481" t="s">
        <v>132</v>
      </c>
      <c r="E48" s="586" t="s">
        <v>222</v>
      </c>
      <c r="F48" s="587"/>
      <c r="G48" s="587"/>
      <c r="H48" s="587"/>
      <c r="I48" s="587"/>
      <c r="J48" s="587"/>
      <c r="K48" s="587"/>
      <c r="L48" s="587"/>
      <c r="M48" s="588"/>
      <c r="N48" s="453" t="s">
        <v>20</v>
      </c>
      <c r="O48" s="452"/>
      <c r="P48" s="452"/>
      <c r="Q48" s="452" t="s">
        <v>20</v>
      </c>
      <c r="R48" s="452"/>
      <c r="S48" s="452"/>
      <c r="T48" s="453" t="s">
        <v>20</v>
      </c>
      <c r="U48" s="453"/>
      <c r="V48" s="452"/>
      <c r="W48" s="452"/>
      <c r="X48" s="452"/>
      <c r="Y48" s="452"/>
      <c r="Z48" s="452" t="s">
        <v>20</v>
      </c>
      <c r="AA48" s="453"/>
      <c r="AB48" s="453"/>
      <c r="AC48" s="452" t="s">
        <v>20</v>
      </c>
      <c r="AD48" s="452"/>
      <c r="AE48" s="452"/>
      <c r="AF48" s="452" t="s">
        <v>20</v>
      </c>
      <c r="AG48" s="453" t="s">
        <v>20</v>
      </c>
      <c r="AH48" s="453"/>
      <c r="AI48" s="453" t="s">
        <v>20</v>
      </c>
      <c r="AJ48" s="456">
        <f t="shared" si="81"/>
        <v>84</v>
      </c>
      <c r="AK48" s="457">
        <f t="shared" si="82"/>
        <v>96</v>
      </c>
      <c r="AL48" s="457">
        <f t="shared" si="83"/>
        <v>12</v>
      </c>
      <c r="AM48" s="458"/>
      <c r="AN48" s="459">
        <f t="shared" si="84"/>
        <v>84</v>
      </c>
      <c r="AO48" s="459">
        <f t="shared" si="85"/>
        <v>12</v>
      </c>
      <c r="AP48" s="15"/>
      <c r="AQ48" s="446"/>
      <c r="AR48" s="446"/>
      <c r="AS48" s="446"/>
      <c r="AT48" s="446">
        <v>6</v>
      </c>
      <c r="AU48" s="446"/>
      <c r="AV48" s="460">
        <f t="shared" si="59"/>
        <v>0</v>
      </c>
      <c r="AW48" s="460">
        <f t="shared" si="60"/>
        <v>0</v>
      </c>
      <c r="AX48" s="460">
        <f t="shared" si="61"/>
        <v>0</v>
      </c>
      <c r="AY48" s="460">
        <f t="shared" si="62"/>
        <v>8</v>
      </c>
      <c r="AZ48" s="460">
        <f t="shared" si="63"/>
        <v>0</v>
      </c>
      <c r="BA48" s="460">
        <f t="shared" si="64"/>
        <v>0</v>
      </c>
      <c r="BB48" s="460">
        <f t="shared" si="65"/>
        <v>0</v>
      </c>
      <c r="BC48" s="460">
        <f t="shared" si="66"/>
        <v>0</v>
      </c>
      <c r="BD48" s="460">
        <f t="shared" si="67"/>
        <v>0</v>
      </c>
      <c r="BE48" s="460">
        <f t="shared" si="68"/>
        <v>0</v>
      </c>
      <c r="BF48" s="460">
        <f t="shared" si="69"/>
        <v>0</v>
      </c>
      <c r="BG48" s="460">
        <f t="shared" si="70"/>
        <v>0</v>
      </c>
      <c r="BH48" s="460">
        <f t="shared" si="71"/>
        <v>0</v>
      </c>
      <c r="BI48" s="460">
        <f t="shared" si="72"/>
        <v>0</v>
      </c>
      <c r="BJ48" s="460">
        <f t="shared" si="73"/>
        <v>0</v>
      </c>
      <c r="BK48" s="460">
        <f t="shared" si="74"/>
        <v>0</v>
      </c>
      <c r="BL48" s="460">
        <f t="shared" si="75"/>
        <v>0</v>
      </c>
      <c r="BM48" s="460">
        <f t="shared" si="76"/>
        <v>0</v>
      </c>
      <c r="BN48" s="460">
        <f t="shared" si="77"/>
        <v>0</v>
      </c>
      <c r="BO48" s="460">
        <f t="shared" si="78"/>
        <v>0</v>
      </c>
      <c r="BP48" s="460">
        <f t="shared" si="79"/>
        <v>0</v>
      </c>
      <c r="BQ48" s="460">
        <f t="shared" si="80"/>
        <v>0</v>
      </c>
      <c r="BR48" s="460">
        <f t="shared" si="28"/>
        <v>0</v>
      </c>
      <c r="BS48" s="460">
        <f t="shared" si="86"/>
        <v>36</v>
      </c>
      <c r="BT48" s="461">
        <f t="shared" si="87"/>
        <v>96</v>
      </c>
      <c r="BU48" s="431"/>
    </row>
    <row r="49" spans="1:73" ht="15.75">
      <c r="A49" s="471" t="s">
        <v>467</v>
      </c>
      <c r="B49" s="472" t="s">
        <v>2</v>
      </c>
      <c r="C49" s="473" t="s">
        <v>81</v>
      </c>
      <c r="D49" s="497" t="s">
        <v>4</v>
      </c>
      <c r="E49" s="438">
        <v>1</v>
      </c>
      <c r="F49" s="438">
        <v>2</v>
      </c>
      <c r="G49" s="438">
        <v>3</v>
      </c>
      <c r="H49" s="438">
        <v>4</v>
      </c>
      <c r="I49" s="438">
        <v>5</v>
      </c>
      <c r="J49" s="438">
        <v>6</v>
      </c>
      <c r="K49" s="438">
        <v>7</v>
      </c>
      <c r="L49" s="438">
        <v>8</v>
      </c>
      <c r="M49" s="438">
        <v>9</v>
      </c>
      <c r="N49" s="438">
        <v>10</v>
      </c>
      <c r="O49" s="438">
        <v>11</v>
      </c>
      <c r="P49" s="438">
        <v>12</v>
      </c>
      <c r="Q49" s="438">
        <v>13</v>
      </c>
      <c r="R49" s="438">
        <v>14</v>
      </c>
      <c r="S49" s="438">
        <v>15</v>
      </c>
      <c r="T49" s="438">
        <v>16</v>
      </c>
      <c r="U49" s="438">
        <v>17</v>
      </c>
      <c r="V49" s="438">
        <v>18</v>
      </c>
      <c r="W49" s="438">
        <v>19</v>
      </c>
      <c r="X49" s="438">
        <v>20</v>
      </c>
      <c r="Y49" s="438">
        <v>21</v>
      </c>
      <c r="Z49" s="438">
        <v>22</v>
      </c>
      <c r="AA49" s="438">
        <v>23</v>
      </c>
      <c r="AB49" s="438">
        <v>24</v>
      </c>
      <c r="AC49" s="438">
        <v>25</v>
      </c>
      <c r="AD49" s="438">
        <v>26</v>
      </c>
      <c r="AE49" s="438">
        <v>27</v>
      </c>
      <c r="AF49" s="438">
        <v>28</v>
      </c>
      <c r="AG49" s="438">
        <v>29</v>
      </c>
      <c r="AH49" s="438">
        <v>30</v>
      </c>
      <c r="AI49" s="438">
        <v>31</v>
      </c>
      <c r="AJ49" s="584" t="s">
        <v>5</v>
      </c>
      <c r="AK49" s="585" t="s">
        <v>6</v>
      </c>
      <c r="AL49" s="585" t="s">
        <v>7</v>
      </c>
      <c r="AM49" s="498"/>
      <c r="AN49" s="499"/>
      <c r="AO49" s="499"/>
      <c r="AP49" s="499"/>
      <c r="AQ49" s="346"/>
      <c r="AR49" s="346"/>
      <c r="AS49" s="346"/>
      <c r="AT49" s="500"/>
      <c r="AU49" s="500"/>
      <c r="AV49" s="478"/>
      <c r="AW49" s="478"/>
      <c r="AX49" s="478"/>
      <c r="AY49" s="478"/>
      <c r="AZ49" s="478"/>
      <c r="BA49" s="478"/>
      <c r="BB49" s="478"/>
      <c r="BC49" s="478"/>
      <c r="BD49" s="478"/>
      <c r="BE49" s="478"/>
      <c r="BF49" s="478"/>
      <c r="BG49" s="478"/>
      <c r="BH49" s="478"/>
      <c r="BI49" s="478"/>
      <c r="BJ49" s="478"/>
      <c r="BK49" s="478"/>
      <c r="BL49" s="478">
        <f t="shared" si="75"/>
        <v>0</v>
      </c>
      <c r="BM49" s="478"/>
      <c r="BN49" s="478"/>
      <c r="BO49" s="478"/>
      <c r="BP49" s="478"/>
      <c r="BQ49" s="478"/>
      <c r="BR49" s="478"/>
      <c r="BS49" s="500"/>
      <c r="BT49" s="479"/>
      <c r="BU49" s="501"/>
    </row>
    <row r="50" spans="1:73" ht="15.75">
      <c r="A50" s="471"/>
      <c r="B50" s="472" t="s">
        <v>268</v>
      </c>
      <c r="C50" s="473" t="s">
        <v>201</v>
      </c>
      <c r="D50" s="502"/>
      <c r="E50" s="444" t="s">
        <v>82</v>
      </c>
      <c r="F50" s="444" t="s">
        <v>83</v>
      </c>
      <c r="G50" s="444" t="s">
        <v>84</v>
      </c>
      <c r="H50" s="444" t="s">
        <v>85</v>
      </c>
      <c r="I50" s="444" t="s">
        <v>86</v>
      </c>
      <c r="J50" s="444" t="s">
        <v>87</v>
      </c>
      <c r="K50" s="444" t="s">
        <v>88</v>
      </c>
      <c r="L50" s="444" t="s">
        <v>82</v>
      </c>
      <c r="M50" s="444" t="s">
        <v>83</v>
      </c>
      <c r="N50" s="444" t="s">
        <v>84</v>
      </c>
      <c r="O50" s="444" t="s">
        <v>85</v>
      </c>
      <c r="P50" s="444" t="s">
        <v>86</v>
      </c>
      <c r="Q50" s="444" t="s">
        <v>87</v>
      </c>
      <c r="R50" s="444" t="s">
        <v>88</v>
      </c>
      <c r="S50" s="444" t="s">
        <v>82</v>
      </c>
      <c r="T50" s="444" t="s">
        <v>83</v>
      </c>
      <c r="U50" s="444" t="s">
        <v>84</v>
      </c>
      <c r="V50" s="444" t="s">
        <v>85</v>
      </c>
      <c r="W50" s="444" t="s">
        <v>86</v>
      </c>
      <c r="X50" s="444" t="s">
        <v>87</v>
      </c>
      <c r="Y50" s="444" t="s">
        <v>88</v>
      </c>
      <c r="Z50" s="444" t="s">
        <v>82</v>
      </c>
      <c r="AA50" s="444" t="s">
        <v>83</v>
      </c>
      <c r="AB50" s="444" t="s">
        <v>84</v>
      </c>
      <c r="AC50" s="444" t="s">
        <v>85</v>
      </c>
      <c r="AD50" s="444" t="s">
        <v>86</v>
      </c>
      <c r="AE50" s="444" t="s">
        <v>87</v>
      </c>
      <c r="AF50" s="444" t="s">
        <v>88</v>
      </c>
      <c r="AG50" s="444" t="s">
        <v>82</v>
      </c>
      <c r="AH50" s="444" t="s">
        <v>83</v>
      </c>
      <c r="AI50" s="444" t="s">
        <v>84</v>
      </c>
      <c r="AJ50" s="584"/>
      <c r="AK50" s="585"/>
      <c r="AL50" s="585"/>
      <c r="AM50" s="474"/>
      <c r="AN50" s="445" t="s">
        <v>5</v>
      </c>
      <c r="AO50" s="445" t="s">
        <v>7</v>
      </c>
      <c r="AP50" s="15"/>
      <c r="AQ50" s="446" t="s">
        <v>13</v>
      </c>
      <c r="AR50" s="446" t="s">
        <v>14</v>
      </c>
      <c r="AS50" s="446" t="s">
        <v>15</v>
      </c>
      <c r="AT50" s="446" t="s">
        <v>16</v>
      </c>
      <c r="AU50" s="446" t="s">
        <v>17</v>
      </c>
      <c r="AV50" s="460">
        <f>COUNTIF(E50:AI50,"M")</f>
        <v>0</v>
      </c>
      <c r="AW50" s="460">
        <f>COUNTIF(E50:AI50,"T")</f>
        <v>0</v>
      </c>
      <c r="AX50" s="460">
        <f>COUNTIF(E50:AI50,"P")</f>
        <v>0</v>
      </c>
      <c r="AY50" s="460">
        <f>COUNTIF(E50:AI50,"SN")</f>
        <v>0</v>
      </c>
      <c r="AZ50" s="460">
        <f>COUNTIF(E50:AI50,"M/T")</f>
        <v>0</v>
      </c>
      <c r="BA50" s="460">
        <f>COUNTIF(E50:AI50,"I/I")</f>
        <v>0</v>
      </c>
      <c r="BB50" s="460">
        <f>COUNTIF(E50:AI50,"I")</f>
        <v>0</v>
      </c>
      <c r="BC50" s="460">
        <f>COUNTIF(E50:AI50,"I²")</f>
        <v>0</v>
      </c>
      <c r="BD50" s="460">
        <f>COUNTIF(E50:AI50,"M4")</f>
        <v>0</v>
      </c>
      <c r="BE50" s="460">
        <f>COUNTIF(E50:AI50,"T5")</f>
        <v>0</v>
      </c>
      <c r="BF50" s="460">
        <f>COUNTIF(E50:AI50,"M/N")</f>
        <v>0</v>
      </c>
      <c r="BG50" s="460">
        <f>COUNTIF(E50:AI50,"T/N")</f>
        <v>0</v>
      </c>
      <c r="BH50" s="460">
        <f>COUNTIF(E50:AI50,"T/I")</f>
        <v>0</v>
      </c>
      <c r="BI50" s="460">
        <f>COUNTIF(E50:AI50,"P/I")</f>
        <v>0</v>
      </c>
      <c r="BJ50" s="460">
        <f>COUNTIF(E50:AI50,"M/I")</f>
        <v>0</v>
      </c>
      <c r="BK50" s="460">
        <f>COUNTIF(E50:AI50,"M4/T")</f>
        <v>0</v>
      </c>
      <c r="BL50" s="460">
        <f t="shared" si="75"/>
        <v>0</v>
      </c>
      <c r="BM50" s="460">
        <f>COUNTIF(E50:AI50,"M5")</f>
        <v>0</v>
      </c>
      <c r="BN50" s="460">
        <f>COUNTIF(E50:AI50,"M6")</f>
        <v>0</v>
      </c>
      <c r="BO50" s="460">
        <f>COUNTIF(E50:AI50,"T2/N")</f>
        <v>0</v>
      </c>
      <c r="BP50" s="460">
        <f>COUNTIF(E50:AI50,"P2")</f>
        <v>0</v>
      </c>
      <c r="BQ50" s="460">
        <f>COUNTIF(E50:AI50,"T5/N")</f>
        <v>0</v>
      </c>
      <c r="BR50" s="460">
        <f t="shared" si="28"/>
        <v>0</v>
      </c>
      <c r="BS50" s="447" t="s">
        <v>33</v>
      </c>
      <c r="BT50" s="447" t="s">
        <v>34</v>
      </c>
      <c r="BU50" s="440"/>
    </row>
    <row r="51" spans="1:73" ht="15.75">
      <c r="A51" s="503" t="s">
        <v>468</v>
      </c>
      <c r="B51" s="504" t="s">
        <v>469</v>
      </c>
      <c r="C51" s="450"/>
      <c r="D51" s="481" t="s">
        <v>393</v>
      </c>
      <c r="E51" s="452"/>
      <c r="F51" s="453"/>
      <c r="G51" s="453"/>
      <c r="H51" s="452"/>
      <c r="I51" s="452"/>
      <c r="J51" s="452"/>
      <c r="K51" s="452"/>
      <c r="L51" s="452"/>
      <c r="M51" s="453"/>
      <c r="N51" s="453"/>
      <c r="O51" s="452"/>
      <c r="P51" s="452"/>
      <c r="Q51" s="452"/>
      <c r="R51" s="452"/>
      <c r="S51" s="452"/>
      <c r="T51" s="453"/>
      <c r="U51" s="453"/>
      <c r="V51" s="452" t="s">
        <v>163</v>
      </c>
      <c r="W51" s="452" t="s">
        <v>163</v>
      </c>
      <c r="X51" s="452" t="s">
        <v>163</v>
      </c>
      <c r="Y51" s="452" t="s">
        <v>163</v>
      </c>
      <c r="Z51" s="452"/>
      <c r="AA51" s="453" t="s">
        <v>163</v>
      </c>
      <c r="AB51" s="453"/>
      <c r="AC51" s="452" t="s">
        <v>163</v>
      </c>
      <c r="AD51" s="452" t="s">
        <v>163</v>
      </c>
      <c r="AE51" s="452" t="s">
        <v>163</v>
      </c>
      <c r="AF51" s="452" t="s">
        <v>163</v>
      </c>
      <c r="AG51" s="453"/>
      <c r="AH51" s="453"/>
      <c r="AI51" s="455" t="s">
        <v>163</v>
      </c>
      <c r="AJ51" s="456">
        <f>AN51</f>
        <v>54</v>
      </c>
      <c r="AK51" s="457">
        <f>AJ51+AL51</f>
        <v>60</v>
      </c>
      <c r="AL51" s="457">
        <f>AO51</f>
        <v>6</v>
      </c>
      <c r="AM51" s="458"/>
      <c r="AN51" s="459">
        <f>$AN$2-BS51</f>
        <v>54</v>
      </c>
      <c r="AO51" s="459">
        <f>(BT51-AN51)</f>
        <v>6</v>
      </c>
      <c r="AP51" s="15"/>
      <c r="AQ51" s="446"/>
      <c r="AR51" s="446">
        <v>11</v>
      </c>
      <c r="AS51" s="446"/>
      <c r="AT51" s="446"/>
      <c r="AU51" s="446"/>
      <c r="AV51" s="460">
        <f>COUNTIF(E51:AI51,"M")</f>
        <v>0</v>
      </c>
      <c r="AW51" s="460">
        <f>COUNTIF(E51:AI51,"T")</f>
        <v>0</v>
      </c>
      <c r="AX51" s="460">
        <f>COUNTIF(E51:AI51,"P")</f>
        <v>0</v>
      </c>
      <c r="AY51" s="460">
        <f>COUNTIF(E51:AI51,"SN")</f>
        <v>0</v>
      </c>
      <c r="AZ51" s="460">
        <f>COUNTIF(E51:AI51,"M/T")</f>
        <v>0</v>
      </c>
      <c r="BA51" s="460">
        <f>COUNTIF(E51:AI51,"I/I")</f>
        <v>0</v>
      </c>
      <c r="BB51" s="460">
        <f>COUNTIF(E51:AI51,"I")</f>
        <v>10</v>
      </c>
      <c r="BC51" s="460">
        <f>COUNTIF(E51:AI51,"I²")</f>
        <v>0</v>
      </c>
      <c r="BD51" s="460">
        <f>COUNTIF(E51:AI51,"M4")</f>
        <v>0</v>
      </c>
      <c r="BE51" s="460">
        <f>COUNTIF(E51:AI51,"T5")</f>
        <v>0</v>
      </c>
      <c r="BF51" s="460">
        <f>COUNTIF(E51:AI51,"M/N")</f>
        <v>0</v>
      </c>
      <c r="BG51" s="460">
        <f>COUNTIF(E51:AI51,"T/N")</f>
        <v>0</v>
      </c>
      <c r="BH51" s="460">
        <f>COUNTIF(E51:AI51,"T/I")</f>
        <v>0</v>
      </c>
      <c r="BI51" s="460">
        <f>COUNTIF(E51:AI51,"P/I")</f>
        <v>0</v>
      </c>
      <c r="BJ51" s="460">
        <f>COUNTIF(E51:AI51,"M/I")</f>
        <v>0</v>
      </c>
      <c r="BK51" s="460">
        <f>COUNTIF(E51:AI51,"M4/T")</f>
        <v>0</v>
      </c>
      <c r="BL51" s="460">
        <f t="shared" si="75"/>
        <v>0</v>
      </c>
      <c r="BM51" s="460">
        <f>COUNTIF(E51:AI51,"M5")</f>
        <v>0</v>
      </c>
      <c r="BN51" s="460">
        <f>COUNTIF(E51:AI51,"M6")</f>
        <v>0</v>
      </c>
      <c r="BO51" s="460">
        <f>COUNTIF(E51:AI51,"T2/N")</f>
        <v>0</v>
      </c>
      <c r="BP51" s="460">
        <f>COUNTIF(E51:AI51,"P2")</f>
        <v>0</v>
      </c>
      <c r="BQ51" s="460">
        <f>COUNTIF(E51:AI51,"T5/N")</f>
        <v>0</v>
      </c>
      <c r="BR51" s="460">
        <f t="shared" si="28"/>
        <v>0</v>
      </c>
      <c r="BS51" s="460">
        <f>((AR51*6)+(AS51*6)+(AT51*6)+(AU51)+(AQ51*6))</f>
        <v>66</v>
      </c>
      <c r="BT51" s="461">
        <f>(AV51*$BV$6)+(AW51*$BW$6)+(AX51*$BX$6)+(AY51*$BY$6)+(AZ51*$BZ$6)+(BA51*$CA$6)+(BB51*$CB$6)+(BC51*$CC$6)+(BD51*$CD$6)+(BE51*$CE$6)+(BF51*$CF$6)+(BG51*$CG$6+(BH51*$CH$6)+(BI51*$CI$6)+(BJ51*$CJ$6)+(BK51*$CK$6)+(BL51*$CL$6)+(BM51*$CM$6)+(BN51*$CN51)+(BO51*$CO$6)+(BP51*$CP$6)+(BQ51*$CQ$6)+(BR51*$CR$6))</f>
        <v>60</v>
      </c>
      <c r="BU51" s="431"/>
    </row>
  </sheetData>
  <mergeCells count="23">
    <mergeCell ref="E38:H38"/>
    <mergeCell ref="E48:M48"/>
    <mergeCell ref="AJ49:AJ50"/>
    <mergeCell ref="AK49:AK50"/>
    <mergeCell ref="AL49:AL50"/>
    <mergeCell ref="AL34:AL35"/>
    <mergeCell ref="AL4:AL5"/>
    <mergeCell ref="H12:AA12"/>
    <mergeCell ref="D18:D19"/>
    <mergeCell ref="AJ18:AJ19"/>
    <mergeCell ref="AK18:AK19"/>
    <mergeCell ref="AL18:AL19"/>
    <mergeCell ref="AK4:AK5"/>
    <mergeCell ref="J29:AC29"/>
    <mergeCell ref="E33:J33"/>
    <mergeCell ref="D34:D35"/>
    <mergeCell ref="AJ34:AJ35"/>
    <mergeCell ref="AK34:AK35"/>
    <mergeCell ref="A1:AI1"/>
    <mergeCell ref="A2:AI2"/>
    <mergeCell ref="A3:AI3"/>
    <mergeCell ref="D4:D5"/>
    <mergeCell ref="AJ4:AJ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0"/>
  <sheetViews>
    <sheetView topLeftCell="A4" workbookViewId="0">
      <selection activeCell="H11" sqref="H11"/>
    </sheetView>
  </sheetViews>
  <sheetFormatPr defaultRowHeight="15"/>
  <cols>
    <col min="1" max="1" width="13.5703125" customWidth="1"/>
    <col min="2" max="2" width="27.85546875" customWidth="1"/>
    <col min="3" max="3" width="0.140625" hidden="1" customWidth="1"/>
    <col min="4" max="4" width="19.140625" customWidth="1"/>
    <col min="5" max="38" width="7.5703125" customWidth="1"/>
  </cols>
  <sheetData>
    <row r="1" spans="1:82" ht="16.5" customHeight="1">
      <c r="A1" s="593" t="s">
        <v>475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</row>
    <row r="2" spans="1:82" ht="16.5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M2">
        <f>20*8</f>
        <v>160</v>
      </c>
    </row>
    <row r="3" spans="1:82" ht="16.5" customHeight="1">
      <c r="A3" s="595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</row>
    <row r="4" spans="1:82" ht="27" customHeight="1">
      <c r="A4" s="596" t="s">
        <v>1</v>
      </c>
      <c r="B4" s="597" t="s">
        <v>2</v>
      </c>
      <c r="C4" s="598"/>
      <c r="D4" s="599" t="s">
        <v>4</v>
      </c>
      <c r="E4" s="600">
        <v>1</v>
      </c>
      <c r="F4" s="600">
        <v>2</v>
      </c>
      <c r="G4" s="600">
        <v>3</v>
      </c>
      <c r="H4" s="600">
        <v>4</v>
      </c>
      <c r="I4" s="600">
        <v>5</v>
      </c>
      <c r="J4" s="600">
        <v>6</v>
      </c>
      <c r="K4" s="600">
        <v>7</v>
      </c>
      <c r="L4" s="600">
        <v>8</v>
      </c>
      <c r="M4" s="600">
        <v>9</v>
      </c>
      <c r="N4" s="600">
        <v>10</v>
      </c>
      <c r="O4" s="600">
        <v>11</v>
      </c>
      <c r="P4" s="600">
        <v>12</v>
      </c>
      <c r="Q4" s="600">
        <v>13</v>
      </c>
      <c r="R4" s="600">
        <v>14</v>
      </c>
      <c r="S4" s="600">
        <v>15</v>
      </c>
      <c r="T4" s="600">
        <v>16</v>
      </c>
      <c r="U4" s="600">
        <v>17</v>
      </c>
      <c r="V4" s="600">
        <v>18</v>
      </c>
      <c r="W4" s="600">
        <v>19</v>
      </c>
      <c r="X4" s="600">
        <v>20</v>
      </c>
      <c r="Y4" s="600">
        <v>21</v>
      </c>
      <c r="Z4" s="600">
        <v>22</v>
      </c>
      <c r="AA4" s="600">
        <v>23</v>
      </c>
      <c r="AB4" s="600">
        <v>24</v>
      </c>
      <c r="AC4" s="600">
        <v>25</v>
      </c>
      <c r="AD4" s="600">
        <v>26</v>
      </c>
      <c r="AE4" s="600">
        <v>27</v>
      </c>
      <c r="AF4" s="600">
        <v>28</v>
      </c>
      <c r="AG4" s="600">
        <v>29</v>
      </c>
      <c r="AH4" s="600">
        <v>30</v>
      </c>
      <c r="AI4" s="600">
        <v>31</v>
      </c>
      <c r="AJ4" s="601" t="s">
        <v>5</v>
      </c>
      <c r="AK4" s="602" t="s">
        <v>6</v>
      </c>
      <c r="AL4" s="602" t="s">
        <v>7</v>
      </c>
    </row>
    <row r="5" spans="1:82" ht="27" customHeight="1">
      <c r="A5" s="603"/>
      <c r="B5" s="604"/>
      <c r="C5" s="605"/>
      <c r="D5" s="599"/>
      <c r="E5" s="600" t="s">
        <v>82</v>
      </c>
      <c r="F5" s="600" t="s">
        <v>83</v>
      </c>
      <c r="G5" s="600" t="s">
        <v>84</v>
      </c>
      <c r="H5" s="600" t="s">
        <v>85</v>
      </c>
      <c r="I5" s="600" t="s">
        <v>86</v>
      </c>
      <c r="J5" s="600" t="s">
        <v>87</v>
      </c>
      <c r="K5" s="600" t="s">
        <v>88</v>
      </c>
      <c r="L5" s="600" t="s">
        <v>82</v>
      </c>
      <c r="M5" s="600" t="s">
        <v>83</v>
      </c>
      <c r="N5" s="600" t="s">
        <v>84</v>
      </c>
      <c r="O5" s="600" t="s">
        <v>85</v>
      </c>
      <c r="P5" s="600" t="s">
        <v>86</v>
      </c>
      <c r="Q5" s="600" t="s">
        <v>87</v>
      </c>
      <c r="R5" s="600" t="s">
        <v>88</v>
      </c>
      <c r="S5" s="600" t="s">
        <v>82</v>
      </c>
      <c r="T5" s="600" t="s">
        <v>83</v>
      </c>
      <c r="U5" s="600" t="s">
        <v>84</v>
      </c>
      <c r="V5" s="600" t="s">
        <v>85</v>
      </c>
      <c r="W5" s="600" t="s">
        <v>86</v>
      </c>
      <c r="X5" s="600" t="s">
        <v>87</v>
      </c>
      <c r="Y5" s="600" t="s">
        <v>88</v>
      </c>
      <c r="Z5" s="600" t="s">
        <v>82</v>
      </c>
      <c r="AA5" s="600" t="s">
        <v>83</v>
      </c>
      <c r="AB5" s="600" t="s">
        <v>84</v>
      </c>
      <c r="AC5" s="600" t="s">
        <v>85</v>
      </c>
      <c r="AD5" s="600" t="s">
        <v>86</v>
      </c>
      <c r="AE5" s="600" t="s">
        <v>87</v>
      </c>
      <c r="AF5" s="600" t="s">
        <v>88</v>
      </c>
      <c r="AG5" s="600" t="s">
        <v>82</v>
      </c>
      <c r="AH5" s="600" t="s">
        <v>83</v>
      </c>
      <c r="AI5" s="600" t="s">
        <v>84</v>
      </c>
      <c r="AJ5" s="601"/>
      <c r="AK5" s="602"/>
      <c r="AL5" s="602"/>
      <c r="AN5" s="606" t="s">
        <v>5</v>
      </c>
      <c r="AO5" s="606" t="s">
        <v>7</v>
      </c>
      <c r="AQ5" s="607" t="s">
        <v>18</v>
      </c>
      <c r="AR5" s="607" t="s">
        <v>11</v>
      </c>
      <c r="AS5" s="607" t="s">
        <v>163</v>
      </c>
      <c r="AT5" s="608" t="s">
        <v>476</v>
      </c>
      <c r="AU5" s="608" t="s">
        <v>477</v>
      </c>
      <c r="AV5" s="608" t="s">
        <v>478</v>
      </c>
      <c r="AW5" s="609" t="s">
        <v>479</v>
      </c>
      <c r="AX5" s="609" t="s">
        <v>480</v>
      </c>
      <c r="AY5" s="609" t="s">
        <v>481</v>
      </c>
      <c r="AZ5" s="609" t="s">
        <v>482</v>
      </c>
      <c r="BA5" s="609" t="s">
        <v>471</v>
      </c>
      <c r="BB5" s="609" t="s">
        <v>483</v>
      </c>
      <c r="BC5" s="609" t="s">
        <v>484</v>
      </c>
      <c r="BD5" s="609" t="s">
        <v>485</v>
      </c>
      <c r="BE5" s="609" t="s">
        <v>486</v>
      </c>
      <c r="BF5" s="609" t="s">
        <v>487</v>
      </c>
      <c r="BG5" s="610" t="s">
        <v>13</v>
      </c>
      <c r="BH5" s="610" t="s">
        <v>14</v>
      </c>
      <c r="BI5" s="610" t="s">
        <v>15</v>
      </c>
      <c r="BJ5" s="610" t="s">
        <v>16</v>
      </c>
      <c r="BK5" s="610" t="s">
        <v>17</v>
      </c>
      <c r="BL5" s="611" t="s">
        <v>33</v>
      </c>
      <c r="BM5" s="611" t="s">
        <v>34</v>
      </c>
      <c r="BO5" s="608" t="s">
        <v>18</v>
      </c>
      <c r="BP5" s="608" t="s">
        <v>11</v>
      </c>
      <c r="BQ5" s="608" t="s">
        <v>163</v>
      </c>
      <c r="BR5" s="608" t="s">
        <v>476</v>
      </c>
      <c r="BS5" s="608" t="s">
        <v>477</v>
      </c>
      <c r="BT5" s="608" t="s">
        <v>478</v>
      </c>
      <c r="BU5" s="612" t="s">
        <v>479</v>
      </c>
      <c r="BV5" s="612" t="s">
        <v>480</v>
      </c>
      <c r="BW5" s="612" t="s">
        <v>481</v>
      </c>
      <c r="BX5" s="612" t="s">
        <v>482</v>
      </c>
      <c r="BY5" s="612" t="s">
        <v>471</v>
      </c>
      <c r="BZ5" s="612" t="s">
        <v>483</v>
      </c>
      <c r="CA5" s="612" t="s">
        <v>484</v>
      </c>
      <c r="CB5" s="612" t="s">
        <v>485</v>
      </c>
      <c r="CC5" s="612" t="s">
        <v>486</v>
      </c>
      <c r="CD5" s="612" t="s">
        <v>487</v>
      </c>
    </row>
    <row r="6" spans="1:82" ht="27" customHeight="1">
      <c r="A6" s="613">
        <v>135569</v>
      </c>
      <c r="B6" s="614" t="s">
        <v>470</v>
      </c>
      <c r="C6" s="615"/>
      <c r="D6" s="616" t="s">
        <v>343</v>
      </c>
      <c r="E6" s="617"/>
      <c r="F6" s="618" t="s">
        <v>163</v>
      </c>
      <c r="G6" s="618"/>
      <c r="H6" s="617" t="s">
        <v>163</v>
      </c>
      <c r="I6" s="617" t="s">
        <v>163</v>
      </c>
      <c r="J6" s="617" t="s">
        <v>163</v>
      </c>
      <c r="K6" s="617" t="s">
        <v>163</v>
      </c>
      <c r="L6" s="617" t="s">
        <v>163</v>
      </c>
      <c r="M6" s="619"/>
      <c r="N6" s="618"/>
      <c r="O6" s="617" t="s">
        <v>471</v>
      </c>
      <c r="P6" s="620" t="s">
        <v>16</v>
      </c>
      <c r="Q6" s="620" t="s">
        <v>16</v>
      </c>
      <c r="R6" s="620" t="s">
        <v>16</v>
      </c>
      <c r="S6" s="617"/>
      <c r="T6" s="618" t="s">
        <v>163</v>
      </c>
      <c r="U6" s="618"/>
      <c r="V6" s="617" t="s">
        <v>471</v>
      </c>
      <c r="W6" s="617" t="s">
        <v>163</v>
      </c>
      <c r="X6" s="617"/>
      <c r="Y6" s="620" t="s">
        <v>16</v>
      </c>
      <c r="Z6" s="620" t="s">
        <v>16</v>
      </c>
      <c r="AA6" s="618"/>
      <c r="AB6" s="618" t="s">
        <v>471</v>
      </c>
      <c r="AC6" s="617" t="s">
        <v>163</v>
      </c>
      <c r="AD6" s="620" t="s">
        <v>16</v>
      </c>
      <c r="AE6" s="620" t="s">
        <v>16</v>
      </c>
      <c r="AF6" s="617" t="s">
        <v>471</v>
      </c>
      <c r="AG6" s="618" t="s">
        <v>163</v>
      </c>
      <c r="AH6" s="618" t="s">
        <v>163</v>
      </c>
      <c r="AI6" s="618"/>
      <c r="AJ6" s="621">
        <f>AN6</f>
        <v>146</v>
      </c>
      <c r="AK6" s="622">
        <f>AJ6+AL6</f>
        <v>146</v>
      </c>
      <c r="AL6" s="622">
        <f>AO6</f>
        <v>0</v>
      </c>
      <c r="AN6" s="623">
        <f>$AM$2-BL6</f>
        <v>146</v>
      </c>
      <c r="AO6" s="623">
        <f>(BM6-AN6)</f>
        <v>0</v>
      </c>
      <c r="AQ6" s="624">
        <f>COUNTIF(E6:AI6,"M")</f>
        <v>0</v>
      </c>
      <c r="AR6" s="624">
        <f>COUNTIF(E6:AI6,"T")</f>
        <v>0</v>
      </c>
      <c r="AS6" s="624">
        <f>COUNTIF(E6:AI6,"I")</f>
        <v>11</v>
      </c>
      <c r="AT6" s="624">
        <f>COUNTIF(E6:AI6,"ME")</f>
        <v>0</v>
      </c>
      <c r="AU6" s="624">
        <f>COUNTIF(E6:AI6,"ME1")</f>
        <v>0</v>
      </c>
      <c r="AV6" s="624">
        <f>COUNTIF(E6:AI6,"ME2")</f>
        <v>0</v>
      </c>
      <c r="AW6" s="624">
        <f>COUNTIF(E6:AI6,"ME3")</f>
        <v>0</v>
      </c>
      <c r="AX6" s="624">
        <f>COUNTIF(E6:AI6,"ME4")</f>
        <v>0</v>
      </c>
      <c r="AY6" s="624">
        <f>COUNTIF(E6:AI6,"ME5")</f>
        <v>0</v>
      </c>
      <c r="AZ6" s="624">
        <f>COUNTIF(E6:AI6,"TE")</f>
        <v>0</v>
      </c>
      <c r="BA6" s="624">
        <f>COUNTIF(E6:AI6,"TI")</f>
        <v>4</v>
      </c>
      <c r="BB6" s="624">
        <f>COUNTIF(E6:AI6,"TI1")</f>
        <v>0</v>
      </c>
      <c r="BC6" s="624">
        <f>COUNTIF(E6:AI6,"TI2")</f>
        <v>0</v>
      </c>
      <c r="BD6" s="624">
        <f>COUNTIF(E6:AI6,"TI3")</f>
        <v>0</v>
      </c>
      <c r="BE6" s="624">
        <f>COUNTIF(E6:AI6,"TI4")</f>
        <v>0</v>
      </c>
      <c r="BF6" s="624">
        <f>COUNTIF(E6:AI6,"ME6")</f>
        <v>0</v>
      </c>
      <c r="BG6" s="624"/>
      <c r="BH6" s="624"/>
      <c r="BI6" s="624"/>
      <c r="BJ6" s="624">
        <v>7</v>
      </c>
      <c r="BK6" s="624"/>
      <c r="BL6" s="624">
        <f>((BH6*8)+(BI6*8)+(BJ6*2)+(BK6)+(BG6*8))</f>
        <v>14</v>
      </c>
      <c r="BM6" s="624">
        <f>(AQ6*$BO$6)+(AR6*$BP$6)+(AS6*$BQ$6)+(AT6*$BR$6)+(AU6*$BS$6)+(AV9*$BT$6)+(AW6*$BU$6)+(AX6*$BV$6)+(AY9*$BW$6)+(AZ6*$BQ$6)+(BA6*$BY$6)+(BB6*$BZ$6)+(BC6*$CA$6)+(BD6*$CB$6)+(BE6*$CC$6)+(BF6*$CD$6)</f>
        <v>146</v>
      </c>
      <c r="BO6" s="625">
        <v>6</v>
      </c>
      <c r="BP6" s="625">
        <v>6</v>
      </c>
      <c r="BQ6" s="625">
        <v>6</v>
      </c>
      <c r="BR6" s="625">
        <v>8</v>
      </c>
      <c r="BS6" s="625">
        <v>12</v>
      </c>
      <c r="BT6" s="625">
        <v>9</v>
      </c>
      <c r="BU6" s="625">
        <v>11</v>
      </c>
      <c r="BV6" s="625">
        <v>14</v>
      </c>
      <c r="BW6" s="625">
        <v>9</v>
      </c>
      <c r="BX6" s="625">
        <v>5</v>
      </c>
      <c r="BY6" s="625">
        <v>11</v>
      </c>
      <c r="BZ6" s="625">
        <v>11</v>
      </c>
      <c r="CA6" s="625">
        <v>12</v>
      </c>
      <c r="CB6" s="625">
        <v>8</v>
      </c>
      <c r="CC6" s="625">
        <v>6</v>
      </c>
      <c r="CD6" s="625">
        <v>15</v>
      </c>
    </row>
    <row r="7" spans="1:82" ht="27" customHeight="1">
      <c r="A7" s="626">
        <v>134074</v>
      </c>
      <c r="B7" s="627" t="s">
        <v>488</v>
      </c>
      <c r="C7" s="628"/>
      <c r="D7" s="629" t="s">
        <v>343</v>
      </c>
      <c r="E7" s="630" t="s">
        <v>479</v>
      </c>
      <c r="F7" s="631"/>
      <c r="G7" s="631"/>
      <c r="H7" s="630"/>
      <c r="I7" s="630" t="s">
        <v>479</v>
      </c>
      <c r="J7" s="630"/>
      <c r="K7" s="630" t="s">
        <v>479</v>
      </c>
      <c r="L7" s="630"/>
      <c r="M7" s="631"/>
      <c r="N7" s="631" t="s">
        <v>479</v>
      </c>
      <c r="O7" s="630"/>
      <c r="P7" s="630" t="s">
        <v>163</v>
      </c>
      <c r="Q7" s="630" t="s">
        <v>479</v>
      </c>
      <c r="R7" s="630"/>
      <c r="S7" s="630" t="s">
        <v>479</v>
      </c>
      <c r="T7" s="631" t="s">
        <v>487</v>
      </c>
      <c r="U7" s="631"/>
      <c r="V7" s="630"/>
      <c r="W7" s="630" t="s">
        <v>479</v>
      </c>
      <c r="X7" s="630"/>
      <c r="Y7" s="630" t="s">
        <v>479</v>
      </c>
      <c r="Z7" s="630" t="s">
        <v>479</v>
      </c>
      <c r="AA7" s="631"/>
      <c r="AB7" s="631"/>
      <c r="AC7" s="630"/>
      <c r="AD7" s="630" t="s">
        <v>481</v>
      </c>
      <c r="AE7" s="630"/>
      <c r="AF7" s="630" t="s">
        <v>479</v>
      </c>
      <c r="AG7" s="631" t="s">
        <v>479</v>
      </c>
      <c r="AH7" s="631"/>
      <c r="AI7" s="631" t="s">
        <v>479</v>
      </c>
      <c r="AJ7" s="632">
        <f t="shared" ref="AJ7:AJ10" si="0">AN7</f>
        <v>152</v>
      </c>
      <c r="AK7" s="633">
        <f t="shared" ref="AK7:AK10" si="1">AJ7+AL7</f>
        <v>153</v>
      </c>
      <c r="AL7" s="633">
        <f t="shared" ref="AL7:AL10" si="2">AO7</f>
        <v>1</v>
      </c>
      <c r="AN7" s="634">
        <f t="shared" ref="AN7:AN10" si="3">$AM$2-BL7</f>
        <v>152</v>
      </c>
      <c r="AO7" s="634">
        <f t="shared" ref="AO7:AO10" si="4">(BM7-AN7)</f>
        <v>1</v>
      </c>
      <c r="AQ7" s="635">
        <f t="shared" ref="AQ7:AQ10" si="5">COUNTIF(E7:AI7,"M")</f>
        <v>0</v>
      </c>
      <c r="AR7" s="635">
        <f t="shared" ref="AR7:AR10" si="6">COUNTIF(E7:AI7,"T")</f>
        <v>0</v>
      </c>
      <c r="AS7" s="635">
        <f t="shared" ref="AS7:AS10" si="7">COUNTIF(E7:AI7,"I")</f>
        <v>1</v>
      </c>
      <c r="AT7" s="635">
        <f t="shared" ref="AT7:AT10" si="8">COUNTIF(E7:AI7,"ME")</f>
        <v>0</v>
      </c>
      <c r="AU7" s="635">
        <f t="shared" ref="AU7:AU10" si="9">COUNTIF(E7:AI7,"ME1")</f>
        <v>0</v>
      </c>
      <c r="AV7" s="635">
        <f t="shared" ref="AV7:AV10" si="10">COUNTIF(E7:AI7,"ME2")</f>
        <v>0</v>
      </c>
      <c r="AW7" s="635">
        <f t="shared" ref="AW7:AW10" si="11">COUNTIF(E7:AI7,"ME3")</f>
        <v>12</v>
      </c>
      <c r="AX7" s="635">
        <f t="shared" ref="AX7:AX10" si="12">COUNTIF(E7:AI7,"ME4")</f>
        <v>0</v>
      </c>
      <c r="AY7" s="635">
        <f t="shared" ref="AY7:AY10" si="13">COUNTIF(E7:AI7,"ME5")</f>
        <v>1</v>
      </c>
      <c r="AZ7" s="635">
        <f t="shared" ref="AZ7:AZ10" si="14">COUNTIF(E7:AI7,"TE")</f>
        <v>0</v>
      </c>
      <c r="BA7" s="635">
        <f t="shared" ref="BA7:BA10" si="15">COUNTIF(E7:AI7,"TI")</f>
        <v>0</v>
      </c>
      <c r="BB7" s="635">
        <f t="shared" ref="BB7:BB10" si="16">COUNTIF(E7:AI7,"TI1")</f>
        <v>0</v>
      </c>
      <c r="BC7" s="635">
        <f t="shared" ref="BC7:BC10" si="17">COUNTIF(E7:AI7,"TI2")</f>
        <v>0</v>
      </c>
      <c r="BD7" s="635">
        <f t="shared" ref="BD7:BD10" si="18">COUNTIF(E7:AI7,"TI3")</f>
        <v>0</v>
      </c>
      <c r="BE7" s="635">
        <f t="shared" ref="BE7:BE10" si="19">COUNTIF(E7:AI7,"TI4")</f>
        <v>0</v>
      </c>
      <c r="BF7" s="635">
        <f t="shared" ref="BF7:BF10" si="20">COUNTIF(E7:AI7,"ME6")</f>
        <v>1</v>
      </c>
      <c r="BG7" s="635"/>
      <c r="BH7" s="635"/>
      <c r="BI7" s="635"/>
      <c r="BJ7" s="635">
        <v>4</v>
      </c>
      <c r="BK7" s="635"/>
      <c r="BL7" s="635">
        <f t="shared" ref="BL7:BL10" si="21">((BH7*8)+(BI7*8)+(BJ7*2)+(BK7)+(BG7*8))</f>
        <v>8</v>
      </c>
      <c r="BM7" s="635">
        <f>(AQ7*$BO$6)+(AR7*$BP$6)+(AS7*$BQ$6)+(AT7*$BR$6)+(AU7*$BS$6)+(AV10*$BT$6)+(AW7*$BU$6)+(AX7*$BV$6)+(AY10*$BW$6)+(AZ7*$BQ$6)+(BA7*$BY$6)+(BB7*$BZ$6)+(BC7*$CA$6)+(BD7*$CB$6)+(BE7*$CC$6)+(BF7*$CD$6)</f>
        <v>153</v>
      </c>
    </row>
    <row r="8" spans="1:82" ht="27" customHeight="1">
      <c r="A8" s="626">
        <v>134104</v>
      </c>
      <c r="B8" s="627" t="s">
        <v>489</v>
      </c>
      <c r="C8" s="628"/>
      <c r="D8" s="629" t="s">
        <v>343</v>
      </c>
      <c r="E8" s="630" t="s">
        <v>479</v>
      </c>
      <c r="F8" s="631"/>
      <c r="G8" s="631"/>
      <c r="H8" s="630" t="s">
        <v>479</v>
      </c>
      <c r="I8" s="630"/>
      <c r="J8" s="630" t="s">
        <v>479</v>
      </c>
      <c r="K8" s="630"/>
      <c r="L8" s="630" t="s">
        <v>479</v>
      </c>
      <c r="M8" s="631"/>
      <c r="N8" s="631"/>
      <c r="O8" s="630" t="s">
        <v>479</v>
      </c>
      <c r="P8" s="630" t="s">
        <v>479</v>
      </c>
      <c r="Q8" s="630"/>
      <c r="R8" s="630" t="s">
        <v>479</v>
      </c>
      <c r="S8" s="630"/>
      <c r="T8" s="631"/>
      <c r="U8" s="631" t="s">
        <v>479</v>
      </c>
      <c r="V8" s="630" t="s">
        <v>479</v>
      </c>
      <c r="W8" s="630"/>
      <c r="X8" s="630" t="s">
        <v>479</v>
      </c>
      <c r="Y8" s="630"/>
      <c r="Z8" s="630" t="s">
        <v>479</v>
      </c>
      <c r="AA8" s="631" t="s">
        <v>479</v>
      </c>
      <c r="AB8" s="631"/>
      <c r="AC8" s="630"/>
      <c r="AD8" s="630" t="s">
        <v>480</v>
      </c>
      <c r="AE8" s="630" t="s">
        <v>11</v>
      </c>
      <c r="AF8" s="630"/>
      <c r="AG8" s="631" t="s">
        <v>479</v>
      </c>
      <c r="AH8" s="631"/>
      <c r="AI8" s="631"/>
      <c r="AJ8" s="632">
        <f t="shared" si="0"/>
        <v>160</v>
      </c>
      <c r="AK8" s="633">
        <f t="shared" si="1"/>
        <v>163</v>
      </c>
      <c r="AL8" s="633">
        <f t="shared" si="2"/>
        <v>3</v>
      </c>
      <c r="AN8" s="634">
        <f t="shared" si="3"/>
        <v>160</v>
      </c>
      <c r="AO8" s="634">
        <f t="shared" si="4"/>
        <v>3</v>
      </c>
      <c r="AQ8" s="635">
        <f t="shared" si="5"/>
        <v>0</v>
      </c>
      <c r="AR8" s="635">
        <f t="shared" si="6"/>
        <v>1</v>
      </c>
      <c r="AS8" s="635">
        <f t="shared" si="7"/>
        <v>0</v>
      </c>
      <c r="AT8" s="635">
        <f t="shared" si="8"/>
        <v>0</v>
      </c>
      <c r="AU8" s="635">
        <f t="shared" si="9"/>
        <v>0</v>
      </c>
      <c r="AV8" s="635">
        <f t="shared" si="10"/>
        <v>0</v>
      </c>
      <c r="AW8" s="635">
        <f t="shared" si="11"/>
        <v>13</v>
      </c>
      <c r="AX8" s="635">
        <f t="shared" si="12"/>
        <v>1</v>
      </c>
      <c r="AY8" s="635">
        <f t="shared" si="13"/>
        <v>0</v>
      </c>
      <c r="AZ8" s="635">
        <f t="shared" si="14"/>
        <v>0</v>
      </c>
      <c r="BA8" s="635">
        <f t="shared" si="15"/>
        <v>0</v>
      </c>
      <c r="BB8" s="635">
        <f t="shared" si="16"/>
        <v>0</v>
      </c>
      <c r="BC8" s="635">
        <f t="shared" si="17"/>
        <v>0</v>
      </c>
      <c r="BD8" s="635">
        <f t="shared" si="18"/>
        <v>0</v>
      </c>
      <c r="BE8" s="635">
        <f t="shared" si="19"/>
        <v>0</v>
      </c>
      <c r="BF8" s="635">
        <f t="shared" si="20"/>
        <v>0</v>
      </c>
      <c r="BG8" s="635"/>
      <c r="BH8" s="635"/>
      <c r="BI8" s="635"/>
      <c r="BJ8" s="635"/>
      <c r="BK8" s="635"/>
      <c r="BL8" s="635">
        <f t="shared" si="21"/>
        <v>0</v>
      </c>
      <c r="BM8" s="635">
        <f t="shared" ref="BM8:BM10" si="22">(AQ8*$BO$6)+(AR8*$BP$6)+(AS8*$BQ$6)+(AT8*$BR$6)+(AU8*$BS$6)+(AV11*$BT$6)+(AW8*$BU$6)+(AX8*$BV$6)+(AY11*$BW$6)+(AZ8*$BQ$6)+(BA8*$BY$6)+(BB8*$BZ$6)+(BC8*$CA$6)+(BD8*$CB$6)+(BE8*$CC$6)+(BF8*$CD$6)</f>
        <v>163</v>
      </c>
    </row>
    <row r="9" spans="1:82" ht="27" customHeight="1">
      <c r="A9" s="626">
        <v>134422</v>
      </c>
      <c r="B9" s="627" t="s">
        <v>490</v>
      </c>
      <c r="C9" s="628"/>
      <c r="D9" s="629" t="s">
        <v>343</v>
      </c>
      <c r="E9" s="630" t="s">
        <v>18</v>
      </c>
      <c r="F9" s="631"/>
      <c r="G9" s="631"/>
      <c r="H9" s="630" t="s">
        <v>477</v>
      </c>
      <c r="I9" s="630" t="s">
        <v>481</v>
      </c>
      <c r="J9" s="630" t="s">
        <v>476</v>
      </c>
      <c r="K9" s="630" t="s">
        <v>476</v>
      </c>
      <c r="L9" s="630" t="s">
        <v>476</v>
      </c>
      <c r="M9" s="631"/>
      <c r="N9" s="631"/>
      <c r="O9" s="630" t="s">
        <v>476</v>
      </c>
      <c r="P9" s="630" t="s">
        <v>476</v>
      </c>
      <c r="Q9" s="630" t="s">
        <v>476</v>
      </c>
      <c r="R9" s="630" t="s">
        <v>18</v>
      </c>
      <c r="S9" s="630" t="s">
        <v>478</v>
      </c>
      <c r="T9" s="631"/>
      <c r="U9" s="631"/>
      <c r="V9" s="630" t="s">
        <v>476</v>
      </c>
      <c r="W9" s="630" t="s">
        <v>476</v>
      </c>
      <c r="X9" s="630" t="s">
        <v>476</v>
      </c>
      <c r="Y9" s="630" t="s">
        <v>479</v>
      </c>
      <c r="Z9" s="630"/>
      <c r="AA9" s="631"/>
      <c r="AB9" s="631"/>
      <c r="AC9" s="630" t="s">
        <v>481</v>
      </c>
      <c r="AD9" s="630" t="s">
        <v>479</v>
      </c>
      <c r="AE9" s="630" t="s">
        <v>476</v>
      </c>
      <c r="AF9" s="636" t="s">
        <v>16</v>
      </c>
      <c r="AG9" s="631"/>
      <c r="AH9" s="631" t="s">
        <v>478</v>
      </c>
      <c r="AI9" s="631"/>
      <c r="AJ9" s="632">
        <f t="shared" si="0"/>
        <v>126</v>
      </c>
      <c r="AK9" s="633">
        <f t="shared" si="1"/>
        <v>126</v>
      </c>
      <c r="AL9" s="633">
        <f t="shared" si="2"/>
        <v>0</v>
      </c>
      <c r="AN9" s="634">
        <f t="shared" si="3"/>
        <v>126</v>
      </c>
      <c r="AO9" s="634">
        <f t="shared" si="4"/>
        <v>0</v>
      </c>
      <c r="AQ9" s="635">
        <f t="shared" si="5"/>
        <v>2</v>
      </c>
      <c r="AR9" s="635">
        <f t="shared" si="6"/>
        <v>0</v>
      </c>
      <c r="AS9" s="635">
        <f t="shared" si="7"/>
        <v>0</v>
      </c>
      <c r="AT9" s="635">
        <f t="shared" si="8"/>
        <v>10</v>
      </c>
      <c r="AU9" s="635">
        <f t="shared" si="9"/>
        <v>1</v>
      </c>
      <c r="AV9" s="635">
        <f t="shared" si="10"/>
        <v>2</v>
      </c>
      <c r="AW9" s="635">
        <f t="shared" si="11"/>
        <v>2</v>
      </c>
      <c r="AX9" s="635">
        <f t="shared" si="12"/>
        <v>0</v>
      </c>
      <c r="AY9" s="635">
        <f t="shared" si="13"/>
        <v>2</v>
      </c>
      <c r="AZ9" s="635">
        <f t="shared" si="14"/>
        <v>0</v>
      </c>
      <c r="BA9" s="635">
        <f t="shared" si="15"/>
        <v>0</v>
      </c>
      <c r="BB9" s="635">
        <f t="shared" si="16"/>
        <v>0</v>
      </c>
      <c r="BC9" s="635">
        <f t="shared" si="17"/>
        <v>0</v>
      </c>
      <c r="BD9" s="635">
        <f t="shared" si="18"/>
        <v>0</v>
      </c>
      <c r="BE9" s="635">
        <f t="shared" si="19"/>
        <v>0</v>
      </c>
      <c r="BF9" s="635">
        <f t="shared" si="20"/>
        <v>0</v>
      </c>
      <c r="BG9" s="635"/>
      <c r="BH9" s="635"/>
      <c r="BI9" s="635"/>
      <c r="BJ9" s="635">
        <v>17</v>
      </c>
      <c r="BK9" s="635"/>
      <c r="BL9" s="635">
        <f t="shared" si="21"/>
        <v>34</v>
      </c>
      <c r="BM9" s="635">
        <f>(AQ9*$BO$6)+(AR9*$BP$6)+(AS9*$BQ$6)+(AT9*$BR$6)+(AU9*$BS$6)+(AV12*$BT$6)+(AW9*$BU$6)+(AX9*$BV$6)+(AY12*$BW$6)+(AZ9*$BQ$6)+(BA9*$BY$6)+(BB9*$BZ$6)+(BC9*$CA$6)+(BD9*$CB$6)+(BE9*$CC$6)+(BF9*$CD$6)</f>
        <v>126</v>
      </c>
    </row>
    <row r="10" spans="1:82" ht="27" customHeight="1">
      <c r="A10" s="626">
        <v>135615</v>
      </c>
      <c r="B10" s="627" t="s">
        <v>491</v>
      </c>
      <c r="C10" s="628"/>
      <c r="D10" s="629" t="s">
        <v>343</v>
      </c>
      <c r="E10" s="630" t="s">
        <v>479</v>
      </c>
      <c r="F10" s="631"/>
      <c r="G10" s="631"/>
      <c r="H10" s="630" t="s">
        <v>18</v>
      </c>
      <c r="I10" s="630" t="s">
        <v>18</v>
      </c>
      <c r="J10" s="630" t="s">
        <v>476</v>
      </c>
      <c r="K10" s="630" t="s">
        <v>18</v>
      </c>
      <c r="L10" s="630"/>
      <c r="M10" s="631" t="s">
        <v>479</v>
      </c>
      <c r="N10" s="631"/>
      <c r="O10" s="630" t="s">
        <v>18</v>
      </c>
      <c r="P10" s="630" t="s">
        <v>476</v>
      </c>
      <c r="Q10" s="636" t="s">
        <v>16</v>
      </c>
      <c r="R10" s="636" t="s">
        <v>16</v>
      </c>
      <c r="S10" s="636" t="s">
        <v>16</v>
      </c>
      <c r="T10" s="631"/>
      <c r="U10" s="631"/>
      <c r="V10" s="630" t="s">
        <v>18</v>
      </c>
      <c r="W10" s="630" t="s">
        <v>476</v>
      </c>
      <c r="X10" s="630" t="s">
        <v>476</v>
      </c>
      <c r="Y10" s="630" t="s">
        <v>18</v>
      </c>
      <c r="Z10" s="630" t="s">
        <v>476</v>
      </c>
      <c r="AA10" s="631"/>
      <c r="AB10" s="631"/>
      <c r="AC10" s="630" t="s">
        <v>18</v>
      </c>
      <c r="AD10" s="630" t="s">
        <v>476</v>
      </c>
      <c r="AE10" s="630" t="s">
        <v>476</v>
      </c>
      <c r="AF10" s="630" t="s">
        <v>18</v>
      </c>
      <c r="AG10" s="631"/>
      <c r="AH10" s="631"/>
      <c r="AI10" s="631"/>
      <c r="AJ10" s="632">
        <f t="shared" si="0"/>
        <v>126</v>
      </c>
      <c r="AK10" s="633">
        <f t="shared" si="1"/>
        <v>126</v>
      </c>
      <c r="AL10" s="633">
        <f t="shared" si="2"/>
        <v>0</v>
      </c>
      <c r="AN10" s="634">
        <f t="shared" si="3"/>
        <v>126</v>
      </c>
      <c r="AO10" s="634">
        <f t="shared" si="4"/>
        <v>0</v>
      </c>
      <c r="AQ10" s="635">
        <f t="shared" si="5"/>
        <v>8</v>
      </c>
      <c r="AR10" s="635">
        <f t="shared" si="6"/>
        <v>0</v>
      </c>
      <c r="AS10" s="635">
        <f t="shared" si="7"/>
        <v>0</v>
      </c>
      <c r="AT10" s="635">
        <f t="shared" si="8"/>
        <v>7</v>
      </c>
      <c r="AU10" s="635">
        <f t="shared" si="9"/>
        <v>0</v>
      </c>
      <c r="AV10" s="635">
        <f t="shared" si="10"/>
        <v>0</v>
      </c>
      <c r="AW10" s="635">
        <f t="shared" si="11"/>
        <v>2</v>
      </c>
      <c r="AX10" s="635">
        <f t="shared" si="12"/>
        <v>0</v>
      </c>
      <c r="AY10" s="635">
        <f t="shared" si="13"/>
        <v>0</v>
      </c>
      <c r="AZ10" s="635">
        <f t="shared" si="14"/>
        <v>0</v>
      </c>
      <c r="BA10" s="635">
        <f t="shared" si="15"/>
        <v>0</v>
      </c>
      <c r="BB10" s="635">
        <f t="shared" si="16"/>
        <v>0</v>
      </c>
      <c r="BC10" s="635">
        <f t="shared" si="17"/>
        <v>0</v>
      </c>
      <c r="BD10" s="635">
        <f t="shared" si="18"/>
        <v>0</v>
      </c>
      <c r="BE10" s="635">
        <f t="shared" si="19"/>
        <v>0</v>
      </c>
      <c r="BF10" s="635">
        <f t="shared" si="20"/>
        <v>0</v>
      </c>
      <c r="BG10" s="635"/>
      <c r="BH10" s="635"/>
      <c r="BI10" s="635"/>
      <c r="BJ10" s="635">
        <v>17</v>
      </c>
      <c r="BK10" s="635"/>
      <c r="BL10" s="635">
        <f t="shared" si="21"/>
        <v>34</v>
      </c>
      <c r="BM10" s="635">
        <f t="shared" si="22"/>
        <v>126</v>
      </c>
    </row>
    <row r="11" spans="1:82">
      <c r="A11" s="637"/>
      <c r="B11" s="638"/>
      <c r="C11" s="639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  <c r="AG11" s="640"/>
      <c r="AH11" s="640"/>
      <c r="AI11" s="640"/>
      <c r="AJ11" s="641"/>
      <c r="AK11" s="642"/>
      <c r="AL11" s="642"/>
    </row>
    <row r="12" spans="1:82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</row>
    <row r="14" spans="1:82" ht="20.25">
      <c r="D14" s="507" t="s">
        <v>380</v>
      </c>
      <c r="E14" s="508"/>
      <c r="F14" s="508"/>
      <c r="G14" s="508"/>
      <c r="H14" s="508"/>
      <c r="I14" s="509"/>
      <c r="J14" s="509"/>
      <c r="K14" s="509"/>
      <c r="L14" s="385"/>
      <c r="M14" s="643"/>
      <c r="N14" s="644"/>
      <c r="O14" s="643"/>
      <c r="P14" s="644"/>
      <c r="Q14" s="644"/>
      <c r="R14" s="643"/>
    </row>
    <row r="15" spans="1:82" ht="20.25">
      <c r="D15" s="507" t="s">
        <v>472</v>
      </c>
      <c r="E15" s="508"/>
      <c r="F15" s="508"/>
      <c r="G15" s="508"/>
      <c r="H15" s="508"/>
      <c r="I15" s="509"/>
      <c r="J15" s="509"/>
      <c r="K15" s="509"/>
      <c r="L15" s="385"/>
      <c r="M15" s="644"/>
      <c r="N15" s="644"/>
      <c r="O15" s="644"/>
      <c r="P15" s="644"/>
      <c r="Q15" s="644"/>
      <c r="R15" s="644"/>
    </row>
    <row r="16" spans="1:82" ht="20.25">
      <c r="D16" s="507" t="s">
        <v>473</v>
      </c>
      <c r="E16" s="508"/>
      <c r="F16" s="508"/>
      <c r="G16" s="508"/>
      <c r="H16" s="508"/>
      <c r="I16" s="509"/>
      <c r="J16" s="509"/>
      <c r="K16" s="510"/>
      <c r="M16" s="644"/>
      <c r="N16" s="644"/>
      <c r="O16" s="644"/>
      <c r="P16" s="644"/>
      <c r="Q16" s="644"/>
      <c r="R16" s="643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5"/>
      <c r="AG16" s="645"/>
      <c r="AH16" s="645"/>
      <c r="AI16" s="645"/>
      <c r="AJ16" s="645"/>
      <c r="AK16" s="645"/>
      <c r="AL16" s="646"/>
      <c r="AM16" s="647"/>
      <c r="AN16" s="647"/>
    </row>
    <row r="17" spans="4:40" ht="20.25">
      <c r="D17" s="507" t="s">
        <v>474</v>
      </c>
      <c r="E17" s="508"/>
      <c r="F17" s="508"/>
      <c r="G17" s="508"/>
      <c r="H17" s="508"/>
      <c r="I17" s="509"/>
      <c r="J17" s="509"/>
      <c r="K17" s="510"/>
      <c r="M17" s="644"/>
      <c r="N17" s="644"/>
      <c r="O17" s="644"/>
      <c r="P17" s="644"/>
      <c r="Q17" s="644"/>
      <c r="R17" s="643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5"/>
      <c r="AG17" s="645"/>
      <c r="AH17" s="645"/>
      <c r="AI17" s="645"/>
      <c r="AJ17" s="645"/>
      <c r="AK17" s="645"/>
      <c r="AL17" s="646"/>
      <c r="AM17" s="647"/>
      <c r="AN17" s="647"/>
    </row>
    <row r="18" spans="4:40" ht="20.25">
      <c r="D18" s="507" t="s">
        <v>492</v>
      </c>
      <c r="E18" s="507"/>
      <c r="F18" s="507"/>
      <c r="G18" s="507"/>
      <c r="H18" s="507"/>
      <c r="I18" s="510"/>
      <c r="J18" s="510"/>
      <c r="K18" s="510"/>
      <c r="M18" s="644"/>
      <c r="N18" s="644"/>
      <c r="O18" s="648"/>
      <c r="P18" s="644"/>
      <c r="Q18" s="644"/>
      <c r="R18" s="644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5"/>
      <c r="AL18" s="646"/>
      <c r="AM18" s="647"/>
      <c r="AN18" s="647"/>
    </row>
    <row r="19" spans="4:40" ht="20.25">
      <c r="D19" s="507" t="s">
        <v>493</v>
      </c>
      <c r="E19" s="508"/>
      <c r="F19" s="508"/>
      <c r="G19" s="508"/>
      <c r="H19" s="508"/>
      <c r="I19" s="510"/>
      <c r="J19" s="510"/>
      <c r="K19" s="510"/>
      <c r="M19" s="644"/>
      <c r="N19" s="644"/>
      <c r="O19" s="648"/>
      <c r="P19" s="644"/>
      <c r="Q19" s="644"/>
      <c r="R19" s="644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6"/>
      <c r="AM19" s="647"/>
      <c r="AN19" s="647"/>
    </row>
    <row r="20" spans="4:40" ht="20.25">
      <c r="D20" s="507" t="s">
        <v>494</v>
      </c>
      <c r="E20" s="508"/>
      <c r="F20" s="508"/>
      <c r="G20" s="508"/>
      <c r="H20" s="508"/>
      <c r="I20" s="509"/>
      <c r="J20" s="510"/>
      <c r="K20" s="510"/>
      <c r="L20" s="385"/>
      <c r="M20" s="644"/>
      <c r="N20" s="644"/>
      <c r="O20" s="643"/>
      <c r="P20" s="643"/>
      <c r="Q20" s="644"/>
      <c r="R20" s="643"/>
      <c r="S20" s="645"/>
      <c r="T20" s="645"/>
      <c r="U20" s="645"/>
      <c r="V20" s="645"/>
      <c r="W20" s="645"/>
      <c r="X20" s="645"/>
      <c r="Y20" s="645"/>
      <c r="Z20" s="645"/>
      <c r="AA20" s="645"/>
      <c r="AB20" s="645"/>
      <c r="AC20" s="645"/>
      <c r="AD20" s="645"/>
      <c r="AE20" s="645"/>
      <c r="AF20" s="645"/>
      <c r="AG20" s="645"/>
      <c r="AH20" s="645"/>
      <c r="AI20" s="645"/>
      <c r="AJ20" s="645"/>
      <c r="AK20" s="645"/>
      <c r="AL20" s="646"/>
      <c r="AM20" s="647"/>
      <c r="AN20" s="647"/>
    </row>
    <row r="21" spans="4:40" ht="20.25">
      <c r="D21" s="507" t="s">
        <v>495</v>
      </c>
      <c r="E21" s="508"/>
      <c r="F21" s="508"/>
      <c r="G21" s="508"/>
      <c r="H21" s="508"/>
      <c r="I21" s="509"/>
      <c r="J21" s="510"/>
      <c r="K21" s="510"/>
      <c r="L21" s="385"/>
      <c r="M21" s="644"/>
      <c r="N21" s="644"/>
      <c r="O21" s="643"/>
      <c r="P21" s="643"/>
      <c r="Q21" s="644"/>
      <c r="R21" s="643"/>
      <c r="S21" s="649"/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50"/>
      <c r="AM21" s="651"/>
      <c r="AN21" s="651"/>
    </row>
    <row r="22" spans="4:40" ht="20.25">
      <c r="D22" s="507" t="s">
        <v>496</v>
      </c>
      <c r="E22" s="508"/>
      <c r="F22" s="508"/>
      <c r="G22" s="508"/>
      <c r="H22" s="508"/>
      <c r="I22" s="509"/>
      <c r="J22" s="510"/>
      <c r="K22" s="510"/>
      <c r="L22" s="385"/>
      <c r="M22" s="644"/>
      <c r="N22" s="644"/>
      <c r="O22" s="643"/>
      <c r="P22" s="643"/>
      <c r="Q22" s="644"/>
      <c r="R22" s="643"/>
      <c r="S22" s="649"/>
      <c r="T22" s="649"/>
      <c r="U22" s="649"/>
      <c r="V22" s="649"/>
      <c r="W22" s="649"/>
      <c r="X22" s="649"/>
      <c r="Y22" s="649"/>
      <c r="Z22" s="649"/>
      <c r="AA22" s="649"/>
      <c r="AB22" s="649"/>
      <c r="AC22" s="649"/>
      <c r="AD22" s="649"/>
      <c r="AE22" s="649"/>
      <c r="AF22" s="649"/>
      <c r="AG22" s="649"/>
      <c r="AH22" s="649"/>
      <c r="AI22" s="649"/>
      <c r="AJ22" s="649"/>
      <c r="AK22" s="649"/>
      <c r="AL22" s="650"/>
      <c r="AM22" s="651"/>
      <c r="AN22" s="651"/>
    </row>
    <row r="23" spans="4:40" ht="20.25">
      <c r="D23" s="507" t="s">
        <v>497</v>
      </c>
      <c r="E23" s="507"/>
      <c r="F23" s="507"/>
      <c r="G23" s="507"/>
      <c r="H23" s="507"/>
      <c r="I23" s="510"/>
      <c r="J23" s="510"/>
      <c r="K23" s="510"/>
      <c r="L23" s="385"/>
      <c r="M23" s="644"/>
      <c r="N23" s="644"/>
      <c r="O23" s="643"/>
      <c r="P23" s="644"/>
      <c r="Q23" s="644"/>
      <c r="R23" s="644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50"/>
      <c r="AM23" s="651"/>
      <c r="AN23" s="651"/>
    </row>
    <row r="24" spans="4:40" ht="20.25">
      <c r="D24" s="507" t="s">
        <v>498</v>
      </c>
      <c r="E24" s="508"/>
      <c r="F24" s="508"/>
      <c r="G24" s="508"/>
      <c r="H24" s="508"/>
      <c r="I24" s="509"/>
      <c r="J24" s="509"/>
      <c r="K24" s="510"/>
      <c r="L24" s="385"/>
      <c r="M24" s="644"/>
      <c r="N24" s="644"/>
      <c r="O24" s="644"/>
      <c r="P24" s="644"/>
      <c r="Q24" s="644"/>
      <c r="R24" s="644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50"/>
      <c r="AM24" s="651"/>
      <c r="AN24" s="651"/>
    </row>
    <row r="25" spans="4:40" ht="20.25">
      <c r="D25" s="507"/>
      <c r="E25" s="508"/>
      <c r="F25" s="508"/>
      <c r="G25" s="508"/>
      <c r="H25" s="508"/>
      <c r="I25" s="509"/>
      <c r="J25" s="510"/>
      <c r="K25" s="510"/>
      <c r="L25" s="385"/>
      <c r="M25" s="644"/>
      <c r="N25" s="644"/>
      <c r="O25" s="643"/>
      <c r="P25" s="643"/>
      <c r="Q25" s="644"/>
      <c r="R25" s="643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</row>
    <row r="26" spans="4:40" ht="20.25">
      <c r="D26" s="507"/>
      <c r="E26" s="508"/>
      <c r="F26" s="508"/>
      <c r="G26" s="508"/>
      <c r="H26" s="508"/>
      <c r="I26" s="509"/>
      <c r="J26" s="510"/>
      <c r="K26" s="510"/>
      <c r="L26" s="385"/>
      <c r="M26" s="644"/>
      <c r="N26" s="644"/>
      <c r="O26" s="643"/>
      <c r="P26" s="643"/>
      <c r="Q26" s="644"/>
      <c r="R26" s="643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</row>
    <row r="27" spans="4:40" ht="20.25">
      <c r="D27" s="507"/>
      <c r="E27" s="508"/>
      <c r="F27" s="508"/>
      <c r="G27" s="508"/>
      <c r="H27" s="508"/>
      <c r="I27" s="509"/>
      <c r="J27" s="510"/>
      <c r="K27" s="510"/>
      <c r="L27" s="385"/>
      <c r="M27" s="644"/>
      <c r="N27" s="644"/>
      <c r="O27" s="643"/>
      <c r="P27" s="643"/>
      <c r="Q27" s="644"/>
      <c r="R27" s="643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</row>
    <row r="28" spans="4:40" ht="20.25">
      <c r="D28" s="507"/>
      <c r="E28" s="507"/>
      <c r="F28" s="507"/>
      <c r="G28" s="507"/>
      <c r="H28" s="507"/>
      <c r="I28" s="510"/>
      <c r="J28" s="510"/>
      <c r="K28" s="510"/>
      <c r="L28" s="385"/>
      <c r="M28" s="644"/>
      <c r="N28" s="644"/>
      <c r="O28" s="643"/>
      <c r="P28" s="644"/>
      <c r="Q28" s="644"/>
      <c r="R28" s="644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</row>
    <row r="29" spans="4:40" ht="20.25">
      <c r="D29" s="507"/>
      <c r="E29" s="508"/>
      <c r="F29" s="508"/>
      <c r="G29" s="508"/>
      <c r="H29" s="508"/>
      <c r="I29" s="509"/>
      <c r="J29" s="509"/>
      <c r="K29" s="510"/>
      <c r="L29" s="385"/>
      <c r="M29" s="644"/>
      <c r="N29" s="644"/>
      <c r="O29" s="644"/>
      <c r="P29" s="644"/>
      <c r="Q29" s="644"/>
      <c r="R29" s="644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</row>
    <row r="30" spans="4:40"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</row>
    <row r="31" spans="4:40"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</row>
    <row r="32" spans="4:40"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</row>
    <row r="33" spans="6:40"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</row>
    <row r="34" spans="6:40"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</row>
    <row r="35" spans="6:40"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</row>
    <row r="36" spans="6:40"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</row>
    <row r="37" spans="6:40"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</row>
    <row r="38" spans="6:40"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</row>
    <row r="39" spans="6:40"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</row>
    <row r="40" spans="6:40"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</row>
  </sheetData>
  <mergeCells count="8">
    <mergeCell ref="B7:C7"/>
    <mergeCell ref="B8:C8"/>
    <mergeCell ref="B9:C9"/>
    <mergeCell ref="B10:C10"/>
    <mergeCell ref="A1:AI3"/>
    <mergeCell ref="B4:C4"/>
    <mergeCell ref="D4:D5"/>
    <mergeCell ref="B6:C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TGP</vt:lpstr>
      <vt:lpstr>DEMAIS FUNÇÕES</vt:lpstr>
      <vt:lpstr>RAIO X</vt:lpstr>
      <vt:lpstr>ENFERMEIROS</vt:lpstr>
      <vt:lpstr>TEC. ENF. DIA</vt:lpstr>
      <vt:lpstr>TEC ENF. NOITE</vt:lpstr>
      <vt:lpstr>ACE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 - Gerencias e Coordenadorias</dc:creator>
  <cp:lastModifiedBy>Carolina Amante Feronha Santini -  mat 151602</cp:lastModifiedBy>
  <dcterms:created xsi:type="dcterms:W3CDTF">2024-04-01T15:11:43Z</dcterms:created>
  <dcterms:modified xsi:type="dcterms:W3CDTF">2024-04-09T10:07:47Z</dcterms:modified>
</cp:coreProperties>
</file>