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075" windowHeight="9795" activeTab="6"/>
  </bookViews>
  <sheets>
    <sheet name="Coordenações" sheetId="1" r:id="rId1"/>
    <sheet name="Enfermeiros" sheetId="2" r:id="rId2"/>
    <sheet name="TEC. ENF. DIURNO" sheetId="3" r:id="rId3"/>
    <sheet name="TEC. ENF. NOTURNO" sheetId="4" r:id="rId4"/>
    <sheet name="TEC. RAIO X" sheetId="5" r:id="rId5"/>
    <sheet name="TGPs" sheetId="6" r:id="rId6"/>
    <sheet name="DEMAIS FUNÇÕES" sheetId="7" r:id="rId7"/>
    <sheet name="ACE" sheetId="8" r:id="rId8"/>
  </sheets>
  <definedNames/>
  <calcPr fullCalcOnLoad="1"/>
</workbook>
</file>

<file path=xl/sharedStrings.xml><?xml version="1.0" encoding="utf-8"?>
<sst xmlns="http://schemas.openxmlformats.org/spreadsheetml/2006/main" count="3806" uniqueCount="452">
  <si>
    <t>Matricula</t>
  </si>
  <si>
    <t>NOME</t>
  </si>
  <si>
    <t>LOCAL</t>
  </si>
  <si>
    <t>TURNO</t>
  </si>
  <si>
    <t>CH</t>
  </si>
  <si>
    <t>CT</t>
  </si>
  <si>
    <t>HE</t>
  </si>
  <si>
    <t>Coordenação</t>
  </si>
  <si>
    <t>F</t>
  </si>
  <si>
    <t>FE</t>
  </si>
  <si>
    <t>LP</t>
  </si>
  <si>
    <t>AT</t>
  </si>
  <si>
    <t>C</t>
  </si>
  <si>
    <t>M</t>
  </si>
  <si>
    <t>T</t>
  </si>
  <si>
    <t>P</t>
  </si>
  <si>
    <t>SN</t>
  </si>
  <si>
    <t>M/T</t>
  </si>
  <si>
    <t>I/I</t>
  </si>
  <si>
    <t>I¹</t>
  </si>
  <si>
    <t>I²</t>
  </si>
  <si>
    <t>M4</t>
  </si>
  <si>
    <t>T5</t>
  </si>
  <si>
    <t>M/SN</t>
  </si>
  <si>
    <t>T/SN</t>
  </si>
  <si>
    <t>T/I</t>
  </si>
  <si>
    <t>P/I</t>
  </si>
  <si>
    <t>M/I</t>
  </si>
  <si>
    <t>M4/T</t>
  </si>
  <si>
    <t>DCH</t>
  </si>
  <si>
    <t>THT</t>
  </si>
  <si>
    <t>SN*</t>
  </si>
  <si>
    <t>10946-0</t>
  </si>
  <si>
    <t>FLEXÍVEL</t>
  </si>
  <si>
    <t>Apoio Administrativo</t>
  </si>
  <si>
    <t>Faturamento</t>
  </si>
  <si>
    <t>07-13H</t>
  </si>
  <si>
    <t>113549</t>
  </si>
  <si>
    <t>LIA PAIVA</t>
  </si>
  <si>
    <t>12062-0</t>
  </si>
  <si>
    <t>TEREZINHA NUNES</t>
  </si>
  <si>
    <t>Serviços gerais</t>
  </si>
  <si>
    <t>RECEPÇÃO</t>
  </si>
  <si>
    <t>11388-3</t>
  </si>
  <si>
    <t>MARCIO LUSARDI</t>
  </si>
  <si>
    <t>15423-7</t>
  </si>
  <si>
    <t>MARIA CRISTINA</t>
  </si>
  <si>
    <t>13-19H</t>
  </si>
  <si>
    <t>10320-9</t>
  </si>
  <si>
    <t>HIGINEZ ALVES</t>
  </si>
  <si>
    <t>10970-3</t>
  </si>
  <si>
    <t>GLAUBER GEHARD</t>
  </si>
  <si>
    <t>19h-7h</t>
  </si>
  <si>
    <t>12805-8</t>
  </si>
  <si>
    <t>RUI DE MELO</t>
  </si>
  <si>
    <t>43083-8</t>
  </si>
  <si>
    <t>RAFAELA FERREIRA</t>
  </si>
  <si>
    <t>14005-8</t>
  </si>
  <si>
    <t>DANIEL RIBEIRO</t>
  </si>
  <si>
    <t>13963-7</t>
  </si>
  <si>
    <t>SILVANA BRANDÃO</t>
  </si>
  <si>
    <t>15467-9</t>
  </si>
  <si>
    <t>DANIELE ROBERTI</t>
  </si>
  <si>
    <t>Legenda</t>
  </si>
  <si>
    <t>Avisos:</t>
  </si>
  <si>
    <t>07:00 às 13:00</t>
  </si>
  <si>
    <t>01:00 às 07:00</t>
  </si>
  <si>
    <t>13:00 às 19:00</t>
  </si>
  <si>
    <t>19:00 às 07:07</t>
  </si>
  <si>
    <t>_________________________</t>
  </si>
  <si>
    <t>12:00 às 18:00</t>
  </si>
  <si>
    <t>19:00 às 07:00</t>
  </si>
  <si>
    <t>JOSE MARA STULZER</t>
  </si>
  <si>
    <t>07:00 às 19:00</t>
  </si>
  <si>
    <t>19:00 à 01:00</t>
  </si>
  <si>
    <t>Matrícula 10946-0</t>
  </si>
  <si>
    <t>Coord. Administrativa</t>
  </si>
  <si>
    <t>CAROLINA A. F. SANTINI</t>
  </si>
  <si>
    <t>Reg. Prof.</t>
  </si>
  <si>
    <t>Tec. Rx</t>
  </si>
  <si>
    <t>SEG</t>
  </si>
  <si>
    <t>TER</t>
  </si>
  <si>
    <t>QUA</t>
  </si>
  <si>
    <t>QUI</t>
  </si>
  <si>
    <t>SEX</t>
  </si>
  <si>
    <t>DOM</t>
  </si>
  <si>
    <t>M1</t>
  </si>
  <si>
    <t>T1</t>
  </si>
  <si>
    <t>T2</t>
  </si>
  <si>
    <t>T3</t>
  </si>
  <si>
    <t>T4</t>
  </si>
  <si>
    <t>D1</t>
  </si>
  <si>
    <t>D2</t>
  </si>
  <si>
    <t>D3</t>
  </si>
  <si>
    <t>D4</t>
  </si>
  <si>
    <t>I</t>
  </si>
  <si>
    <t>N</t>
  </si>
  <si>
    <t>12834-1</t>
  </si>
  <si>
    <t>Jeferson Lopes</t>
  </si>
  <si>
    <t xml:space="preserve">0719 </t>
  </si>
  <si>
    <t>7h-12h</t>
  </si>
  <si>
    <t>13586-0</t>
  </si>
  <si>
    <t>Dilcelia Arantes</t>
  </si>
  <si>
    <t>02224</t>
  </si>
  <si>
    <t>09h30- 14h30</t>
  </si>
  <si>
    <t>FÉRIAS</t>
  </si>
  <si>
    <t>Áquilas Ferreira</t>
  </si>
  <si>
    <t>01269 T</t>
  </si>
  <si>
    <t>14h-19h</t>
  </si>
  <si>
    <t>13590-9</t>
  </si>
  <si>
    <t>Adilson de Almeida</t>
  </si>
  <si>
    <t>03291T</t>
  </si>
  <si>
    <t>19-7h</t>
  </si>
  <si>
    <t>13583-6</t>
  </si>
  <si>
    <t xml:space="preserve">Anderson Meireles </t>
  </si>
  <si>
    <t>3201T</t>
  </si>
  <si>
    <t>13585-2</t>
  </si>
  <si>
    <t>Gustavo Albuquerque</t>
  </si>
  <si>
    <t>00858</t>
  </si>
  <si>
    <t>13230-6</t>
  </si>
  <si>
    <t>Julio Cesar Segura</t>
  </si>
  <si>
    <t>00150</t>
  </si>
  <si>
    <t>COB</t>
  </si>
  <si>
    <t>07H - 12H</t>
  </si>
  <si>
    <t>07H - 11H</t>
  </si>
  <si>
    <t>11H - 15H</t>
  </si>
  <si>
    <t>Carolina A. F. Santini</t>
  </si>
  <si>
    <t>19H - 07H</t>
  </si>
  <si>
    <t>Farmacêutica</t>
  </si>
  <si>
    <t>CRF PR</t>
  </si>
  <si>
    <t>M2</t>
  </si>
  <si>
    <t>M3</t>
  </si>
  <si>
    <t>Mta</t>
  </si>
  <si>
    <t>TIAGO AIRES FERREIRA</t>
  </si>
  <si>
    <t>14H30 as 20H30</t>
  </si>
  <si>
    <t>Assistente Social</t>
  </si>
  <si>
    <t>CRESS</t>
  </si>
  <si>
    <t>M5</t>
  </si>
  <si>
    <t>T6</t>
  </si>
  <si>
    <t>13765-0</t>
  </si>
  <si>
    <t>POLIANA DE PAULA AMANCIO</t>
  </si>
  <si>
    <t>6587 PR</t>
  </si>
  <si>
    <t>07h as 13h</t>
  </si>
  <si>
    <t>Rouparia</t>
  </si>
  <si>
    <t>11910-5</t>
  </si>
  <si>
    <t>JOAO VITOR DA SILVA</t>
  </si>
  <si>
    <t>07H30 as 13H30</t>
  </si>
  <si>
    <t>Evelyne Peteira Merlini</t>
  </si>
  <si>
    <t>Legendas:</t>
  </si>
  <si>
    <t>13H as 19H</t>
  </si>
  <si>
    <t>14:30 ÁS 20:30</t>
  </si>
  <si>
    <t>06h30 as 12h30</t>
  </si>
  <si>
    <t>08H AS 14H</t>
  </si>
  <si>
    <t>BH</t>
  </si>
  <si>
    <t>Banco de horas</t>
  </si>
  <si>
    <t>Matrícula 15160-2</t>
  </si>
  <si>
    <t xml:space="preserve">Coord. Administrativa </t>
  </si>
  <si>
    <t>SAB</t>
  </si>
  <si>
    <t>DULCI</t>
  </si>
  <si>
    <t xml:space="preserve">Coord Administrativa </t>
  </si>
  <si>
    <t xml:space="preserve">BH </t>
  </si>
  <si>
    <t>banco de horas</t>
  </si>
  <si>
    <t>15263-3</t>
  </si>
  <si>
    <t>14H - 19H</t>
  </si>
  <si>
    <t>09H - 15H</t>
  </si>
  <si>
    <t>07H - 15H</t>
  </si>
  <si>
    <t>07H - 13H</t>
  </si>
  <si>
    <t>07H - 19H</t>
  </si>
  <si>
    <t>13H - 19H</t>
  </si>
  <si>
    <t>Jeferson Lopes de Albuquerque</t>
  </si>
  <si>
    <t xml:space="preserve">      Matrícula 12834-1/ Reg. Prof. 0719</t>
  </si>
  <si>
    <t xml:space="preserve">               Responsável Técnico</t>
  </si>
  <si>
    <t>_____________________________________</t>
  </si>
  <si>
    <t>_________________________________</t>
  </si>
  <si>
    <t>f.o.</t>
  </si>
  <si>
    <r>
      <t xml:space="preserve">ESCALA DE TRABALHO DO UPA Sabará - MAIO  2024
</t>
    </r>
    <r>
      <rPr>
        <b/>
        <sz val="15"/>
        <rFont val="Arial"/>
        <family val="2"/>
      </rPr>
      <t>CARGA HORÁRIA – 19 DIAS ÚTEIS 91,2  HS
ESCALA DE PLANTÃO Técnico de Radiologia</t>
    </r>
  </si>
  <si>
    <t xml:space="preserve">
ESCALA DE TRABALHO - UPA Sabará  
ADMINISTRATIVOS – JUNHO – 2024
CARGA HORÁRIA – 19 DIAS ÚTEIS -114  HS
Técnicos de Gestão Pública </t>
  </si>
  <si>
    <t>p</t>
  </si>
  <si>
    <t>GABRIEL HENRIQUE DE PAULA</t>
  </si>
  <si>
    <t>A.F</t>
  </si>
  <si>
    <r>
      <t xml:space="preserve">ESCALA DE TRABALHO DO UPA Sabará – JUNHO -  2024
</t>
    </r>
    <r>
      <rPr>
        <b/>
        <sz val="10"/>
        <rFont val="Arial"/>
        <family val="2"/>
      </rPr>
      <t xml:space="preserve">CARGA HORÁRIA – 21 DIAS ÚTEIS - 126 HS
</t>
    </r>
    <r>
      <rPr>
        <b/>
        <sz val="9"/>
        <rFont val="Arial"/>
        <family val="2"/>
      </rPr>
      <t>ESCALA DE PLANTÃO – DEMAIS FUNÇÕES</t>
    </r>
  </si>
  <si>
    <t>Cleusa Simões</t>
  </si>
  <si>
    <t>11451-0</t>
  </si>
  <si>
    <t>D</t>
  </si>
  <si>
    <t>14584-0</t>
  </si>
  <si>
    <t>PATRICIA M KURIHARA</t>
  </si>
  <si>
    <t>MEDICA</t>
  </si>
  <si>
    <t>FL</t>
  </si>
  <si>
    <t>KATIA FERMINO DA SILVA</t>
  </si>
  <si>
    <t>ENFERMAGEM</t>
  </si>
  <si>
    <t>CAROLINA A.F.SANTINI</t>
  </si>
  <si>
    <t>ADMINISTRATIVA</t>
  </si>
  <si>
    <t>FL- Flexível</t>
  </si>
  <si>
    <t>06H</t>
  </si>
  <si>
    <t>Flexível</t>
  </si>
  <si>
    <t>D2N</t>
  </si>
  <si>
    <t xml:space="preserve"> </t>
  </si>
  <si>
    <t>ESCALA UPA SABARÁ - JUNHO/2024 - 19 DIAS ÚTEIS - 152HS</t>
  </si>
  <si>
    <t>ESCALA DE PLANTÃO - AGENTES CONTROLE ENDEMIAS - NOTIFICAÇÕES RDNO, GAL</t>
  </si>
  <si>
    <t>Enfermeiro</t>
  </si>
  <si>
    <t>SIRLENE CARRETI</t>
  </si>
  <si>
    <t>19 - 01H</t>
  </si>
  <si>
    <t>TI</t>
  </si>
  <si>
    <t>EDNA APARECIDA BARBOSA DA SILVA</t>
  </si>
  <si>
    <t>07 -19H</t>
  </si>
  <si>
    <t>P2</t>
  </si>
  <si>
    <t xml:space="preserve">P2 </t>
  </si>
  <si>
    <t>FRANCESCA A. WILLY AMARAL</t>
  </si>
  <si>
    <t>EDMARA DOS SANTOS PEREIRA</t>
  </si>
  <si>
    <t>07 - 16H</t>
  </si>
  <si>
    <t>P1</t>
  </si>
  <si>
    <t>MÁRCIA TOMOKO HORITA</t>
  </si>
  <si>
    <t>DALSON LUIS HIDALGO</t>
  </si>
  <si>
    <t>EXTERNO</t>
  </si>
  <si>
    <t>LUCIANA TOMITA - 19:00 ÀS 23:00H</t>
  </si>
  <si>
    <t>CAROLINE ALVES - 19:00 ÀS 23:00H</t>
  </si>
  <si>
    <t xml:space="preserve">EXTERNO </t>
  </si>
  <si>
    <t>P- DAS 07 AS 19HS COM 1 HORA DE INTERVALO REGISTRADO NO PONTO</t>
  </si>
  <si>
    <t>M- DAS 07 AS 13HS</t>
  </si>
  <si>
    <t>T- DAS 13 ÀS 19HS</t>
  </si>
  <si>
    <t>M* - DAS 07 AS 12HS</t>
  </si>
  <si>
    <t>T* - DAS 12 AS 19HS</t>
  </si>
  <si>
    <t>P*- DAS 07 AS 20HS COM 1 HORA DE INTERVALO REGISTRADO NO PONTO</t>
  </si>
  <si>
    <t>I - DAS 19 À 01H</t>
  </si>
  <si>
    <t>I* - DAS 18 A 01H</t>
  </si>
  <si>
    <t>I**- DAS 16 A 01H COM 1H DE INTERVALO REGISTRADO NO  PONTO</t>
  </si>
  <si>
    <t>TI - DAS 13 A 01H COM 1H INTERVALO REGISTRADA NO PONTO</t>
  </si>
  <si>
    <t>P1 - DAS 07 AS 16HS COM 1 H INTERVALO REGISTRADA NO PONTO</t>
  </si>
  <si>
    <t>P2 - DAS 10 ÀS 19HS COM 1 H INTERVALO REGISTRADA NO PONTO</t>
  </si>
  <si>
    <t>,</t>
  </si>
  <si>
    <t>P3 - DAS 11 ÀS 23HS COM 1 H INTERVALO REGISTRADO NO PONTO</t>
  </si>
  <si>
    <t>P1 *- DAS 07 AS 15HS COM 1 H INTERVALO REGISTRADA NO PONTO</t>
  </si>
  <si>
    <r>
      <rPr>
        <b/>
        <sz val="18"/>
        <color indexed="10"/>
        <rFont val="Arial"/>
        <family val="2"/>
      </rPr>
      <t xml:space="preserve">ESCALA UPA SABARÁ - JUNHO - 2024
</t>
    </r>
    <r>
      <rPr>
        <b/>
        <sz val="18"/>
        <rFont val="Arial"/>
        <family val="2"/>
      </rPr>
      <t>CARGA HORÁRIA - 21 DIAS ÚTEIS 114HS
ESCALA DE PLANTÃO - ENFERMEIROS</t>
    </r>
  </si>
  <si>
    <t xml:space="preserve">Reg. Prof. </t>
  </si>
  <si>
    <t>COREN</t>
  </si>
  <si>
    <t>Ma</t>
  </si>
  <si>
    <t>Ta</t>
  </si>
  <si>
    <t>Da</t>
  </si>
  <si>
    <t>Pa</t>
  </si>
  <si>
    <t>MTa</t>
  </si>
  <si>
    <t>12960-7</t>
  </si>
  <si>
    <t>KÁTIA FERMINO DA SILVA</t>
  </si>
  <si>
    <t>FLEX</t>
  </si>
  <si>
    <t>13612-3</t>
  </si>
  <si>
    <t>VIVIAN SAYURI N. EBURNIO</t>
  </si>
  <si>
    <t>07-19H</t>
  </si>
  <si>
    <t xml:space="preserve"> VANIA GOMES S. FERREIRA</t>
  </si>
  <si>
    <t>P*</t>
  </si>
  <si>
    <t>15339-7</t>
  </si>
  <si>
    <t>ANA PAULA F. PAGLIARINI</t>
  </si>
  <si>
    <t>13815-0</t>
  </si>
  <si>
    <t>LUCIANA PINHEIRO</t>
  </si>
  <si>
    <t>AF</t>
  </si>
  <si>
    <t>CARLOS HENRIQUE ANTONIO</t>
  </si>
  <si>
    <t>DANIELLE C. M. A. DE SANTANA</t>
  </si>
  <si>
    <t>13944-0</t>
  </si>
  <si>
    <t>MANOEL ARANTES</t>
  </si>
  <si>
    <t>FÉRIAS A PARTIR 24/06-  20DIAS</t>
  </si>
  <si>
    <t>CESAR AUGUSTO DE OLIVEIRA</t>
  </si>
  <si>
    <t>13615-8</t>
  </si>
  <si>
    <t>NEIVA MEIRA T. CARMO</t>
  </si>
  <si>
    <t>FLUXO</t>
  </si>
  <si>
    <t>ANADIR DE ALMEIDA FERREIRA</t>
  </si>
  <si>
    <t>MARCELO FERNANDES</t>
  </si>
  <si>
    <t>Enfermeiros FLUXISTAS</t>
  </si>
  <si>
    <t>13614-0</t>
  </si>
  <si>
    <t>TANIA V. P. R. T. SANTOS</t>
  </si>
  <si>
    <t>10- 22H</t>
  </si>
  <si>
    <t xml:space="preserve">FLUXO </t>
  </si>
  <si>
    <t>DEBORA CRISTINA Y.I.MORITA</t>
  </si>
  <si>
    <t>F - FRENTE (ACOLHIMENTO, POS E HIDRATAÇÃO)</t>
  </si>
  <si>
    <t>P- PLANTÃO DIURNO 07 - 19HS</t>
  </si>
  <si>
    <t xml:space="preserve">TI UNIÃO - 15 - 23HS PA UNIÃO VITÓRIA </t>
  </si>
  <si>
    <t>E- FUNDOS (ENFERMARIA E EMERGENCIA)</t>
  </si>
  <si>
    <t>M- MANHÃ - 07 - 13HS</t>
  </si>
  <si>
    <t>I LEONOR  - 19 - 01H PA LEONOR</t>
  </si>
  <si>
    <t>FLUXO - ORGANIZAÇÃO DOS ATENDIMENTOS</t>
  </si>
  <si>
    <t>T- TARDE - 13 - 19HS</t>
  </si>
  <si>
    <t>P LEO  - 07 - 19HS PA LEONOR</t>
  </si>
  <si>
    <t>IAF - FLUXO 10 ÀS 16HS</t>
  </si>
  <si>
    <t>SN - SERVIÇO NOTURNO - 19 - 07HS</t>
  </si>
  <si>
    <t>SN LEO  - 19 - 07HS PA LEONOR</t>
  </si>
  <si>
    <t>IBF - FLUXO 16 ÀS 22H</t>
  </si>
  <si>
    <t>BH - BANCO DE HORAS</t>
  </si>
  <si>
    <t>SN CO  - 19 -07H UPA CO</t>
  </si>
  <si>
    <t>ESCALA REALIZADA DA UPA SABARÁ - JUNHO -  2024</t>
  </si>
  <si>
    <t>CARGA HORÁRIA -  19 DIAS ÚTEIS - 114 HS</t>
  </si>
  <si>
    <t>ESCALA DE PLANTÃO TÉCNICOS DE ENFERMAGEM NOTURNO</t>
  </si>
  <si>
    <t>ROSILENE HIPÓLITO</t>
  </si>
  <si>
    <t>TÉCNICO ENFERMAGEM</t>
  </si>
  <si>
    <t>13222-5</t>
  </si>
  <si>
    <t>ANGELITA VENANCIO TRUCOLO</t>
  </si>
  <si>
    <t>IZABEL LUIZA SOARES</t>
  </si>
  <si>
    <t>11829-0</t>
  </si>
  <si>
    <t>JOSEFA IVANEIDE DA SILVA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</si>
  <si>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</si>
  <si>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</si>
  <si>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</si>
  <si>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</si>
  <si>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</si>
  <si>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</si>
  <si>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13680-8</t>
  </si>
  <si>
    <t>MARIA REGINA RODRIGUES SILVA</t>
  </si>
  <si>
    <t>13725-1</t>
  </si>
  <si>
    <t>ROSANGELA AP. REIS CASAGRANDE</t>
  </si>
  <si>
    <t>FÁTIMA FERNANDES DOS SANTOS</t>
  </si>
  <si>
    <t>EDVANA CRISTINA BARBOSA</t>
  </si>
  <si>
    <t>ALINE LAMÁRIO DA ROSA COSTA</t>
  </si>
  <si>
    <t>SIZENANDA ANDRADE DA SILVEIRA  ABREU</t>
  </si>
  <si>
    <t>CARGA HORÁRIA - 23 DIAS ÚTEIS - 138 HS</t>
  </si>
  <si>
    <t>13180-6</t>
  </si>
  <si>
    <t>DENISE BOAVENTURA</t>
  </si>
  <si>
    <t>12389-7</t>
  </si>
  <si>
    <t>ELIANIA DA SILVA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</si>
  <si>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</si>
  <si>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</si>
  <si>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</si>
  <si>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</si>
  <si>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</si>
  <si>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</si>
  <si>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</si>
  <si>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</si>
  <si>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</si>
  <si>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</si>
  <si>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</si>
  <si>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</si>
  <si>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</si>
  <si>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ANDRESSA DA ROCHA BARBOSA</t>
  </si>
  <si>
    <t>14262-0</t>
  </si>
  <si>
    <t>VANESSA LUIZ HONORATO FRANDINI</t>
  </si>
  <si>
    <t>11128-7</t>
  </si>
  <si>
    <t>VANDERLUCIA CALDEIRA DA SILVA</t>
  </si>
  <si>
    <t>THAIS VIDAL DOS SANTOS SOUZA</t>
  </si>
  <si>
    <t>10722-0</t>
  </si>
  <si>
    <t>EDNA REGINA DA SILVA</t>
  </si>
  <si>
    <t>12851-1</t>
  </si>
  <si>
    <t>ISMAR DA CRUZ REIS JUNIOR</t>
  </si>
  <si>
    <t>14169-0</t>
  </si>
  <si>
    <t>JOSÉ M. BARBOSA JR</t>
  </si>
  <si>
    <t>901599</t>
  </si>
  <si>
    <t>13712-0</t>
  </si>
  <si>
    <t>LISANIA PINTO</t>
  </si>
  <si>
    <t>741333</t>
  </si>
  <si>
    <t>MARIA JOSE DE LIMA MACHADO</t>
  </si>
  <si>
    <t>12480-8</t>
  </si>
  <si>
    <t>NERCI APDA DE CASTRO DESTACIO</t>
  </si>
  <si>
    <t>13694-8</t>
  </si>
  <si>
    <t>SIMONE PEREIRA DA SILVA</t>
  </si>
  <si>
    <t>LEILA APARECIDA DA SILVA</t>
  </si>
  <si>
    <t>ANDRÉ LUIZ NUNES</t>
  </si>
  <si>
    <t>DANIELE PEREIRA DO CARMO</t>
  </si>
  <si>
    <t>EDILAINE CRISTINA SARTORI</t>
  </si>
  <si>
    <t>19H - 01H</t>
  </si>
  <si>
    <t>12422-2</t>
  </si>
  <si>
    <t>MARIA APARECIDA DA  SILVA</t>
  </si>
  <si>
    <t>ATESTADO ATÉ 04/06</t>
  </si>
  <si>
    <r>
      <t xml:space="preserve">
ESCALA DE TRABALHO - UPA Sabará  
ADMINISTRATIVOS – JUNHO</t>
    </r>
    <r>
      <rPr>
        <b/>
        <sz val="10"/>
        <color indexed="10"/>
        <rFont val="Arial"/>
        <family val="2"/>
      </rPr>
      <t xml:space="preserve"> –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2024</t>
    </r>
    <r>
      <rPr>
        <b/>
        <sz val="10"/>
        <rFont val="Arial"/>
        <family val="2"/>
      </rPr>
      <t xml:space="preserve"> 
CARGA HORÁRIA –  DIAS 20 ÚTEIS - 120  HS
Técnicos de Gestão Pública </t>
    </r>
  </si>
  <si>
    <t>CARLOS ALBERTO DE SOUZA MARQUES</t>
  </si>
  <si>
    <t>Cob. MEDICA</t>
  </si>
  <si>
    <t>ATESTADO</t>
  </si>
  <si>
    <t>CARGA HORÁRIA - 19 DIAS ÚTEIS - 114 HS</t>
  </si>
  <si>
    <t>ESCALA DE PLANTÃO TÉCNICOS DE ENFERMAGEM DIURNO</t>
  </si>
  <si>
    <t>13649-2</t>
  </si>
  <si>
    <t>AP MARCIA SPINASSI</t>
  </si>
  <si>
    <t>235203</t>
  </si>
  <si>
    <t>7h00 às 19h00</t>
  </si>
  <si>
    <t>14190-9</t>
  </si>
  <si>
    <t>CLÓVIS E .DA COSTA</t>
  </si>
  <si>
    <t>492325</t>
  </si>
  <si>
    <t>14098-8</t>
  </si>
  <si>
    <t>JAQUELINE SOUZA DE ALMEIDA</t>
  </si>
  <si>
    <t>13715-4</t>
  </si>
  <si>
    <t>ELISÂNGELA S.S.S.PEREIRA</t>
  </si>
  <si>
    <t>263106</t>
  </si>
  <si>
    <t xml:space="preserve">M.NILZA  BORGES </t>
  </si>
  <si>
    <t>13164-4</t>
  </si>
  <si>
    <t xml:space="preserve">MARTA LUISA ROSA DA SILVA </t>
  </si>
  <si>
    <t>15086-0</t>
  </si>
  <si>
    <t>MARTA REGINA M. OLIVEIRA</t>
  </si>
  <si>
    <t>13h00 às 19h00</t>
  </si>
  <si>
    <t>13026-5</t>
  </si>
  <si>
    <t>SUELY B DE O RODRIGUES</t>
  </si>
  <si>
    <t>13945-9</t>
  </si>
  <si>
    <t>VALQUÍRIA G.J.GOMES</t>
  </si>
  <si>
    <t>710919</t>
  </si>
  <si>
    <t>13740-5</t>
  </si>
  <si>
    <t>VERA L. GLOOR DE OLIVEIRA</t>
  </si>
  <si>
    <t>492782</t>
  </si>
  <si>
    <t>CRISTIANE MARIA DA SILVA</t>
  </si>
  <si>
    <t>ANGELICA A. DE LIMA CELESTINO</t>
  </si>
  <si>
    <t>SILVIELE SUPRANO MAULAZ</t>
  </si>
  <si>
    <t>MAYARA PAIXÃO FERREIRA</t>
  </si>
  <si>
    <t>CLAUDIA MARIA VIANA DE MORAES</t>
  </si>
  <si>
    <t>13705-7</t>
  </si>
  <si>
    <t>ANA CAROLINA DA C. RAMOS</t>
  </si>
  <si>
    <t>665004</t>
  </si>
  <si>
    <t>13689-1</t>
  </si>
  <si>
    <t>ADRIANA BORBA ALVES</t>
  </si>
  <si>
    <t>10131-1</t>
  </si>
  <si>
    <t>AMARILDA DA SILVA BACCARIN</t>
  </si>
  <si>
    <t>731 511</t>
  </si>
  <si>
    <t>15120-3</t>
  </si>
  <si>
    <t>BIANCO ZAMPARO</t>
  </si>
  <si>
    <t>710920</t>
  </si>
  <si>
    <t>15115-7</t>
  </si>
  <si>
    <t>CLAUDIA DAIANE R. DA NEVE</t>
  </si>
  <si>
    <t>932606</t>
  </si>
  <si>
    <t>15329-0</t>
  </si>
  <si>
    <t>J WALDECI FREITAS</t>
  </si>
  <si>
    <t>JULIANE ALVES PEREIRA</t>
  </si>
  <si>
    <t>MARIA ROSA DA SILVA</t>
  </si>
  <si>
    <t>11435-9</t>
  </si>
  <si>
    <t>ROSELAINE YANES PALMIERI</t>
  </si>
  <si>
    <t>15085-1</t>
  </si>
  <si>
    <t>VERA LÚCIA SANTOS</t>
  </si>
  <si>
    <t>1034610</t>
  </si>
  <si>
    <t>SUZAMAR TREVISAN RODRIGUES</t>
  </si>
  <si>
    <t>JOSIANE CAILO DOS S. SILVA</t>
  </si>
  <si>
    <t>GHEISA PATRICIA DE LIMA</t>
  </si>
  <si>
    <t>12471-0</t>
  </si>
  <si>
    <t>WALDENIR GOMES BRITO</t>
  </si>
  <si>
    <t>SIRLENE FERMINO DA SILVA</t>
  </si>
  <si>
    <t>13747-2</t>
  </si>
  <si>
    <t>AP FÁTIMA DE JESUS</t>
  </si>
  <si>
    <t>13729-4</t>
  </si>
  <si>
    <t>BENTO (ANDRE LUIS)</t>
  </si>
  <si>
    <t>541438</t>
  </si>
  <si>
    <t>81507-1</t>
  </si>
  <si>
    <t>BRUNO DE ARAGÃO R0DRIGUES</t>
  </si>
  <si>
    <t>FÉRIAS 30 DIAS</t>
  </si>
  <si>
    <t>14279-4</t>
  </si>
  <si>
    <t>CRISTIANE DE CASSIA P.PADILHA</t>
  </si>
  <si>
    <t>7h00 às 13h00</t>
  </si>
  <si>
    <t>12946-1</t>
  </si>
  <si>
    <t>KARINA CARVALHO</t>
  </si>
  <si>
    <t>13h30 às 19h30</t>
  </si>
  <si>
    <r>
      <rPr>
        <b/>
        <sz val="14"/>
        <rFont val="Arial"/>
        <family val="2"/>
      </rPr>
      <t>M/</t>
    </r>
    <r>
      <rPr>
        <sz val="14"/>
        <rFont val="Arial"/>
        <family val="2"/>
      </rPr>
      <t>T</t>
    </r>
  </si>
  <si>
    <t>13865-7</t>
  </si>
  <si>
    <t>FATIMA CORDEIRO TORRES</t>
  </si>
  <si>
    <t>13859-2</t>
  </si>
  <si>
    <t>MARIA FERNANDA GALVÃO</t>
  </si>
  <si>
    <t>15105-0</t>
  </si>
  <si>
    <t>ANGELA CELESTE TELES BELTRAN</t>
  </si>
  <si>
    <t>14091-0</t>
  </si>
  <si>
    <t>REGINA L M. RABELO</t>
  </si>
  <si>
    <t>731494</t>
  </si>
  <si>
    <t>JULIET CRISTINA DA SILVA</t>
  </si>
  <si>
    <t>SUELLEN ARIANA ORTEGA</t>
  </si>
  <si>
    <t>JANINE LOPES TOLOI</t>
  </si>
  <si>
    <t>GIOVANNI FRANCESCO NEGRI</t>
  </si>
  <si>
    <t>ELISANGELA DE SOUZA FERREIRA</t>
  </si>
  <si>
    <t>12147-9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</si>
</sst>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8"/>
      <name val="Arial"/>
      <family val="2"/>
    </font>
    <font>
      <sz val="10"/>
      <name val="Verdana"/>
      <family val="2"/>
    </font>
    <font>
      <sz val="11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5"/>
      <name val="Calibri"/>
      <family val="2"/>
    </font>
    <font>
      <b/>
      <sz val="15"/>
      <name val="Arial"/>
      <family val="2"/>
    </font>
    <font>
      <b/>
      <sz val="10"/>
      <name val="Calibri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Calibri"/>
      <family val="2"/>
    </font>
    <font>
      <b/>
      <sz val="8.5"/>
      <name val="Arial"/>
      <family val="2"/>
    </font>
    <font>
      <sz val="9"/>
      <name val="Calibri"/>
      <family val="2"/>
    </font>
    <font>
      <b/>
      <sz val="8"/>
      <name val="Arial Black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b/>
      <sz val="10"/>
      <name val="Arial Black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8"/>
      <color indexed="10"/>
      <name val="Arial"/>
      <family val="2"/>
    </font>
    <font>
      <sz val="6.5"/>
      <name val="Arial"/>
      <family val="2"/>
    </font>
    <font>
      <b/>
      <sz val="14"/>
      <name val="Arial Narrow"/>
      <family val="2"/>
    </font>
    <font>
      <b/>
      <sz val="7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7"/>
      <name val="Arial Narrow"/>
      <family val="2"/>
    </font>
    <font>
      <sz val="18"/>
      <name val="Arial"/>
      <family val="2"/>
    </font>
    <font>
      <sz val="14"/>
      <name val="Calibri"/>
      <family val="2"/>
    </font>
    <font>
      <b/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Arial Narrow"/>
      <family val="2"/>
    </font>
    <font>
      <b/>
      <sz val="6"/>
      <color indexed="8"/>
      <name val="Calibri"/>
      <family val="2"/>
    </font>
    <font>
      <sz val="9"/>
      <color indexed="8"/>
      <name val="Arial Narrow"/>
      <family val="2"/>
    </font>
    <font>
      <sz val="5"/>
      <color indexed="8"/>
      <name val="Arial Narrow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lbertus MT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15"/>
      <color indexed="10"/>
      <name val="Arial"/>
      <family val="2"/>
    </font>
    <font>
      <sz val="10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b/>
      <sz val="7"/>
      <color indexed="8"/>
      <name val="Arial Narrow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Arial Narrow"/>
      <family val="2"/>
    </font>
    <font>
      <b/>
      <sz val="8"/>
      <color indexed="9"/>
      <name val="Arial Black"/>
      <family val="2"/>
    </font>
    <font>
      <b/>
      <sz val="10"/>
      <color indexed="9"/>
      <name val="Calibri"/>
      <family val="2"/>
    </font>
    <font>
      <b/>
      <sz val="4"/>
      <color indexed="9"/>
      <name val="Calibri"/>
      <family val="2"/>
    </font>
    <font>
      <b/>
      <sz val="13"/>
      <color indexed="8"/>
      <name val="Calibri"/>
      <family val="2"/>
    </font>
    <font>
      <sz val="8"/>
      <color indexed="9"/>
      <name val="Calibri"/>
      <family val="2"/>
    </font>
    <font>
      <sz val="8"/>
      <color indexed="9"/>
      <name val="Arial Black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name val="Calibri"/>
      <family val="2"/>
    </font>
    <font>
      <sz val="14"/>
      <color indexed="8"/>
      <name val="Arial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  <font>
      <sz val="7"/>
      <color rgb="FF000000"/>
      <name val="Arial Narrow"/>
      <family val="2"/>
    </font>
    <font>
      <b/>
      <sz val="6"/>
      <color rgb="FF000000"/>
      <name val="Calibri"/>
      <family val="2"/>
    </font>
    <font>
      <sz val="9"/>
      <color rgb="FF000000"/>
      <name val="Arial Narrow"/>
      <family val="2"/>
    </font>
    <font>
      <sz val="5"/>
      <color rgb="FF000000"/>
      <name val="Arial Narrow"/>
      <family val="2"/>
    </font>
    <font>
      <sz val="8"/>
      <color rgb="FF0000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lbertus MT"/>
      <family val="2"/>
    </font>
    <font>
      <sz val="9"/>
      <color rgb="FF000000"/>
      <name val="Calibri"/>
      <family val="2"/>
    </font>
    <font>
      <sz val="7"/>
      <color rgb="FF000000"/>
      <name val="Calibri"/>
      <family val="2"/>
    </font>
    <font>
      <b/>
      <sz val="15"/>
      <color rgb="FFFF0000"/>
      <name val="Arial"/>
      <family val="2"/>
    </font>
    <font>
      <sz val="10"/>
      <color rgb="FF000000"/>
      <name val="Calibri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  <font>
      <b/>
      <sz val="7"/>
      <color rgb="FF000000"/>
      <name val="Arial Narrow"/>
      <family val="2"/>
    </font>
    <font>
      <b/>
      <sz val="10"/>
      <color rgb="FFFF0000"/>
      <name val="Arial"/>
      <family val="2"/>
    </font>
    <font>
      <b/>
      <sz val="9"/>
      <color rgb="FF000000"/>
      <name val="Calibri"/>
      <family val="2"/>
    </font>
    <font>
      <b/>
      <sz val="7"/>
      <color rgb="FF000000"/>
      <name val="Calibri"/>
      <family val="2"/>
    </font>
    <font>
      <b/>
      <sz val="9"/>
      <color rgb="FF000000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Calibri"/>
      <family val="2"/>
    </font>
    <font>
      <sz val="8"/>
      <color theme="0"/>
      <name val="Arial Black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rgb="FF00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Calibri"/>
      <family val="2"/>
    </font>
    <font>
      <b/>
      <sz val="4"/>
      <color theme="0"/>
      <name val="Calibri"/>
      <family val="2"/>
    </font>
    <font>
      <b/>
      <sz val="13"/>
      <color rgb="FF000000"/>
      <name val="Calibri"/>
      <family val="2"/>
    </font>
    <font>
      <b/>
      <sz val="8"/>
      <color theme="0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B66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20" borderId="0" applyNumberFormat="0" applyBorder="0" applyAlignment="0" applyProtection="0"/>
    <xf numFmtId="0" fontId="102" fillId="21" borderId="1" applyNumberFormat="0" applyAlignment="0" applyProtection="0"/>
    <xf numFmtId="0" fontId="103" fillId="22" borderId="2" applyNumberFormat="0" applyAlignment="0" applyProtection="0"/>
    <xf numFmtId="0" fontId="104" fillId="0" borderId="3" applyNumberFormat="0" applyFill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5" fillId="29" borderId="1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31" borderId="0" applyNumberFormat="0" applyBorder="0" applyAlignment="0" applyProtection="0"/>
    <xf numFmtId="0" fontId="1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1" fillId="21" borderId="5" applyNumberFormat="0" applyAlignment="0" applyProtection="0"/>
    <xf numFmtId="41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0" borderId="7" applyNumberFormat="0" applyFill="0" applyAlignment="0" applyProtection="0"/>
    <xf numFmtId="0" fontId="117" fillId="0" borderId="8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4"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 readingOrder="1"/>
      <protection locked="0"/>
    </xf>
    <xf numFmtId="0" fontId="8" fillId="0" borderId="0" xfId="0" applyFont="1" applyAlignment="1">
      <alignment horizontal="center"/>
    </xf>
    <xf numFmtId="0" fontId="7" fillId="33" borderId="10" xfId="0" applyFont="1" applyFill="1" applyBorder="1" applyAlignment="1" applyProtection="1">
      <alignment horizontal="center" vertical="center" readingOrder="1"/>
      <protection/>
    </xf>
    <xf numFmtId="0" fontId="7" fillId="33" borderId="10" xfId="0" applyFont="1" applyFill="1" applyBorder="1" applyAlignment="1" applyProtection="1">
      <alignment horizontal="center" vertical="center" readingOrder="1"/>
      <protection locked="0"/>
    </xf>
    <xf numFmtId="0" fontId="119" fillId="0" borderId="11" xfId="51" applyFont="1" applyBorder="1" applyAlignment="1">
      <alignment horizontal="center" vertical="center"/>
      <protection/>
    </xf>
    <xf numFmtId="0" fontId="119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" fontId="120" fillId="0" borderId="10" xfId="51" applyNumberFormat="1" applyFont="1" applyBorder="1" applyAlignment="1">
      <alignment horizontal="center" vertical="center"/>
      <protection/>
    </xf>
    <xf numFmtId="0" fontId="10" fillId="0" borderId="10" xfId="51" applyFont="1" applyBorder="1" applyAlignment="1">
      <alignment vertical="center"/>
      <protection/>
    </xf>
    <xf numFmtId="0" fontId="11" fillId="34" borderId="10" xfId="51" applyFont="1" applyFill="1" applyBorder="1" applyAlignment="1">
      <alignment horizontal="center" vertical="center"/>
      <protection/>
    </xf>
    <xf numFmtId="0" fontId="12" fillId="34" borderId="10" xfId="0" applyFont="1" applyFill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center" vertical="center" shrinkToFit="1"/>
    </xf>
    <xf numFmtId="0" fontId="7" fillId="0" borderId="10" xfId="0" applyFont="1" applyBorder="1" applyAlignment="1" applyProtection="1">
      <alignment vertical="center" readingOrder="1"/>
      <protection/>
    </xf>
    <xf numFmtId="0" fontId="13" fillId="33" borderId="10" xfId="0" applyFont="1" applyFill="1" applyBorder="1" applyAlignment="1" applyProtection="1">
      <alignment horizontal="right" vertical="center" readingOrder="1"/>
      <protection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 vertical="center" readingOrder="1"/>
      <protection locked="0"/>
    </xf>
    <xf numFmtId="0" fontId="7" fillId="0" borderId="13" xfId="0" applyFont="1" applyBorder="1" applyAlignment="1" applyProtection="1">
      <alignment horizontal="center" vertical="center" readingOrder="1"/>
      <protection/>
    </xf>
    <xf numFmtId="0" fontId="13" fillId="0" borderId="13" xfId="0" applyFont="1" applyBorder="1" applyAlignment="1" applyProtection="1">
      <alignment horizontal="right" vertical="center" readingOrder="1"/>
      <protection/>
    </xf>
    <xf numFmtId="0" fontId="121" fillId="35" borderId="10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 readingOrder="1"/>
      <protection locked="0"/>
    </xf>
    <xf numFmtId="0" fontId="7" fillId="0" borderId="14" xfId="0" applyFont="1" applyBorder="1" applyAlignment="1" applyProtection="1">
      <alignment horizontal="center" vertical="center" readingOrder="1"/>
      <protection/>
    </xf>
    <xf numFmtId="0" fontId="13" fillId="0" borderId="14" xfId="0" applyFont="1" applyBorder="1" applyAlignment="1" applyProtection="1">
      <alignment horizontal="right" vertical="center" readingOrder="1"/>
      <protection/>
    </xf>
    <xf numFmtId="0" fontId="119" fillId="34" borderId="10" xfId="0" applyFont="1" applyFill="1" applyBorder="1" applyAlignment="1">
      <alignment horizontal="center" vertical="center"/>
    </xf>
    <xf numFmtId="0" fontId="122" fillId="0" borderId="10" xfId="0" applyFont="1" applyBorder="1" applyAlignment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21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9" fillId="0" borderId="10" xfId="51" applyFont="1" applyBorder="1" applyAlignment="1">
      <alignment horizontal="center" vertical="center"/>
      <protection/>
    </xf>
    <xf numFmtId="0" fontId="12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24" fillId="0" borderId="10" xfId="51" applyFont="1" applyBorder="1" applyAlignment="1">
      <alignment horizontal="center" vertical="center"/>
      <protection/>
    </xf>
    <xf numFmtId="0" fontId="119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6" fillId="0" borderId="0" xfId="0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5" fillId="0" borderId="15" xfId="0" applyFont="1" applyBorder="1" applyAlignment="1">
      <alignment horizontal="center" vertical="center"/>
    </xf>
    <xf numFmtId="0" fontId="125" fillId="0" borderId="13" xfId="0" applyFont="1" applyBorder="1" applyAlignment="1">
      <alignment vertical="center"/>
    </xf>
    <xf numFmtId="0" fontId="127" fillId="0" borderId="13" xfId="0" applyFont="1" applyBorder="1" applyAlignment="1">
      <alignment/>
    </xf>
    <xf numFmtId="0" fontId="127" fillId="0" borderId="16" xfId="0" applyFont="1" applyBorder="1" applyAlignment="1">
      <alignment/>
    </xf>
    <xf numFmtId="0" fontId="127" fillId="0" borderId="0" xfId="0" applyFont="1" applyBorder="1" applyAlignment="1">
      <alignment/>
    </xf>
    <xf numFmtId="0" fontId="128" fillId="0" borderId="15" xfId="0" applyFont="1" applyBorder="1" applyAlignment="1">
      <alignment horizontal="left" vertical="center"/>
    </xf>
    <xf numFmtId="0" fontId="128" fillId="0" borderId="13" xfId="0" applyFont="1" applyBorder="1" applyAlignment="1">
      <alignment horizontal="left" vertical="center"/>
    </xf>
    <xf numFmtId="0" fontId="128" fillId="0" borderId="16" xfId="0" applyFont="1" applyBorder="1" applyAlignment="1">
      <alignment horizontal="left" vertical="center"/>
    </xf>
    <xf numFmtId="0" fontId="125" fillId="0" borderId="17" xfId="0" applyFont="1" applyBorder="1" applyAlignment="1">
      <alignment horizontal="center" vertical="center"/>
    </xf>
    <xf numFmtId="0" fontId="125" fillId="0" borderId="0" xfId="0" applyFont="1" applyBorder="1" applyAlignment="1">
      <alignment vertical="center"/>
    </xf>
    <xf numFmtId="0" fontId="125" fillId="0" borderId="0" xfId="0" applyFont="1" applyBorder="1" applyAlignment="1">
      <alignment/>
    </xf>
    <xf numFmtId="0" fontId="125" fillId="0" borderId="18" xfId="0" applyFont="1" applyBorder="1" applyAlignment="1">
      <alignment/>
    </xf>
    <xf numFmtId="0" fontId="128" fillId="0" borderId="17" xfId="0" applyFont="1" applyBorder="1" applyAlignment="1">
      <alignment horizontal="left" vertical="center"/>
    </xf>
    <xf numFmtId="0" fontId="128" fillId="0" borderId="0" xfId="0" applyFont="1" applyBorder="1" applyAlignment="1">
      <alignment horizontal="left" vertical="center"/>
    </xf>
    <xf numFmtId="0" fontId="128" fillId="0" borderId="18" xfId="0" applyFont="1" applyBorder="1" applyAlignment="1">
      <alignment horizontal="left" vertical="center"/>
    </xf>
    <xf numFmtId="0" fontId="129" fillId="0" borderId="0" xfId="0" applyFont="1" applyBorder="1" applyAlignment="1">
      <alignment/>
    </xf>
    <xf numFmtId="0" fontId="129" fillId="0" borderId="17" xfId="0" applyFont="1" applyBorder="1" applyAlignment="1">
      <alignment horizontal="center"/>
    </xf>
    <xf numFmtId="0" fontId="129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128" fillId="0" borderId="17" xfId="0" applyFont="1" applyBorder="1" applyAlignment="1">
      <alignment vertical="center"/>
    </xf>
    <xf numFmtId="0" fontId="128" fillId="0" borderId="0" xfId="0" applyFont="1" applyBorder="1" applyAlignment="1">
      <alignment vertical="center"/>
    </xf>
    <xf numFmtId="0" fontId="128" fillId="0" borderId="18" xfId="0" applyFont="1" applyBorder="1" applyAlignment="1">
      <alignment vertical="center"/>
    </xf>
    <xf numFmtId="0" fontId="129" fillId="0" borderId="19" xfId="0" applyFont="1" applyBorder="1" applyAlignment="1">
      <alignment horizontal="center"/>
    </xf>
    <xf numFmtId="0" fontId="129" fillId="0" borderId="14" xfId="0" applyFont="1" applyBorder="1" applyAlignment="1">
      <alignment/>
    </xf>
    <xf numFmtId="0" fontId="129" fillId="0" borderId="20" xfId="0" applyFont="1" applyBorder="1" applyAlignment="1">
      <alignment/>
    </xf>
    <xf numFmtId="0" fontId="128" fillId="0" borderId="19" xfId="0" applyFont="1" applyBorder="1" applyAlignment="1">
      <alignment vertical="center"/>
    </xf>
    <xf numFmtId="0" fontId="128" fillId="0" borderId="14" xfId="0" applyFont="1" applyBorder="1" applyAlignment="1">
      <alignment vertical="center"/>
    </xf>
    <xf numFmtId="0" fontId="128" fillId="0" borderId="20" xfId="0" applyFont="1" applyBorder="1" applyAlignment="1">
      <alignment vertical="center"/>
    </xf>
    <xf numFmtId="0" fontId="4" fillId="19" borderId="10" xfId="0" applyFont="1" applyFill="1" applyBorder="1" applyAlignment="1">
      <alignment horizontal="center"/>
    </xf>
    <xf numFmtId="0" fontId="130" fillId="0" borderId="21" xfId="0" applyFont="1" applyBorder="1" applyAlignment="1">
      <alignment horizontal="center" vertical="center" wrapText="1"/>
    </xf>
    <xf numFmtId="0" fontId="130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0" fillId="0" borderId="0" xfId="0" applyFont="1" applyBorder="1" applyAlignment="1">
      <alignment horizontal="center" vertical="center" wrapText="1"/>
    </xf>
    <xf numFmtId="0" fontId="130" fillId="0" borderId="23" xfId="0" applyFont="1" applyBorder="1" applyAlignment="1">
      <alignment horizontal="center" vertical="center" wrapText="1"/>
    </xf>
    <xf numFmtId="0" fontId="130" fillId="0" borderId="14" xfId="0" applyFont="1" applyBorder="1" applyAlignment="1">
      <alignment horizontal="center" vertical="center" wrapText="1"/>
    </xf>
    <xf numFmtId="0" fontId="130" fillId="0" borderId="24" xfId="0" applyFont="1" applyBorder="1" applyAlignment="1">
      <alignment horizontal="center" vertical="center" wrapText="1"/>
    </xf>
    <xf numFmtId="0" fontId="13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readingOrder="1"/>
      <protection locked="0"/>
    </xf>
    <xf numFmtId="0" fontId="2" fillId="36" borderId="10" xfId="0" applyFont="1" applyFill="1" applyBorder="1" applyAlignment="1" applyProtection="1">
      <alignment horizontal="center" vertical="center" readingOrder="1"/>
      <protection/>
    </xf>
    <xf numFmtId="0" fontId="2" fillId="37" borderId="10" xfId="0" applyFont="1" applyFill="1" applyBorder="1" applyAlignment="1" applyProtection="1">
      <alignment horizontal="center" vertical="center" readingOrder="1"/>
      <protection locked="0"/>
    </xf>
    <xf numFmtId="0" fontId="2" fillId="37" borderId="10" xfId="0" applyFont="1" applyFill="1" applyBorder="1" applyAlignment="1" applyProtection="1">
      <alignment horizontal="center" vertical="center" readingOrder="1"/>
      <protection/>
    </xf>
    <xf numFmtId="0" fontId="18" fillId="37" borderId="10" xfId="0" applyFont="1" applyFill="1" applyBorder="1" applyAlignment="1" applyProtection="1">
      <alignment horizontal="right" vertical="center" readingOrder="1"/>
      <protection/>
    </xf>
    <xf numFmtId="0" fontId="2" fillId="0" borderId="10" xfId="0" applyFont="1" applyBorder="1" applyAlignment="1" applyProtection="1">
      <alignment vertical="center" readingOrder="1"/>
      <protection/>
    </xf>
    <xf numFmtId="2" fontId="2" fillId="0" borderId="10" xfId="0" applyNumberFormat="1" applyFont="1" applyBorder="1" applyAlignment="1" applyProtection="1">
      <alignment vertical="center" readingOrder="1"/>
      <protection/>
    </xf>
    <xf numFmtId="0" fontId="18" fillId="0" borderId="10" xfId="0" applyFont="1" applyBorder="1" applyAlignment="1">
      <alignment horizontal="left" vertical="center"/>
    </xf>
    <xf numFmtId="0" fontId="131" fillId="0" borderId="0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 readingOrder="1"/>
      <protection locked="0"/>
    </xf>
    <xf numFmtId="0" fontId="2" fillId="0" borderId="13" xfId="0" applyFont="1" applyBorder="1" applyAlignment="1" applyProtection="1">
      <alignment horizontal="center" vertical="center" readingOrder="1"/>
      <protection/>
    </xf>
    <xf numFmtId="0" fontId="18" fillId="0" borderId="13" xfId="0" applyFont="1" applyBorder="1" applyAlignment="1" applyProtection="1">
      <alignment horizontal="right" vertical="center" readingOrder="1"/>
      <protection/>
    </xf>
    <xf numFmtId="0" fontId="2" fillId="0" borderId="13" xfId="0" applyFont="1" applyBorder="1" applyAlignment="1" applyProtection="1">
      <alignment vertical="center" readingOrder="1"/>
      <protection/>
    </xf>
    <xf numFmtId="2" fontId="2" fillId="0" borderId="13" xfId="0" applyNumberFormat="1" applyFont="1" applyBorder="1" applyAlignment="1" applyProtection="1">
      <alignment vertical="center" readingOrder="1"/>
      <protection/>
    </xf>
    <xf numFmtId="0" fontId="2" fillId="0" borderId="14" xfId="0" applyFont="1" applyBorder="1" applyAlignment="1" applyProtection="1">
      <alignment horizontal="center" vertical="center" readingOrder="1"/>
      <protection locked="0"/>
    </xf>
    <xf numFmtId="0" fontId="2" fillId="0" borderId="14" xfId="0" applyFont="1" applyBorder="1" applyAlignment="1" applyProtection="1">
      <alignment horizontal="center" vertical="center" readingOrder="1"/>
      <protection/>
    </xf>
    <xf numFmtId="0" fontId="18" fillId="0" borderId="14" xfId="0" applyFont="1" applyBorder="1" applyAlignment="1" applyProtection="1">
      <alignment horizontal="right" vertical="center" readingOrder="1"/>
      <protection/>
    </xf>
    <xf numFmtId="0" fontId="2" fillId="0" borderId="14" xfId="0" applyFont="1" applyBorder="1" applyAlignment="1" applyProtection="1">
      <alignment vertical="center" readingOrder="1"/>
      <protection/>
    </xf>
    <xf numFmtId="2" fontId="2" fillId="0" borderId="14" xfId="0" applyNumberFormat="1" applyFont="1" applyBorder="1" applyAlignment="1" applyProtection="1">
      <alignment vertical="center" readingOrder="1"/>
      <protection/>
    </xf>
    <xf numFmtId="0" fontId="18" fillId="36" borderId="10" xfId="0" applyFont="1" applyFill="1" applyBorder="1" applyAlignment="1" applyProtection="1">
      <alignment horizontal="center" vertical="center" readingOrder="1"/>
      <protection/>
    </xf>
    <xf numFmtId="0" fontId="7" fillId="37" borderId="10" xfId="0" applyFont="1" applyFill="1" applyBorder="1" applyAlignment="1" applyProtection="1">
      <alignment horizontal="center" vertical="center" readingOrder="1"/>
      <protection/>
    </xf>
    <xf numFmtId="0" fontId="13" fillId="37" borderId="10" xfId="0" applyFont="1" applyFill="1" applyBorder="1" applyAlignment="1" applyProtection="1">
      <alignment horizontal="right" vertical="center" readingOrder="1"/>
      <protection/>
    </xf>
    <xf numFmtId="2" fontId="7" fillId="0" borderId="10" xfId="0" applyNumberFormat="1" applyFont="1" applyBorder="1" applyAlignment="1" applyProtection="1">
      <alignment vertical="center" readingOrder="1"/>
      <protection/>
    </xf>
    <xf numFmtId="0" fontId="18" fillId="0" borderId="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52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 readingOrder="1"/>
      <protection locked="0"/>
    </xf>
    <xf numFmtId="0" fontId="2" fillId="36" borderId="0" xfId="0" applyFont="1" applyFill="1" applyBorder="1" applyAlignment="1" applyProtection="1">
      <alignment horizontal="center" vertical="center" readingOrder="1"/>
      <protection/>
    </xf>
    <xf numFmtId="0" fontId="7" fillId="37" borderId="0" xfId="0" applyFont="1" applyFill="1" applyBorder="1" applyAlignment="1" applyProtection="1">
      <alignment horizontal="center" vertical="center" readingOrder="1"/>
      <protection/>
    </xf>
    <xf numFmtId="0" fontId="13" fillId="37" borderId="0" xfId="0" applyFont="1" applyFill="1" applyBorder="1" applyAlignment="1" applyProtection="1">
      <alignment horizontal="right" vertical="center" readingOrder="1"/>
      <protection/>
    </xf>
    <xf numFmtId="0" fontId="2" fillId="0" borderId="0" xfId="0" applyFont="1" applyBorder="1" applyAlignment="1" applyProtection="1">
      <alignment vertical="center" readingOrder="1"/>
      <protection/>
    </xf>
    <xf numFmtId="2" fontId="7" fillId="0" borderId="0" xfId="0" applyNumberFormat="1" applyFont="1" applyBorder="1" applyAlignment="1" applyProtection="1">
      <alignment vertical="center" readingOrder="1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11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22" fillId="0" borderId="2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32" fillId="0" borderId="21" xfId="53" applyFont="1" applyBorder="1" applyAlignment="1">
      <alignment vertical="center" wrapText="1"/>
      <protection/>
    </xf>
    <xf numFmtId="0" fontId="132" fillId="0" borderId="22" xfId="53" applyFont="1" applyBorder="1" applyAlignment="1">
      <alignment vertical="center" wrapText="1"/>
      <protection/>
    </xf>
    <xf numFmtId="0" fontId="128" fillId="0" borderId="0" xfId="0" applyFont="1" applyAlignment="1">
      <alignment vertical="center"/>
    </xf>
    <xf numFmtId="0" fontId="132" fillId="0" borderId="0" xfId="53" applyFont="1" applyBorder="1" applyAlignment="1">
      <alignment vertical="center" wrapText="1"/>
      <protection/>
    </xf>
    <xf numFmtId="0" fontId="132" fillId="0" borderId="23" xfId="53" applyFont="1" applyBorder="1" applyAlignment="1">
      <alignment vertical="center" wrapText="1"/>
      <protection/>
    </xf>
    <xf numFmtId="0" fontId="133" fillId="0" borderId="0" xfId="0" applyFont="1" applyAlignment="1">
      <alignment/>
    </xf>
    <xf numFmtId="0" fontId="132" fillId="0" borderId="14" xfId="53" applyFont="1" applyBorder="1" applyAlignment="1">
      <alignment vertical="center" wrapText="1"/>
      <protection/>
    </xf>
    <xf numFmtId="0" fontId="132" fillId="0" borderId="24" xfId="53" applyFont="1" applyBorder="1" applyAlignment="1">
      <alignment vertical="center" wrapText="1"/>
      <protection/>
    </xf>
    <xf numFmtId="0" fontId="23" fillId="38" borderId="11" xfId="53" applyFont="1" applyFill="1" applyBorder="1" applyAlignment="1">
      <alignment vertical="center"/>
      <protection/>
    </xf>
    <xf numFmtId="0" fontId="6" fillId="38" borderId="10" xfId="53" applyFont="1" applyFill="1" applyBorder="1" applyAlignment="1">
      <alignment horizontal="center" vertical="center"/>
      <protection/>
    </xf>
    <xf numFmtId="0" fontId="24" fillId="19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39" borderId="10" xfId="0" applyFont="1" applyFill="1" applyBorder="1" applyAlignment="1" applyProtection="1">
      <alignment horizontal="center" vertical="center" readingOrder="1"/>
      <protection/>
    </xf>
    <xf numFmtId="0" fontId="2" fillId="39" borderId="10" xfId="0" applyFont="1" applyFill="1" applyBorder="1" applyAlignment="1" applyProtection="1">
      <alignment horizontal="center" vertical="center" readingOrder="1"/>
      <protection locked="0"/>
    </xf>
    <xf numFmtId="0" fontId="7" fillId="39" borderId="10" xfId="0" applyFont="1" applyFill="1" applyBorder="1" applyAlignment="1" applyProtection="1">
      <alignment horizontal="center" vertical="center" readingOrder="1"/>
      <protection/>
    </xf>
    <xf numFmtId="0" fontId="11" fillId="0" borderId="11" xfId="53" applyFont="1" applyBorder="1" applyAlignment="1">
      <alignment horizontal="left" vertical="center"/>
      <protection/>
    </xf>
    <xf numFmtId="0" fontId="11" fillId="0" borderId="10" xfId="53" applyFont="1" applyBorder="1" applyAlignment="1">
      <alignment horizontal="left" vertical="center"/>
      <protection/>
    </xf>
    <xf numFmtId="0" fontId="11" fillId="0" borderId="10" xfId="53" applyFont="1" applyBorder="1" applyAlignment="1">
      <alignment horizontal="center" vertical="center"/>
      <protection/>
    </xf>
    <xf numFmtId="0" fontId="11" fillId="38" borderId="10" xfId="53" applyFont="1" applyFill="1" applyBorder="1" applyAlignment="1">
      <alignment horizontal="center" vertical="center"/>
      <protection/>
    </xf>
    <xf numFmtId="0" fontId="11" fillId="40" borderId="10" xfId="53" applyFont="1" applyFill="1" applyBorder="1" applyAlignment="1">
      <alignment horizontal="center" vertical="center"/>
      <protection/>
    </xf>
    <xf numFmtId="0" fontId="12" fillId="40" borderId="10" xfId="53" applyFont="1" applyFill="1" applyBorder="1" applyAlignment="1">
      <alignment horizontal="center" vertical="center" shrinkToFit="1"/>
      <protection/>
    </xf>
    <xf numFmtId="0" fontId="12" fillId="40" borderId="12" xfId="53" applyFont="1" applyFill="1" applyBorder="1" applyAlignment="1">
      <alignment horizontal="center" vertical="center" shrinkToFit="1"/>
      <protection/>
    </xf>
    <xf numFmtId="0" fontId="18" fillId="39" borderId="10" xfId="0" applyFont="1" applyFill="1" applyBorder="1" applyAlignment="1" applyProtection="1">
      <alignment horizontal="right" vertical="center" readingOrder="1"/>
      <protection/>
    </xf>
    <xf numFmtId="0" fontId="23" fillId="38" borderId="11" xfId="53" applyFont="1" applyFill="1" applyBorder="1" applyAlignment="1">
      <alignment horizontal="left" vertical="center"/>
      <protection/>
    </xf>
    <xf numFmtId="17" fontId="133" fillId="19" borderId="29" xfId="5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8" fillId="41" borderId="0" xfId="0" applyFont="1" applyFill="1" applyBorder="1" applyAlignment="1">
      <alignment horizontal="left" vertical="center"/>
    </xf>
    <xf numFmtId="0" fontId="134" fillId="0" borderId="0" xfId="51" applyFont="1" applyBorder="1" applyAlignment="1">
      <alignment horizontal="center" vertical="center"/>
      <protection/>
    </xf>
    <xf numFmtId="17" fontId="133" fillId="0" borderId="0" xfId="51" applyNumberFormat="1" applyFont="1" applyBorder="1" applyAlignment="1">
      <alignment horizontal="center" vertical="center"/>
      <protection/>
    </xf>
    <xf numFmtId="0" fontId="25" fillId="42" borderId="0" xfId="51" applyFont="1" applyFill="1" applyBorder="1" applyAlignment="1">
      <alignment horizontal="center" vertical="center"/>
      <protection/>
    </xf>
    <xf numFmtId="0" fontId="25" fillId="43" borderId="0" xfId="51" applyFont="1" applyFill="1" applyBorder="1" applyAlignment="1">
      <alignment horizontal="center" vertical="center"/>
      <protection/>
    </xf>
    <xf numFmtId="0" fontId="18" fillId="41" borderId="25" xfId="0" applyFont="1" applyFill="1" applyBorder="1" applyAlignment="1">
      <alignment vertical="center"/>
    </xf>
    <xf numFmtId="0" fontId="25" fillId="0" borderId="17" xfId="53" applyFont="1" applyBorder="1" applyAlignment="1">
      <alignment horizontal="left" vertical="center"/>
      <protection/>
    </xf>
    <xf numFmtId="0" fontId="134" fillId="0" borderId="18" xfId="51" applyFont="1" applyBorder="1" applyAlignment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readingOrder="1"/>
      <protection locked="0"/>
    </xf>
    <xf numFmtId="0" fontId="2" fillId="39" borderId="0" xfId="0" applyFont="1" applyFill="1" applyBorder="1" applyAlignment="1" applyProtection="1">
      <alignment horizontal="center" vertical="center" readingOrder="1"/>
      <protection/>
    </xf>
    <xf numFmtId="0" fontId="18" fillId="39" borderId="0" xfId="0" applyFont="1" applyFill="1" applyBorder="1" applyAlignment="1" applyProtection="1">
      <alignment horizontal="right" vertical="center" readingOrder="1"/>
      <protection/>
    </xf>
    <xf numFmtId="0" fontId="25" fillId="41" borderId="25" xfId="0" applyFont="1" applyFill="1" applyBorder="1" applyAlignment="1">
      <alignment horizontal="center" vertical="center"/>
    </xf>
    <xf numFmtId="0" fontId="25" fillId="41" borderId="17" xfId="0" applyFont="1" applyFill="1" applyBorder="1" applyAlignment="1">
      <alignment horizontal="center" vertical="center"/>
    </xf>
    <xf numFmtId="0" fontId="25" fillId="0" borderId="18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vertical="center"/>
      <protection/>
    </xf>
    <xf numFmtId="0" fontId="11" fillId="44" borderId="0" xfId="53" applyFont="1" applyFill="1" applyBorder="1" applyAlignment="1">
      <alignment vertical="center"/>
      <protection/>
    </xf>
    <xf numFmtId="0" fontId="25" fillId="0" borderId="15" xfId="53" applyFont="1" applyBorder="1" applyAlignment="1">
      <alignment vertical="center"/>
      <protection/>
    </xf>
    <xf numFmtId="0" fontId="25" fillId="0" borderId="13" xfId="53" applyFont="1" applyBorder="1" applyAlignment="1">
      <alignment vertical="center"/>
      <protection/>
    </xf>
    <xf numFmtId="0" fontId="11" fillId="0" borderId="13" xfId="53" applyFont="1" applyBorder="1" applyAlignment="1">
      <alignment vertical="center"/>
      <protection/>
    </xf>
    <xf numFmtId="0" fontId="11" fillId="0" borderId="16" xfId="53" applyFont="1" applyBorder="1" applyAlignment="1">
      <alignment vertical="center"/>
      <protection/>
    </xf>
    <xf numFmtId="0" fontId="25" fillId="43" borderId="25" xfId="0" applyFont="1" applyFill="1" applyBorder="1" applyAlignment="1" applyProtection="1">
      <alignment horizontal="center" vertical="center"/>
      <protection/>
    </xf>
    <xf numFmtId="0" fontId="128" fillId="0" borderId="17" xfId="0" applyFont="1" applyBorder="1" applyAlignment="1">
      <alignment horizontal="center" vertical="center"/>
    </xf>
    <xf numFmtId="0" fontId="25" fillId="41" borderId="18" xfId="53" applyFont="1" applyFill="1" applyBorder="1" applyAlignment="1">
      <alignment horizontal="center" vertical="center"/>
      <protection/>
    </xf>
    <xf numFmtId="0" fontId="25" fillId="0" borderId="17" xfId="53" applyFont="1" applyBorder="1" applyAlignment="1">
      <alignment vertical="center"/>
      <protection/>
    </xf>
    <xf numFmtId="0" fontId="25" fillId="0" borderId="0" xfId="53" applyFont="1" applyBorder="1" applyAlignment="1">
      <alignment vertical="center"/>
      <protection/>
    </xf>
    <xf numFmtId="0" fontId="11" fillId="0" borderId="18" xfId="53" applyFont="1" applyBorder="1" applyAlignment="1">
      <alignment vertical="center"/>
      <protection/>
    </xf>
    <xf numFmtId="0" fontId="128" fillId="0" borderId="25" xfId="0" applyFont="1" applyBorder="1" applyAlignment="1">
      <alignment horizontal="center" vertical="center"/>
    </xf>
    <xf numFmtId="0" fontId="25" fillId="43" borderId="17" xfId="0" applyFont="1" applyFill="1" applyBorder="1" applyAlignment="1" applyProtection="1">
      <alignment horizontal="center" vertical="center"/>
      <protection/>
    </xf>
    <xf numFmtId="0" fontId="25" fillId="0" borderId="0" xfId="51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128" fillId="0" borderId="18" xfId="0" applyFont="1" applyBorder="1" applyAlignment="1">
      <alignment horizontal="center" vertical="center"/>
    </xf>
    <xf numFmtId="0" fontId="128" fillId="0" borderId="0" xfId="53" applyFont="1" applyBorder="1" applyAlignment="1">
      <alignment vertical="center"/>
      <protection/>
    </xf>
    <xf numFmtId="0" fontId="128" fillId="0" borderId="17" xfId="53" applyFont="1" applyBorder="1" applyAlignment="1">
      <alignment vertical="center"/>
      <protection/>
    </xf>
    <xf numFmtId="0" fontId="128" fillId="0" borderId="0" xfId="53" applyFont="1" applyBorder="1" applyAlignment="1">
      <alignment vertical="center"/>
      <protection/>
    </xf>
    <xf numFmtId="0" fontId="128" fillId="0" borderId="18" xfId="53" applyFont="1" applyBorder="1" applyAlignment="1">
      <alignment vertical="center"/>
      <protection/>
    </xf>
    <xf numFmtId="0" fontId="83" fillId="43" borderId="19" xfId="0" applyFont="1" applyFill="1" applyBorder="1" applyAlignment="1" applyProtection="1">
      <alignment horizontal="center" vertical="center"/>
      <protection/>
    </xf>
    <xf numFmtId="0" fontId="25" fillId="41" borderId="20" xfId="53" applyFont="1" applyFill="1" applyBorder="1" applyAlignment="1">
      <alignment horizontal="center" vertical="center"/>
      <protection/>
    </xf>
    <xf numFmtId="0" fontId="128" fillId="0" borderId="17" xfId="53" applyFont="1" applyBorder="1" applyAlignment="1">
      <alignment vertical="center"/>
      <protection/>
    </xf>
    <xf numFmtId="0" fontId="18" fillId="43" borderId="25" xfId="0" applyFont="1" applyFill="1" applyBorder="1" applyAlignment="1" applyProtection="1">
      <alignment horizontal="center" vertical="center"/>
      <protection/>
    </xf>
    <xf numFmtId="0" fontId="83" fillId="43" borderId="0" xfId="0" applyFont="1" applyFill="1" applyBorder="1" applyAlignment="1" applyProtection="1">
      <alignment horizontal="center" vertical="center"/>
      <protection/>
    </xf>
    <xf numFmtId="0" fontId="25" fillId="41" borderId="0" xfId="53" applyFont="1" applyFill="1" applyBorder="1" applyAlignment="1">
      <alignment horizontal="center" vertical="center"/>
      <protection/>
    </xf>
    <xf numFmtId="0" fontId="128" fillId="0" borderId="19" xfId="53" applyFont="1" applyBorder="1" applyAlignment="1">
      <alignment vertical="center"/>
      <protection/>
    </xf>
    <xf numFmtId="0" fontId="128" fillId="0" borderId="14" xfId="53" applyFont="1" applyBorder="1" applyAlignment="1">
      <alignment vertical="center"/>
      <protection/>
    </xf>
    <xf numFmtId="0" fontId="128" fillId="0" borderId="20" xfId="53" applyFont="1" applyBorder="1" applyAlignment="1">
      <alignment vertical="center"/>
      <protection/>
    </xf>
    <xf numFmtId="0" fontId="0" fillId="0" borderId="25" xfId="0" applyBorder="1" applyAlignment="1">
      <alignment horizontal="center" vertical="center"/>
    </xf>
    <xf numFmtId="0" fontId="128" fillId="0" borderId="0" xfId="0" applyFont="1" applyBorder="1" applyAlignment="1">
      <alignment horizontal="center" vertical="center"/>
    </xf>
    <xf numFmtId="0" fontId="18" fillId="43" borderId="27" xfId="0" applyFont="1" applyFill="1" applyBorder="1" applyAlignment="1" applyProtection="1">
      <alignment horizontal="center" vertical="center"/>
      <protection/>
    </xf>
    <xf numFmtId="0" fontId="10" fillId="45" borderId="10" xfId="51" applyFont="1" applyFill="1" applyBorder="1" applyAlignment="1">
      <alignment vertical="center"/>
      <protection/>
    </xf>
    <xf numFmtId="0" fontId="10" fillId="45" borderId="10" xfId="51" applyFont="1" applyFill="1" applyBorder="1" applyAlignment="1">
      <alignment horizontal="center" vertical="center"/>
      <protection/>
    </xf>
    <xf numFmtId="0" fontId="10" fillId="44" borderId="10" xfId="51" applyFont="1" applyFill="1" applyBorder="1" applyAlignment="1">
      <alignment horizontal="center" vertical="center"/>
      <protection/>
    </xf>
    <xf numFmtId="0" fontId="2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8" fillId="46" borderId="11" xfId="0" applyFont="1" applyFill="1" applyBorder="1" applyAlignment="1">
      <alignment horizontal="left" vertical="center"/>
    </xf>
    <xf numFmtId="0" fontId="18" fillId="46" borderId="10" xfId="0" applyFont="1" applyFill="1" applyBorder="1" applyAlignment="1">
      <alignment horizontal="left" vertical="center"/>
    </xf>
    <xf numFmtId="49" fontId="18" fillId="46" borderId="10" xfId="0" applyNumberFormat="1" applyFont="1" applyFill="1" applyBorder="1" applyAlignment="1">
      <alignment horizontal="center" vertical="center"/>
    </xf>
    <xf numFmtId="0" fontId="18" fillId="46" borderId="10" xfId="0" applyFont="1" applyFill="1" applyBorder="1" applyAlignment="1">
      <alignment horizontal="center" vertical="center"/>
    </xf>
    <xf numFmtId="0" fontId="18" fillId="45" borderId="10" xfId="52" applyFont="1" applyFill="1" applyBorder="1" applyAlignment="1">
      <alignment vertical="center"/>
      <protection/>
    </xf>
    <xf numFmtId="0" fontId="18" fillId="44" borderId="10" xfId="52" applyFont="1" applyFill="1" applyBorder="1" applyAlignment="1">
      <alignment vertical="center"/>
      <protection/>
    </xf>
    <xf numFmtId="0" fontId="18" fillId="0" borderId="11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45" borderId="10" xfId="52" applyFont="1" applyFill="1" applyBorder="1" applyAlignment="1">
      <alignment horizontal="center" vertical="center"/>
      <protection/>
    </xf>
    <xf numFmtId="0" fontId="18" fillId="44" borderId="10" xfId="52" applyFont="1" applyFill="1" applyBorder="1" applyAlignment="1">
      <alignment horizontal="center" vertical="center"/>
      <protection/>
    </xf>
    <xf numFmtId="0" fontId="16" fillId="47" borderId="11" xfId="0" applyFont="1" applyFill="1" applyBorder="1" applyAlignment="1">
      <alignment horizontal="left" vertical="center"/>
    </xf>
    <xf numFmtId="0" fontId="20" fillId="45" borderId="10" xfId="52" applyFont="1" applyFill="1" applyBorder="1" applyAlignment="1">
      <alignment vertical="center"/>
      <protection/>
    </xf>
    <xf numFmtId="0" fontId="20" fillId="44" borderId="10" xfId="52" applyFont="1" applyFill="1" applyBorder="1" applyAlignment="1">
      <alignment vertical="center"/>
      <protection/>
    </xf>
    <xf numFmtId="0" fontId="18" fillId="0" borderId="30" xfId="0" applyFont="1" applyBorder="1" applyAlignment="1">
      <alignment horizontal="left" vertical="center"/>
    </xf>
    <xf numFmtId="0" fontId="20" fillId="44" borderId="10" xfId="52" applyFont="1" applyFill="1" applyBorder="1" applyAlignment="1">
      <alignment horizontal="center" vertical="center"/>
      <protection/>
    </xf>
    <xf numFmtId="0" fontId="13" fillId="46" borderId="10" xfId="0" applyFont="1" applyFill="1" applyBorder="1" applyAlignment="1">
      <alignment horizontal="center" vertical="center"/>
    </xf>
    <xf numFmtId="0" fontId="10" fillId="44" borderId="10" xfId="51" applyFont="1" applyFill="1" applyBorder="1" applyAlignment="1">
      <alignment vertical="center"/>
      <protection/>
    </xf>
    <xf numFmtId="0" fontId="25" fillId="44" borderId="10" xfId="51" applyFont="1" applyFill="1" applyBorder="1" applyAlignment="1">
      <alignment horizontal="center" vertical="center"/>
      <protection/>
    </xf>
    <xf numFmtId="0" fontId="135" fillId="44" borderId="10" xfId="51" applyFont="1" applyFill="1" applyBorder="1" applyAlignment="1">
      <alignment horizontal="center" vertical="center"/>
      <protection/>
    </xf>
    <xf numFmtId="0" fontId="25" fillId="45" borderId="10" xfId="51" applyFont="1" applyFill="1" applyBorder="1" applyAlignment="1">
      <alignment horizontal="center" vertical="center"/>
      <protection/>
    </xf>
    <xf numFmtId="0" fontId="135" fillId="45" borderId="10" xfId="51" applyFont="1" applyFill="1" applyBorder="1" applyAlignment="1">
      <alignment horizontal="center" vertical="center"/>
      <protection/>
    </xf>
    <xf numFmtId="0" fontId="119" fillId="35" borderId="10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48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0" xfId="0" applyFill="1" applyBorder="1" applyAlignment="1">
      <alignment/>
    </xf>
    <xf numFmtId="0" fontId="0" fillId="44" borderId="0" xfId="0" applyFill="1" applyBorder="1" applyAlignment="1">
      <alignment horizontal="center"/>
    </xf>
    <xf numFmtId="0" fontId="131" fillId="0" borderId="11" xfId="0" applyFont="1" applyBorder="1" applyAlignment="1">
      <alignment vertical="center"/>
    </xf>
    <xf numFmtId="0" fontId="131" fillId="0" borderId="25" xfId="0" applyFont="1" applyFill="1" applyBorder="1" applyAlignment="1">
      <alignment vertical="center"/>
    </xf>
    <xf numFmtId="2" fontId="19" fillId="0" borderId="23" xfId="0" applyNumberFormat="1" applyFont="1" applyFill="1" applyBorder="1" applyAlignment="1">
      <alignment horizontal="center" vertical="center" shrinkToFit="1"/>
    </xf>
    <xf numFmtId="0" fontId="27" fillId="44" borderId="10" xfId="52" applyFont="1" applyFill="1" applyBorder="1" applyAlignment="1">
      <alignment vertical="center"/>
      <protection/>
    </xf>
    <xf numFmtId="0" fontId="27" fillId="45" borderId="10" xfId="52" applyFont="1" applyFill="1" applyBorder="1" applyAlignment="1">
      <alignment vertical="center"/>
      <protection/>
    </xf>
    <xf numFmtId="0" fontId="18" fillId="49" borderId="10" xfId="0" applyFont="1" applyFill="1" applyBorder="1" applyAlignment="1">
      <alignment horizontal="center" vertical="center"/>
    </xf>
    <xf numFmtId="2" fontId="19" fillId="49" borderId="10" xfId="0" applyNumberFormat="1" applyFont="1" applyFill="1" applyBorder="1" applyAlignment="1">
      <alignment horizontal="center" vertical="center" shrinkToFit="1"/>
    </xf>
    <xf numFmtId="2" fontId="19" fillId="49" borderId="12" xfId="0" applyNumberFormat="1" applyFont="1" applyFill="1" applyBorder="1" applyAlignment="1">
      <alignment horizontal="center" vertical="center" shrinkToFit="1"/>
    </xf>
    <xf numFmtId="0" fontId="18" fillId="49" borderId="29" xfId="0" applyFont="1" applyFill="1" applyBorder="1" applyAlignment="1">
      <alignment horizontal="center" vertical="center"/>
    </xf>
    <xf numFmtId="2" fontId="19" fillId="49" borderId="29" xfId="0" applyNumberFormat="1" applyFont="1" applyFill="1" applyBorder="1" applyAlignment="1">
      <alignment horizontal="center" vertical="center" shrinkToFit="1"/>
    </xf>
    <xf numFmtId="2" fontId="19" fillId="49" borderId="31" xfId="0" applyNumberFormat="1" applyFont="1" applyFill="1" applyBorder="1" applyAlignment="1">
      <alignment horizontal="center" vertical="center" shrinkToFit="1"/>
    </xf>
    <xf numFmtId="0" fontId="18" fillId="19" borderId="10" xfId="0" applyFont="1" applyFill="1" applyBorder="1" applyAlignment="1" applyProtection="1">
      <alignment vertical="center" readingOrder="1"/>
      <protection/>
    </xf>
    <xf numFmtId="0" fontId="11" fillId="44" borderId="10" xfId="52" applyFont="1" applyFill="1" applyBorder="1" applyAlignment="1">
      <alignment horizontal="center" vertical="center"/>
      <protection/>
    </xf>
    <xf numFmtId="0" fontId="18" fillId="49" borderId="10" xfId="0" applyFont="1" applyFill="1" applyBorder="1" applyAlignment="1" applyProtection="1">
      <alignment horizontal="right" vertical="center" readingOrder="1"/>
      <protection/>
    </xf>
    <xf numFmtId="0" fontId="118" fillId="0" borderId="0" xfId="0" applyFont="1" applyBorder="1" applyAlignment="1">
      <alignment vertical="center"/>
    </xf>
    <xf numFmtId="0" fontId="28" fillId="0" borderId="0" xfId="54" applyFont="1" applyBorder="1" applyAlignment="1">
      <alignment vertical="center" readingOrder="1"/>
      <protection/>
    </xf>
    <xf numFmtId="0" fontId="136" fillId="50" borderId="10" xfId="52" applyFont="1" applyFill="1" applyBorder="1" applyAlignment="1">
      <alignment horizontal="center" vertical="center"/>
      <protection/>
    </xf>
    <xf numFmtId="0" fontId="2" fillId="44" borderId="10" xfId="52" applyFont="1" applyFill="1" applyBorder="1" applyAlignment="1">
      <alignment horizontal="center" vertical="center"/>
      <protection/>
    </xf>
    <xf numFmtId="0" fontId="13" fillId="45" borderId="10" xfId="52" applyFont="1" applyFill="1" applyBorder="1" applyAlignment="1">
      <alignment vertical="center"/>
      <protection/>
    </xf>
    <xf numFmtId="0" fontId="29" fillId="45" borderId="10" xfId="52" applyFont="1" applyFill="1" applyBorder="1" applyAlignment="1">
      <alignment vertical="center"/>
      <protection/>
    </xf>
    <xf numFmtId="0" fontId="30" fillId="19" borderId="10" xfId="0" applyFont="1" applyFill="1" applyBorder="1" applyAlignment="1">
      <alignment horizontal="center" vertical="center"/>
    </xf>
    <xf numFmtId="0" fontId="119" fillId="0" borderId="0" xfId="51" applyFont="1" applyBorder="1" applyAlignment="1">
      <alignment horizontal="center" vertical="center"/>
      <protection/>
    </xf>
    <xf numFmtId="0" fontId="123" fillId="0" borderId="0" xfId="0" applyFont="1" applyBorder="1" applyAlignment="1">
      <alignment horizontal="center" vertical="center" wrapText="1"/>
    </xf>
    <xf numFmtId="0" fontId="10" fillId="0" borderId="0" xfId="51" applyFont="1" applyBorder="1" applyAlignment="1">
      <alignment vertical="center"/>
      <protection/>
    </xf>
    <xf numFmtId="0" fontId="10" fillId="44" borderId="0" xfId="51" applyFont="1" applyFill="1" applyBorder="1" applyAlignment="1">
      <alignment vertical="center"/>
      <protection/>
    </xf>
    <xf numFmtId="0" fontId="1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vertical="center" readingOrder="1"/>
      <protection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readingOrder="1"/>
      <protection locked="0"/>
    </xf>
    <xf numFmtId="0" fontId="7" fillId="0" borderId="0" xfId="0" applyFont="1" applyFill="1" applyBorder="1" applyAlignment="1" applyProtection="1">
      <alignment horizontal="center" vertical="center" readingOrder="1"/>
      <protection/>
    </xf>
    <xf numFmtId="0" fontId="13" fillId="0" borderId="0" xfId="0" applyFont="1" applyFill="1" applyBorder="1" applyAlignment="1" applyProtection="1">
      <alignment horizontal="right" vertical="center" readingOrder="1"/>
      <protection/>
    </xf>
    <xf numFmtId="0" fontId="10" fillId="44" borderId="10" xfId="51" applyFont="1" applyFill="1" applyBorder="1" applyAlignment="1">
      <alignment horizontal="center" vertical="center"/>
      <protection/>
    </xf>
    <xf numFmtId="0" fontId="10" fillId="45" borderId="10" xfId="51" applyFont="1" applyFill="1" applyBorder="1" applyAlignment="1">
      <alignment horizontal="center" vertical="center"/>
      <protection/>
    </xf>
    <xf numFmtId="0" fontId="119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37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shrinkToFit="1"/>
    </xf>
    <xf numFmtId="0" fontId="6" fillId="35" borderId="12" xfId="0" applyFont="1" applyFill="1" applyBorder="1" applyAlignment="1">
      <alignment horizontal="center" shrinkToFit="1"/>
    </xf>
    <xf numFmtId="0" fontId="119" fillId="35" borderId="10" xfId="0" applyFont="1" applyFill="1" applyBorder="1" applyAlignment="1">
      <alignment horizontal="center" vertical="center"/>
    </xf>
    <xf numFmtId="0" fontId="25" fillId="45" borderId="30" xfId="51" applyFont="1" applyFill="1" applyBorder="1" applyAlignment="1">
      <alignment horizontal="center" vertical="center"/>
      <protection/>
    </xf>
    <xf numFmtId="0" fontId="31" fillId="51" borderId="11" xfId="0" applyFont="1" applyFill="1" applyBorder="1" applyAlignment="1">
      <alignment horizontal="left" vertical="center"/>
    </xf>
    <xf numFmtId="0" fontId="11" fillId="45" borderId="10" xfId="53" applyFont="1" applyFill="1" applyBorder="1" applyAlignment="1">
      <alignment horizontal="center" vertical="center"/>
      <protection/>
    </xf>
    <xf numFmtId="0" fontId="11" fillId="45" borderId="16" xfId="53" applyFont="1" applyFill="1" applyBorder="1" applyAlignment="1">
      <alignment horizontal="center" vertical="center"/>
      <protection/>
    </xf>
    <xf numFmtId="0" fontId="13" fillId="38" borderId="10" xfId="53" applyFont="1" applyFill="1" applyBorder="1" applyAlignment="1">
      <alignment horizontal="center" vertical="center"/>
      <protection/>
    </xf>
    <xf numFmtId="0" fontId="13" fillId="38" borderId="10" xfId="0" applyFont="1" applyFill="1" applyBorder="1" applyAlignment="1">
      <alignment horizontal="center" vertical="center"/>
    </xf>
    <xf numFmtId="0" fontId="138" fillId="0" borderId="21" xfId="0" applyFont="1" applyBorder="1" applyAlignment="1">
      <alignment wrapText="1"/>
    </xf>
    <xf numFmtId="0" fontId="138" fillId="0" borderId="22" xfId="0" applyFont="1" applyBorder="1" applyAlignment="1">
      <alignment wrapText="1"/>
    </xf>
    <xf numFmtId="0" fontId="138" fillId="0" borderId="0" xfId="0" applyFont="1" applyBorder="1" applyAlignment="1">
      <alignment wrapText="1"/>
    </xf>
    <xf numFmtId="0" fontId="138" fillId="0" borderId="23" xfId="0" applyFont="1" applyBorder="1" applyAlignment="1">
      <alignment wrapText="1"/>
    </xf>
    <xf numFmtId="0" fontId="138" fillId="0" borderId="14" xfId="0" applyFont="1" applyBorder="1" applyAlignment="1">
      <alignment wrapText="1"/>
    </xf>
    <xf numFmtId="0" fontId="138" fillId="0" borderId="24" xfId="0" applyFont="1" applyBorder="1" applyAlignment="1">
      <alignment wrapText="1"/>
    </xf>
    <xf numFmtId="0" fontId="4" fillId="52" borderId="10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/>
    </xf>
    <xf numFmtId="0" fontId="139" fillId="34" borderId="11" xfId="0" applyFont="1" applyFill="1" applyBorder="1" applyAlignment="1">
      <alignment horizontal="center" vertical="center"/>
    </xf>
    <xf numFmtId="0" fontId="10" fillId="13" borderId="10" xfId="51" applyFont="1" applyFill="1" applyBorder="1" applyAlignment="1">
      <alignment horizontal="center" vertical="center"/>
      <protection/>
    </xf>
    <xf numFmtId="0" fontId="30" fillId="45" borderId="10" xfId="0" applyFont="1" applyFill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0" fontId="125" fillId="0" borderId="0" xfId="0" applyFont="1" applyBorder="1" applyAlignment="1">
      <alignment horizontal="center" vertical="center"/>
    </xf>
    <xf numFmtId="0" fontId="129" fillId="0" borderId="0" xfId="0" applyFont="1" applyBorder="1" applyAlignment="1">
      <alignment horizontal="center"/>
    </xf>
    <xf numFmtId="0" fontId="140" fillId="34" borderId="10" xfId="0" applyFont="1" applyFill="1" applyBorder="1" applyAlignment="1">
      <alignment horizontal="center" vertical="center"/>
    </xf>
    <xf numFmtId="0" fontId="141" fillId="0" borderId="10" xfId="0" applyFont="1" applyBorder="1" applyAlignment="1">
      <alignment horizontal="center" vertical="center"/>
    </xf>
    <xf numFmtId="0" fontId="142" fillId="45" borderId="10" xfId="52" applyFont="1" applyFill="1" applyBorder="1" applyAlignment="1">
      <alignment horizontal="center" vertical="center"/>
      <protection/>
    </xf>
    <xf numFmtId="0" fontId="143" fillId="45" borderId="10" xfId="52" applyFont="1" applyFill="1" applyBorder="1" applyAlignment="1">
      <alignment vertical="center"/>
      <protection/>
    </xf>
    <xf numFmtId="0" fontId="18" fillId="45" borderId="10" xfId="52" applyFont="1" applyFill="1" applyBorder="1" applyAlignment="1">
      <alignment horizontal="center" vertical="center"/>
      <protection/>
    </xf>
    <xf numFmtId="0" fontId="143" fillId="44" borderId="10" xfId="52" applyFont="1" applyFill="1" applyBorder="1" applyAlignment="1">
      <alignment vertical="center"/>
      <protection/>
    </xf>
    <xf numFmtId="0" fontId="143" fillId="45" borderId="10" xfId="52" applyFont="1" applyFill="1" applyBorder="1" applyAlignment="1">
      <alignment horizontal="center" vertical="center"/>
      <protection/>
    </xf>
    <xf numFmtId="0" fontId="18" fillId="45" borderId="10" xfId="52" applyFont="1" applyFill="1" applyBorder="1" applyAlignment="1">
      <alignment vertical="center"/>
      <protection/>
    </xf>
    <xf numFmtId="0" fontId="3" fillId="35" borderId="10" xfId="0" applyFont="1" applyFill="1" applyBorder="1" applyAlignment="1">
      <alignment horizontal="center" vertical="center"/>
    </xf>
    <xf numFmtId="0" fontId="119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4" fillId="45" borderId="10" xfId="51" applyFont="1" applyFill="1" applyBorder="1" applyAlignment="1">
      <alignment horizontal="center" vertical="center"/>
      <protection/>
    </xf>
    <xf numFmtId="0" fontId="145" fillId="45" borderId="10" xfId="51" applyFont="1" applyFill="1" applyBorder="1" applyAlignment="1">
      <alignment horizontal="center" vertical="center"/>
      <protection/>
    </xf>
    <xf numFmtId="0" fontId="26" fillId="45" borderId="10" xfId="51" applyFont="1" applyFill="1" applyBorder="1" applyAlignment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54" borderId="10" xfId="53" applyFont="1" applyFill="1" applyBorder="1" applyAlignment="1">
      <alignment horizontal="center" vertical="center"/>
      <protection/>
    </xf>
    <xf numFmtId="0" fontId="34" fillId="54" borderId="10" xfId="53" applyFont="1" applyFill="1" applyBorder="1" applyAlignment="1">
      <alignment horizontal="left" vertical="center"/>
      <protection/>
    </xf>
    <xf numFmtId="0" fontId="34" fillId="54" borderId="10" xfId="0" applyFont="1" applyFill="1" applyBorder="1" applyAlignment="1">
      <alignment horizontal="center" vertical="center"/>
    </xf>
    <xf numFmtId="0" fontId="34" fillId="54" borderId="30" xfId="0" applyFont="1" applyFill="1" applyBorder="1" applyAlignment="1">
      <alignment horizontal="center" vertical="center"/>
    </xf>
    <xf numFmtId="0" fontId="34" fillId="54" borderId="32" xfId="0" applyFont="1" applyFill="1" applyBorder="1" applyAlignment="1">
      <alignment horizontal="center" vertical="center"/>
    </xf>
    <xf numFmtId="0" fontId="34" fillId="0" borderId="10" xfId="53" applyFont="1" applyFill="1" applyBorder="1" applyAlignment="1">
      <alignment horizontal="center" vertical="center"/>
      <protection/>
    </xf>
    <xf numFmtId="0" fontId="34" fillId="0" borderId="10" xfId="53" applyFont="1" applyFill="1" applyBorder="1" applyAlignment="1">
      <alignment horizontal="left" vertical="center"/>
      <protection/>
    </xf>
    <xf numFmtId="0" fontId="22" fillId="55" borderId="10" xfId="53" applyFont="1" applyFill="1" applyBorder="1" applyAlignment="1">
      <alignment horizontal="center" vertical="center"/>
      <protection/>
    </xf>
    <xf numFmtId="0" fontId="22" fillId="56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44" borderId="10" xfId="0" applyFont="1" applyFill="1" applyBorder="1" applyAlignment="1">
      <alignment horizontal="center" vertical="center"/>
    </xf>
    <xf numFmtId="1" fontId="34" fillId="0" borderId="33" xfId="50" applyNumberFormat="1" applyFont="1" applyFill="1" applyBorder="1" applyAlignment="1">
      <alignment horizontal="center" vertical="center" shrinkToFit="1"/>
      <protection/>
    </xf>
    <xf numFmtId="0" fontId="11" fillId="55" borderId="10" xfId="53" applyFont="1" applyFill="1" applyBorder="1" applyAlignment="1">
      <alignment horizontal="center" vertical="center"/>
      <protection/>
    </xf>
    <xf numFmtId="0" fontId="34" fillId="56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22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56" borderId="0" xfId="0" applyFont="1" applyFill="1" applyAlignment="1">
      <alignment/>
    </xf>
    <xf numFmtId="0" fontId="36" fillId="44" borderId="0" xfId="0" applyFont="1" applyFill="1" applyAlignment="1">
      <alignment/>
    </xf>
    <xf numFmtId="0" fontId="37" fillId="0" borderId="0" xfId="0" applyFont="1" applyAlignment="1">
      <alignment/>
    </xf>
    <xf numFmtId="0" fontId="7" fillId="0" borderId="16" xfId="0" applyFont="1" applyBorder="1" applyAlignment="1">
      <alignment wrapText="1"/>
    </xf>
    <xf numFmtId="0" fontId="39" fillId="0" borderId="0" xfId="0" applyFont="1" applyAlignment="1">
      <alignment/>
    </xf>
    <xf numFmtId="0" fontId="7" fillId="0" borderId="18" xfId="0" applyFont="1" applyBorder="1" applyAlignment="1">
      <alignment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7" fillId="57" borderId="10" xfId="0" applyFont="1" applyFill="1" applyBorder="1" applyAlignment="1" applyProtection="1">
      <alignment horizontal="center" vertical="center" readingOrder="1"/>
      <protection/>
    </xf>
    <xf numFmtId="0" fontId="7" fillId="57" borderId="10" xfId="0" applyFont="1" applyFill="1" applyBorder="1" applyAlignment="1" applyProtection="1">
      <alignment horizontal="center" vertical="center" readingOrder="1"/>
      <protection locked="0"/>
    </xf>
    <xf numFmtId="0" fontId="22" fillId="55" borderId="32" xfId="53" applyFont="1" applyFill="1" applyBorder="1" applyAlignment="1">
      <alignment horizontal="center" vertical="center"/>
      <protection/>
    </xf>
    <xf numFmtId="0" fontId="22" fillId="58" borderId="30" xfId="53" applyFont="1" applyFill="1" applyBorder="1" applyAlignment="1">
      <alignment horizontal="center" vertical="center" shrinkToFit="1"/>
      <protection/>
    </xf>
    <xf numFmtId="0" fontId="22" fillId="58" borderId="10" xfId="53" applyFont="1" applyFill="1" applyBorder="1" applyAlignment="1">
      <alignment horizontal="center" vertical="center" shrinkToFit="1"/>
      <protection/>
    </xf>
    <xf numFmtId="0" fontId="13" fillId="57" borderId="10" xfId="0" applyFont="1" applyFill="1" applyBorder="1" applyAlignment="1" applyProtection="1">
      <alignment horizontal="right" vertical="center" readingOrder="1"/>
      <protection/>
    </xf>
    <xf numFmtId="1" fontId="34" fillId="0" borderId="10" xfId="50" applyNumberFormat="1" applyFont="1" applyFill="1" applyBorder="1" applyAlignment="1">
      <alignment horizontal="center" vertical="center" shrinkToFit="1"/>
      <protection/>
    </xf>
    <xf numFmtId="0" fontId="34" fillId="44" borderId="10" xfId="0" applyFont="1" applyFill="1" applyBorder="1" applyAlignment="1">
      <alignment horizontal="center" vertical="center"/>
    </xf>
    <xf numFmtId="1" fontId="34" fillId="0" borderId="34" xfId="50" applyNumberFormat="1" applyFont="1" applyFill="1" applyBorder="1" applyAlignment="1">
      <alignment horizontal="center" vertical="center" shrinkToFit="1"/>
      <protection/>
    </xf>
    <xf numFmtId="1" fontId="34" fillId="0" borderId="0" xfId="50" applyNumberFormat="1" applyFont="1" applyFill="1" applyBorder="1" applyAlignment="1">
      <alignment horizontal="center" vertical="center" shrinkToFit="1"/>
      <protection/>
    </xf>
    <xf numFmtId="0" fontId="34" fillId="0" borderId="30" xfId="0" applyFont="1" applyBorder="1" applyAlignment="1">
      <alignment horizontal="center" vertical="center" readingOrder="1"/>
    </xf>
    <xf numFmtId="0" fontId="146" fillId="0" borderId="10" xfId="0" applyFont="1" applyBorder="1" applyAlignment="1">
      <alignment horizontal="center"/>
    </xf>
    <xf numFmtId="1" fontId="34" fillId="0" borderId="19" xfId="50" applyNumberFormat="1" applyFont="1" applyFill="1" applyBorder="1" applyAlignment="1">
      <alignment horizontal="center" vertical="center" shrinkToFit="1"/>
      <protection/>
    </xf>
    <xf numFmtId="0" fontId="34" fillId="54" borderId="29" xfId="0" applyFont="1" applyFill="1" applyBorder="1" applyAlignment="1">
      <alignment horizontal="center" vertical="center"/>
    </xf>
    <xf numFmtId="0" fontId="34" fillId="54" borderId="15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readingOrder="1"/>
    </xf>
    <xf numFmtId="0" fontId="22" fillId="56" borderId="32" xfId="0" applyFont="1" applyFill="1" applyBorder="1" applyAlignment="1">
      <alignment horizontal="center" vertical="center"/>
    </xf>
    <xf numFmtId="0" fontId="22" fillId="45" borderId="32" xfId="0" applyFont="1" applyFill="1" applyBorder="1" applyAlignment="1">
      <alignment horizontal="center" vertical="center"/>
    </xf>
    <xf numFmtId="0" fontId="34" fillId="45" borderId="35" xfId="0" applyFont="1" applyFill="1" applyBorder="1" applyAlignment="1">
      <alignment horizontal="center" vertical="center"/>
    </xf>
    <xf numFmtId="0" fontId="22" fillId="45" borderId="35" xfId="0" applyFont="1" applyFill="1" applyBorder="1" applyAlignment="1">
      <alignment horizontal="center" vertical="center"/>
    </xf>
    <xf numFmtId="0" fontId="22" fillId="45" borderId="30" xfId="0" applyFont="1" applyFill="1" applyBorder="1" applyAlignment="1">
      <alignment horizontal="center" vertical="center"/>
    </xf>
    <xf numFmtId="0" fontId="22" fillId="44" borderId="36" xfId="0" applyFont="1" applyFill="1" applyBorder="1" applyAlignment="1">
      <alignment horizontal="center" vertical="center"/>
    </xf>
    <xf numFmtId="0" fontId="34" fillId="44" borderId="36" xfId="0" applyFont="1" applyFill="1" applyBorder="1" applyAlignment="1">
      <alignment horizontal="center" vertical="center"/>
    </xf>
    <xf numFmtId="0" fontId="22" fillId="56" borderId="36" xfId="0" applyFont="1" applyFill="1" applyBorder="1" applyAlignment="1">
      <alignment horizontal="center" vertical="center"/>
    </xf>
    <xf numFmtId="0" fontId="28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18" fillId="55" borderId="32" xfId="53" applyFont="1" applyFill="1" applyBorder="1" applyAlignment="1">
      <alignment horizontal="center" vertical="center"/>
      <protection/>
    </xf>
    <xf numFmtId="0" fontId="28" fillId="56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8" fillId="0" borderId="13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3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3" fillId="0" borderId="20" xfId="0" applyFont="1" applyBorder="1" applyAlignment="1">
      <alignment horizontal="center" vertical="center" wrapText="1"/>
    </xf>
    <xf numFmtId="0" fontId="97" fillId="59" borderId="10" xfId="0" applyFont="1" applyFill="1" applyBorder="1" applyAlignment="1" quotePrefix="1">
      <alignment vertical="center"/>
    </xf>
    <xf numFmtId="0" fontId="40" fillId="59" borderId="10" xfId="0" applyFont="1" applyFill="1" applyBorder="1" applyAlignment="1">
      <alignment horizontal="center" vertical="center"/>
    </xf>
    <xf numFmtId="0" fontId="40" fillId="59" borderId="29" xfId="0" applyFont="1" applyFill="1" applyBorder="1" applyAlignment="1">
      <alignment vertical="center"/>
    </xf>
    <xf numFmtId="0" fontId="30" fillId="54" borderId="29" xfId="0" applyFont="1" applyFill="1" applyBorder="1" applyAlignment="1">
      <alignment/>
    </xf>
    <xf numFmtId="0" fontId="41" fillId="54" borderId="29" xfId="0" applyFont="1" applyFill="1" applyBorder="1" applyAlignment="1">
      <alignment shrinkToFit="1"/>
    </xf>
    <xf numFmtId="0" fontId="97" fillId="59" borderId="10" xfId="0" applyFont="1" applyFill="1" applyBorder="1" applyAlignment="1">
      <alignment vertical="center"/>
    </xf>
    <xf numFmtId="0" fontId="40" fillId="59" borderId="36" xfId="0" applyFont="1" applyFill="1" applyBorder="1" applyAlignment="1">
      <alignment vertical="center"/>
    </xf>
    <xf numFmtId="0" fontId="42" fillId="54" borderId="10" xfId="0" applyFont="1" applyFill="1" applyBorder="1" applyAlignment="1">
      <alignment horizontal="center" vertical="center"/>
    </xf>
    <xf numFmtId="0" fontId="43" fillId="44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44" borderId="10" xfId="0" applyFont="1" applyFill="1" applyBorder="1" applyAlignment="1">
      <alignment horizontal="center" vertical="center"/>
    </xf>
    <xf numFmtId="0" fontId="43" fillId="55" borderId="10" xfId="0" applyFont="1" applyFill="1" applyBorder="1" applyAlignment="1">
      <alignment horizontal="center" vertical="center"/>
    </xf>
    <xf numFmtId="0" fontId="42" fillId="56" borderId="10" xfId="0" applyFont="1" applyFill="1" applyBorder="1" applyAlignment="1">
      <alignment horizontal="center" vertical="center"/>
    </xf>
    <xf numFmtId="0" fontId="43" fillId="56" borderId="10" xfId="0" applyFont="1" applyFill="1" applyBorder="1" applyAlignment="1">
      <alignment horizontal="center" vertical="center"/>
    </xf>
    <xf numFmtId="0" fontId="43" fillId="44" borderId="10" xfId="0" applyFont="1" applyFill="1" applyBorder="1" applyAlignment="1">
      <alignment horizontal="center" vertical="center"/>
    </xf>
    <xf numFmtId="0" fontId="42" fillId="44" borderId="10" xfId="0" applyFont="1" applyFill="1" applyBorder="1" applyAlignment="1">
      <alignment horizontal="center" vertical="center"/>
    </xf>
    <xf numFmtId="0" fontId="37" fillId="54" borderId="10" xfId="0" applyFont="1" applyFill="1" applyBorder="1" applyAlignment="1">
      <alignment horizontal="center" vertical="center"/>
    </xf>
    <xf numFmtId="0" fontId="45" fillId="54" borderId="10" xfId="0" applyFont="1" applyFill="1" applyBorder="1" applyAlignment="1">
      <alignment horizontal="center" vertical="center" shrinkToFit="1"/>
    </xf>
    <xf numFmtId="0" fontId="44" fillId="41" borderId="10" xfId="0" applyFont="1" applyFill="1" applyBorder="1" applyAlignment="1">
      <alignment horizontal="center" vertical="center"/>
    </xf>
    <xf numFmtId="0" fontId="44" fillId="41" borderId="10" xfId="0" applyFont="1" applyFill="1" applyBorder="1" applyAlignment="1">
      <alignment horizontal="left" vertical="center"/>
    </xf>
    <xf numFmtId="0" fontId="44" fillId="41" borderId="32" xfId="0" applyFont="1" applyFill="1" applyBorder="1" applyAlignment="1">
      <alignment horizontal="center" vertical="center"/>
    </xf>
    <xf numFmtId="0" fontId="147" fillId="0" borderId="10" xfId="0" applyFont="1" applyBorder="1" applyAlignment="1">
      <alignment horizontal="left"/>
    </xf>
    <xf numFmtId="0" fontId="30" fillId="54" borderId="36" xfId="0" applyFont="1" applyFill="1" applyBorder="1" applyAlignment="1">
      <alignment/>
    </xf>
    <xf numFmtId="0" fontId="41" fillId="54" borderId="36" xfId="0" applyFont="1" applyFill="1" applyBorder="1" applyAlignment="1">
      <alignment shrinkToFit="1"/>
    </xf>
    <xf numFmtId="0" fontId="43" fillId="41" borderId="10" xfId="0" applyFont="1" applyFill="1" applyBorder="1" applyAlignment="1">
      <alignment horizontal="left" vertical="center"/>
    </xf>
    <xf numFmtId="0" fontId="43" fillId="41" borderId="32" xfId="0" applyFont="1" applyFill="1" applyBorder="1" applyAlignment="1">
      <alignment horizontal="center" vertical="center"/>
    </xf>
    <xf numFmtId="0" fontId="43" fillId="41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19" fillId="0" borderId="10" xfId="0" applyFont="1" applyBorder="1" applyAlignment="1">
      <alignment vertical="center"/>
    </xf>
    <xf numFmtId="0" fontId="0" fillId="45" borderId="0" xfId="0" applyFill="1" applyAlignment="1">
      <alignment/>
    </xf>
    <xf numFmtId="0" fontId="47" fillId="60" borderId="10" xfId="0" applyFont="1" applyFill="1" applyBorder="1" applyAlignment="1">
      <alignment vertical="center"/>
    </xf>
    <xf numFmtId="0" fontId="44" fillId="60" borderId="10" xfId="0" applyFont="1" applyFill="1" applyBorder="1" applyAlignment="1">
      <alignment horizontal="center" vertical="center"/>
    </xf>
    <xf numFmtId="0" fontId="43" fillId="41" borderId="10" xfId="0" applyFont="1" applyFill="1" applyBorder="1" applyAlignment="1">
      <alignment horizontal="left" vertical="center"/>
    </xf>
    <xf numFmtId="0" fontId="43" fillId="60" borderId="10" xfId="0" applyFont="1" applyFill="1" applyBorder="1" applyAlignment="1">
      <alignment horizontal="center"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43" fillId="56" borderId="30" xfId="0" applyFont="1" applyFill="1" applyBorder="1" applyAlignment="1">
      <alignment horizontal="center" vertical="center"/>
    </xf>
    <xf numFmtId="0" fontId="43" fillId="41" borderId="10" xfId="0" applyFont="1" applyFill="1" applyBorder="1" applyAlignment="1">
      <alignment vertical="center"/>
    </xf>
    <xf numFmtId="0" fontId="42" fillId="61" borderId="35" xfId="0" applyFont="1" applyFill="1" applyBorder="1" applyAlignment="1">
      <alignment vertical="center"/>
    </xf>
    <xf numFmtId="0" fontId="42" fillId="61" borderId="30" xfId="0" applyFont="1" applyFill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0" xfId="0" applyFont="1" applyFill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138" fillId="0" borderId="37" xfId="0" applyFont="1" applyBorder="1" applyAlignment="1">
      <alignment horizontal="center" wrapText="1"/>
    </xf>
    <xf numFmtId="0" fontId="119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37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shrinkToFit="1"/>
    </xf>
    <xf numFmtId="0" fontId="6" fillId="35" borderId="12" xfId="0" applyFont="1" applyFill="1" applyBorder="1" applyAlignment="1">
      <alignment horizontal="center" shrinkToFit="1"/>
    </xf>
    <xf numFmtId="0" fontId="119" fillId="35" borderId="10" xfId="0" applyFont="1" applyFill="1" applyBorder="1" applyAlignment="1">
      <alignment horizontal="center" vertical="center"/>
    </xf>
    <xf numFmtId="0" fontId="14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9" fillId="50" borderId="32" xfId="51" applyFont="1" applyFill="1" applyBorder="1" applyAlignment="1">
      <alignment horizontal="center" vertical="center"/>
      <protection/>
    </xf>
    <xf numFmtId="0" fontId="149" fillId="50" borderId="35" xfId="51" applyFont="1" applyFill="1" applyBorder="1" applyAlignment="1">
      <alignment horizontal="center" vertical="center"/>
      <protection/>
    </xf>
    <xf numFmtId="0" fontId="149" fillId="50" borderId="30" xfId="51" applyFont="1" applyFill="1" applyBorder="1" applyAlignment="1">
      <alignment horizontal="center" vertical="center"/>
      <protection/>
    </xf>
    <xf numFmtId="0" fontId="124" fillId="0" borderId="10" xfId="0" applyFont="1" applyBorder="1" applyAlignment="1">
      <alignment horizontal="center"/>
    </xf>
    <xf numFmtId="0" fontId="150" fillId="50" borderId="32" xfId="51" applyFont="1" applyFill="1" applyBorder="1" applyAlignment="1">
      <alignment horizontal="center" vertical="center"/>
      <protection/>
    </xf>
    <xf numFmtId="0" fontId="151" fillId="50" borderId="35" xfId="51" applyFont="1" applyFill="1" applyBorder="1" applyAlignment="1">
      <alignment horizontal="center" vertical="center"/>
      <protection/>
    </xf>
    <xf numFmtId="0" fontId="151" fillId="50" borderId="30" xfId="5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52" fillId="0" borderId="0" xfId="0" applyFont="1" applyBorder="1" applyAlignment="1">
      <alignment horizontal="center" vertical="top"/>
    </xf>
    <xf numFmtId="0" fontId="17" fillId="49" borderId="10" xfId="0" applyFont="1" applyFill="1" applyBorder="1" applyAlignment="1">
      <alignment horizontal="center" vertical="center" shrinkToFit="1"/>
    </xf>
    <xf numFmtId="0" fontId="17" fillId="49" borderId="12" xfId="0" applyFont="1" applyFill="1" applyBorder="1" applyAlignment="1">
      <alignment horizontal="center" vertical="center" shrinkToFit="1"/>
    </xf>
    <xf numFmtId="0" fontId="16" fillId="47" borderId="11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 wrapText="1"/>
    </xf>
    <xf numFmtId="0" fontId="17" fillId="47" borderId="10" xfId="0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vertical="center"/>
    </xf>
    <xf numFmtId="0" fontId="130" fillId="0" borderId="38" xfId="0" applyFont="1" applyBorder="1" applyAlignment="1">
      <alignment horizontal="center" vertical="center" wrapText="1"/>
    </xf>
    <xf numFmtId="0" fontId="6" fillId="38" borderId="10" xfId="53" applyFont="1" applyFill="1" applyBorder="1" applyAlignment="1">
      <alignment horizontal="center" vertical="center"/>
      <protection/>
    </xf>
    <xf numFmtId="0" fontId="5" fillId="40" borderId="10" xfId="53" applyFont="1" applyFill="1" applyBorder="1" applyAlignment="1">
      <alignment horizontal="center" vertical="center"/>
      <protection/>
    </xf>
    <xf numFmtId="0" fontId="6" fillId="40" borderId="10" xfId="53" applyFont="1" applyFill="1" applyBorder="1" applyAlignment="1">
      <alignment horizontal="center" vertical="center" shrinkToFit="1"/>
      <protection/>
    </xf>
    <xf numFmtId="0" fontId="6" fillId="40" borderId="12" xfId="53" applyFont="1" applyFill="1" applyBorder="1" applyAlignment="1">
      <alignment horizontal="center" vertical="center" shrinkToFit="1"/>
      <protection/>
    </xf>
    <xf numFmtId="0" fontId="132" fillId="0" borderId="39" xfId="53" applyFont="1" applyBorder="1" applyAlignment="1">
      <alignment horizontal="center" vertical="center" wrapText="1"/>
      <protection/>
    </xf>
    <xf numFmtId="0" fontId="132" fillId="0" borderId="21" xfId="53" applyFont="1" applyBorder="1" applyAlignment="1">
      <alignment horizontal="center" vertical="center" wrapText="1"/>
      <protection/>
    </xf>
    <xf numFmtId="0" fontId="132" fillId="0" borderId="25" xfId="53" applyFont="1" applyBorder="1" applyAlignment="1">
      <alignment horizontal="center" vertical="center" wrapText="1"/>
      <protection/>
    </xf>
    <xf numFmtId="0" fontId="132" fillId="0" borderId="0" xfId="53" applyFont="1" applyBorder="1" applyAlignment="1">
      <alignment horizontal="center" vertical="center" wrapText="1"/>
      <protection/>
    </xf>
    <xf numFmtId="0" fontId="132" fillId="0" borderId="40" xfId="53" applyFont="1" applyBorder="1" applyAlignment="1">
      <alignment horizontal="center" vertical="center" wrapText="1"/>
      <protection/>
    </xf>
    <xf numFmtId="0" fontId="132" fillId="0" borderId="14" xfId="53" applyFont="1" applyBorder="1" applyAlignment="1">
      <alignment horizontal="center" vertical="center" wrapText="1"/>
      <protection/>
    </xf>
    <xf numFmtId="0" fontId="126" fillId="0" borderId="32" xfId="0" applyFont="1" applyBorder="1" applyAlignment="1">
      <alignment horizontal="center" vertical="center"/>
    </xf>
    <xf numFmtId="0" fontId="126" fillId="0" borderId="35" xfId="0" applyFont="1" applyBorder="1" applyAlignment="1">
      <alignment horizontal="center" vertical="center"/>
    </xf>
    <xf numFmtId="0" fontId="126" fillId="0" borderId="30" xfId="0" applyFont="1" applyBorder="1" applyAlignment="1">
      <alignment horizontal="center" vertical="center"/>
    </xf>
    <xf numFmtId="0" fontId="119" fillId="0" borderId="38" xfId="51" applyFont="1" applyBorder="1" applyAlignment="1">
      <alignment horizontal="center" vertical="center"/>
      <protection/>
    </xf>
    <xf numFmtId="0" fontId="119" fillId="0" borderId="41" xfId="51" applyFont="1" applyBorder="1" applyAlignment="1">
      <alignment horizontal="center" vertical="center"/>
      <protection/>
    </xf>
    <xf numFmtId="0" fontId="119" fillId="0" borderId="42" xfId="51" applyFont="1" applyBorder="1" applyAlignment="1">
      <alignment horizontal="center" vertical="center"/>
      <protection/>
    </xf>
    <xf numFmtId="0" fontId="124" fillId="0" borderId="0" xfId="0" applyFont="1" applyBorder="1" applyAlignment="1">
      <alignment horizontal="center"/>
    </xf>
    <xf numFmtId="0" fontId="10" fillId="50" borderId="32" xfId="51" applyFont="1" applyFill="1" applyBorder="1" applyAlignment="1">
      <alignment horizontal="center" vertical="center"/>
      <protection/>
    </xf>
    <xf numFmtId="0" fontId="10" fillId="50" borderId="35" xfId="51" applyFont="1" applyFill="1" applyBorder="1" applyAlignment="1">
      <alignment horizontal="center" vertical="center"/>
      <protection/>
    </xf>
    <xf numFmtId="0" fontId="10" fillId="50" borderId="30" xfId="51" applyFont="1" applyFill="1" applyBorder="1" applyAlignment="1">
      <alignment horizontal="center" vertical="center"/>
      <protection/>
    </xf>
    <xf numFmtId="0" fontId="153" fillId="50" borderId="32" xfId="51" applyFont="1" applyFill="1" applyBorder="1" applyAlignment="1">
      <alignment horizontal="center" vertical="center"/>
      <protection/>
    </xf>
    <xf numFmtId="0" fontId="3" fillId="50" borderId="35" xfId="51" applyFont="1" applyFill="1" applyBorder="1" applyAlignment="1">
      <alignment horizontal="center" vertical="center"/>
      <protection/>
    </xf>
    <xf numFmtId="0" fontId="3" fillId="50" borderId="30" xfId="5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138" fillId="0" borderId="38" xfId="0" applyFont="1" applyBorder="1" applyAlignment="1">
      <alignment horizont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54" borderId="29" xfId="53" applyFont="1" applyFill="1" applyBorder="1" applyAlignment="1">
      <alignment horizontal="center" vertical="center"/>
      <protection/>
    </xf>
    <xf numFmtId="0" fontId="34" fillId="54" borderId="36" xfId="53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34" fillId="54" borderId="29" xfId="53" applyFont="1" applyFill="1" applyBorder="1" applyAlignment="1">
      <alignment horizontal="center" vertical="center" shrinkToFit="1"/>
      <protection/>
    </xf>
    <xf numFmtId="0" fontId="34" fillId="54" borderId="36" xfId="53" applyFont="1" applyFill="1" applyBorder="1" applyAlignment="1">
      <alignment horizontal="center" vertical="center" shrinkToFit="1"/>
      <protection/>
    </xf>
    <xf numFmtId="0" fontId="34" fillId="54" borderId="32" xfId="53" applyFont="1" applyFill="1" applyBorder="1" applyAlignment="1">
      <alignment horizontal="center" vertical="center"/>
      <protection/>
    </xf>
    <xf numFmtId="0" fontId="34" fillId="54" borderId="30" xfId="53" applyFont="1" applyFill="1" applyBorder="1" applyAlignment="1">
      <alignment horizontal="center" vertical="center" shrinkToFit="1"/>
      <protection/>
    </xf>
    <xf numFmtId="0" fontId="22" fillId="45" borderId="32" xfId="0" applyFont="1" applyFill="1" applyBorder="1" applyAlignment="1">
      <alignment horizontal="center" vertical="center"/>
    </xf>
    <xf numFmtId="0" fontId="22" fillId="45" borderId="35" xfId="0" applyFont="1" applyFill="1" applyBorder="1" applyAlignment="1">
      <alignment horizontal="center" vertical="center"/>
    </xf>
    <xf numFmtId="0" fontId="22" fillId="45" borderId="3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4" fillId="54" borderId="10" xfId="53" applyFont="1" applyFill="1" applyBorder="1" applyAlignment="1">
      <alignment horizontal="center" vertical="center"/>
      <protection/>
    </xf>
    <xf numFmtId="0" fontId="34" fillId="54" borderId="10" xfId="53" applyFont="1" applyFill="1" applyBorder="1" applyAlignment="1">
      <alignment horizontal="center" vertical="center" shrinkToFit="1"/>
      <protection/>
    </xf>
    <xf numFmtId="0" fontId="46" fillId="0" borderId="1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4" fillId="60" borderId="29" xfId="0" applyFont="1" applyFill="1" applyBorder="1" applyAlignment="1">
      <alignment horizontal="center" vertical="center"/>
    </xf>
    <xf numFmtId="0" fontId="44" fillId="60" borderId="36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43" fillId="45" borderId="32" xfId="0" applyFont="1" applyFill="1" applyBorder="1" applyAlignment="1">
      <alignment horizontal="center" vertical="center"/>
    </xf>
    <xf numFmtId="0" fontId="43" fillId="45" borderId="35" xfId="0" applyFont="1" applyFill="1" applyBorder="1" applyAlignment="1">
      <alignment horizontal="center" vertical="center"/>
    </xf>
    <xf numFmtId="0" fontId="43" fillId="45" borderId="30" xfId="0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rmal 4 2" xfId="52"/>
    <cellStyle name="Normal 5" xfId="53"/>
    <cellStyle name="Normal 6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66675</xdr:rowOff>
    </xdr:from>
    <xdr:to>
      <xdr:col>1</xdr:col>
      <xdr:colOff>447675</xdr:colOff>
      <xdr:row>2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971550" cy="6381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66675</xdr:rowOff>
    </xdr:from>
    <xdr:to>
      <xdr:col>1</xdr:col>
      <xdr:colOff>971550</xdr:colOff>
      <xdr:row>2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495425" cy="6381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1</xdr:col>
      <xdr:colOff>581025</xdr:colOff>
      <xdr:row>2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800100" cy="485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1</xdr:col>
      <xdr:colOff>638175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1">
      <selection activeCell="U20" sqref="U20"/>
    </sheetView>
  </sheetViews>
  <sheetFormatPr defaultColWidth="9.140625" defaultRowHeight="15"/>
  <cols>
    <col min="2" max="2" width="28.7109375" style="0" customWidth="1"/>
    <col min="3" max="3" width="10.00390625" style="0" customWidth="1"/>
    <col min="5" max="34" width="3.7109375" style="0" customWidth="1"/>
    <col min="35" max="35" width="3.7109375" style="0" hidden="1" customWidth="1"/>
    <col min="36" max="38" width="3.7109375" style="0" customWidth="1"/>
  </cols>
  <sheetData>
    <row r="1" spans="1:38" ht="15.75" thickBot="1">
      <c r="A1" s="483" t="s">
        <v>356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278"/>
      <c r="AK1" s="278"/>
      <c r="AL1" s="279"/>
    </row>
    <row r="2" spans="1:38" ht="15.75" thickBo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280"/>
      <c r="AK2" s="280"/>
      <c r="AL2" s="281"/>
    </row>
    <row r="3" spans="1:38" ht="15">
      <c r="A3" s="483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282"/>
      <c r="AK3" s="282"/>
      <c r="AL3" s="283"/>
    </row>
    <row r="4" spans="1:38" ht="15">
      <c r="A4" s="432" t="s">
        <v>0</v>
      </c>
      <c r="B4" s="433" t="s">
        <v>1</v>
      </c>
      <c r="C4" s="266" t="s">
        <v>2</v>
      </c>
      <c r="D4" s="434" t="s">
        <v>3</v>
      </c>
      <c r="E4" s="284">
        <v>1</v>
      </c>
      <c r="F4" s="285">
        <v>2</v>
      </c>
      <c r="G4" s="285">
        <v>3</v>
      </c>
      <c r="H4" s="284">
        <v>4</v>
      </c>
      <c r="I4" s="284">
        <v>5</v>
      </c>
      <c r="J4" s="284">
        <v>6</v>
      </c>
      <c r="K4" s="284">
        <v>7</v>
      </c>
      <c r="L4" s="284">
        <v>8</v>
      </c>
      <c r="M4" s="285">
        <v>9</v>
      </c>
      <c r="N4" s="285">
        <v>10</v>
      </c>
      <c r="O4" s="284">
        <v>11</v>
      </c>
      <c r="P4" s="284">
        <v>12</v>
      </c>
      <c r="Q4" s="284">
        <v>13</v>
      </c>
      <c r="R4" s="284">
        <v>14</v>
      </c>
      <c r="S4" s="284">
        <v>15</v>
      </c>
      <c r="T4" s="285">
        <v>16</v>
      </c>
      <c r="U4" s="285">
        <v>17</v>
      </c>
      <c r="V4" s="284">
        <v>18</v>
      </c>
      <c r="W4" s="284">
        <v>19</v>
      </c>
      <c r="X4" s="284">
        <v>20</v>
      </c>
      <c r="Y4" s="284">
        <v>21</v>
      </c>
      <c r="Z4" s="284">
        <v>22</v>
      </c>
      <c r="AA4" s="285">
        <v>23</v>
      </c>
      <c r="AB4" s="285">
        <v>24</v>
      </c>
      <c r="AC4" s="284">
        <v>25</v>
      </c>
      <c r="AD4" s="284">
        <v>26</v>
      </c>
      <c r="AE4" s="284">
        <v>27</v>
      </c>
      <c r="AF4" s="284">
        <v>28</v>
      </c>
      <c r="AG4" s="285">
        <v>29</v>
      </c>
      <c r="AH4" s="285">
        <v>30</v>
      </c>
      <c r="AI4" s="285">
        <v>31</v>
      </c>
      <c r="AJ4" s="435" t="s">
        <v>4</v>
      </c>
      <c r="AK4" s="436" t="s">
        <v>5</v>
      </c>
      <c r="AL4" s="437" t="s">
        <v>6</v>
      </c>
    </row>
    <row r="5" spans="1:38" ht="15">
      <c r="A5" s="432"/>
      <c r="B5" s="433"/>
      <c r="C5" s="266" t="s">
        <v>7</v>
      </c>
      <c r="D5" s="434"/>
      <c r="E5" s="250" t="s">
        <v>157</v>
      </c>
      <c r="F5" s="250" t="s">
        <v>85</v>
      </c>
      <c r="G5" s="250" t="s">
        <v>80</v>
      </c>
      <c r="H5" s="250" t="s">
        <v>81</v>
      </c>
      <c r="I5" s="250" t="s">
        <v>82</v>
      </c>
      <c r="J5" s="250" t="s">
        <v>83</v>
      </c>
      <c r="K5" s="250" t="s">
        <v>84</v>
      </c>
      <c r="L5" s="250" t="s">
        <v>157</v>
      </c>
      <c r="M5" s="250" t="s">
        <v>85</v>
      </c>
      <c r="N5" s="250" t="s">
        <v>80</v>
      </c>
      <c r="O5" s="250" t="s">
        <v>81</v>
      </c>
      <c r="P5" s="250" t="s">
        <v>82</v>
      </c>
      <c r="Q5" s="250" t="s">
        <v>83</v>
      </c>
      <c r="R5" s="250" t="s">
        <v>84</v>
      </c>
      <c r="S5" s="250" t="s">
        <v>157</v>
      </c>
      <c r="T5" s="250" t="s">
        <v>85</v>
      </c>
      <c r="U5" s="250" t="s">
        <v>80</v>
      </c>
      <c r="V5" s="250" t="s">
        <v>81</v>
      </c>
      <c r="W5" s="250" t="s">
        <v>82</v>
      </c>
      <c r="X5" s="250" t="s">
        <v>83</v>
      </c>
      <c r="Y5" s="250" t="s">
        <v>84</v>
      </c>
      <c r="Z5" s="250" t="s">
        <v>157</v>
      </c>
      <c r="AA5" s="250" t="s">
        <v>85</v>
      </c>
      <c r="AB5" s="250" t="s">
        <v>80</v>
      </c>
      <c r="AC5" s="250" t="s">
        <v>81</v>
      </c>
      <c r="AD5" s="250" t="s">
        <v>82</v>
      </c>
      <c r="AE5" s="250" t="s">
        <v>83</v>
      </c>
      <c r="AF5" s="250" t="s">
        <v>84</v>
      </c>
      <c r="AG5" s="250" t="s">
        <v>157</v>
      </c>
      <c r="AH5" s="250" t="s">
        <v>85</v>
      </c>
      <c r="AI5" s="285" t="s">
        <v>183</v>
      </c>
      <c r="AJ5" s="435"/>
      <c r="AK5" s="436"/>
      <c r="AL5" s="437"/>
    </row>
    <row r="6" spans="1:38" ht="15">
      <c r="A6" s="411">
        <v>129038</v>
      </c>
      <c r="B6" s="412" t="s">
        <v>357</v>
      </c>
      <c r="C6" s="23" t="s">
        <v>358</v>
      </c>
      <c r="D6" s="293" t="s">
        <v>194</v>
      </c>
      <c r="E6" s="198"/>
      <c r="F6" s="198"/>
      <c r="G6" s="199"/>
      <c r="H6" s="199" t="s">
        <v>187</v>
      </c>
      <c r="I6" s="199" t="s">
        <v>187</v>
      </c>
      <c r="J6" s="199" t="s">
        <v>187</v>
      </c>
      <c r="K6" s="476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8"/>
      <c r="AI6" s="287"/>
      <c r="AJ6" s="10">
        <v>18</v>
      </c>
      <c r="AK6" s="11">
        <f>COUNTIF(E6:AH6,"FL")*6</f>
        <v>18</v>
      </c>
      <c r="AL6" s="12">
        <v>0</v>
      </c>
    </row>
    <row r="7" spans="1:38" ht="15">
      <c r="A7" s="286" t="s">
        <v>184</v>
      </c>
      <c r="B7" s="6" t="s">
        <v>185</v>
      </c>
      <c r="C7" s="23" t="s">
        <v>186</v>
      </c>
      <c r="D7" s="293" t="s">
        <v>194</v>
      </c>
      <c r="E7" s="479" t="s">
        <v>359</v>
      </c>
      <c r="F7" s="480"/>
      <c r="G7" s="480"/>
      <c r="H7" s="480"/>
      <c r="I7" s="480"/>
      <c r="J7" s="480"/>
      <c r="K7" s="480"/>
      <c r="L7" s="480"/>
      <c r="M7" s="480"/>
      <c r="N7" s="481"/>
      <c r="O7" s="199" t="s">
        <v>187</v>
      </c>
      <c r="P7" s="199" t="s">
        <v>187</v>
      </c>
      <c r="Q7" s="199" t="s">
        <v>187</v>
      </c>
      <c r="R7" s="199"/>
      <c r="S7" s="198" t="s">
        <v>187</v>
      </c>
      <c r="T7" s="198" t="s">
        <v>187</v>
      </c>
      <c r="U7" s="199"/>
      <c r="V7" s="199" t="s">
        <v>187</v>
      </c>
      <c r="W7" s="199" t="s">
        <v>187</v>
      </c>
      <c r="X7" s="199" t="s">
        <v>187</v>
      </c>
      <c r="Y7" s="199"/>
      <c r="Z7" s="198"/>
      <c r="AA7" s="198"/>
      <c r="AB7" s="199"/>
      <c r="AC7" s="199" t="s">
        <v>187</v>
      </c>
      <c r="AD7" s="199" t="s">
        <v>187</v>
      </c>
      <c r="AE7" s="199" t="s">
        <v>187</v>
      </c>
      <c r="AF7" s="199"/>
      <c r="AG7" s="198" t="s">
        <v>187</v>
      </c>
      <c r="AH7" s="198" t="s">
        <v>187</v>
      </c>
      <c r="AI7" s="287"/>
      <c r="AJ7" s="10">
        <v>78</v>
      </c>
      <c r="AK7" s="11">
        <f>COUNTIF(E7:AH7,"FL")*6</f>
        <v>78</v>
      </c>
      <c r="AL7" s="12">
        <f>AK7-AJ7</f>
        <v>0</v>
      </c>
    </row>
    <row r="8" spans="1:38" ht="15">
      <c r="A8" s="432" t="s">
        <v>0</v>
      </c>
      <c r="B8" s="438" t="s">
        <v>1</v>
      </c>
      <c r="C8" s="271" t="s">
        <v>2</v>
      </c>
      <c r="D8" s="434" t="s">
        <v>3</v>
      </c>
      <c r="E8" s="284">
        <v>1</v>
      </c>
      <c r="F8" s="285">
        <v>2</v>
      </c>
      <c r="G8" s="285"/>
      <c r="H8" s="284">
        <v>4</v>
      </c>
      <c r="I8" s="284">
        <v>5</v>
      </c>
      <c r="J8" s="284">
        <v>6</v>
      </c>
      <c r="K8" s="284">
        <v>7</v>
      </c>
      <c r="L8" s="284">
        <v>8</v>
      </c>
      <c r="M8" s="285">
        <v>9</v>
      </c>
      <c r="N8" s="285">
        <v>10</v>
      </c>
      <c r="O8" s="284">
        <v>11</v>
      </c>
      <c r="P8" s="284">
        <v>12</v>
      </c>
      <c r="Q8" s="284">
        <v>13</v>
      </c>
      <c r="R8" s="284">
        <v>14</v>
      </c>
      <c r="S8" s="284">
        <v>15</v>
      </c>
      <c r="T8" s="285">
        <v>16</v>
      </c>
      <c r="U8" s="285">
        <v>17</v>
      </c>
      <c r="V8" s="284">
        <v>18</v>
      </c>
      <c r="W8" s="284">
        <v>19</v>
      </c>
      <c r="X8" s="284">
        <v>20</v>
      </c>
      <c r="Y8" s="284">
        <v>21</v>
      </c>
      <c r="Z8" s="284">
        <v>22</v>
      </c>
      <c r="AA8" s="285">
        <v>23</v>
      </c>
      <c r="AB8" s="285">
        <v>24</v>
      </c>
      <c r="AC8" s="284">
        <v>25</v>
      </c>
      <c r="AD8" s="284">
        <v>26</v>
      </c>
      <c r="AE8" s="284">
        <v>27</v>
      </c>
      <c r="AF8" s="284">
        <v>28</v>
      </c>
      <c r="AG8" s="285">
        <v>29</v>
      </c>
      <c r="AH8" s="285">
        <v>30</v>
      </c>
      <c r="AI8" s="285">
        <v>31</v>
      </c>
      <c r="AJ8" s="435"/>
      <c r="AK8" s="436"/>
      <c r="AL8" s="437"/>
    </row>
    <row r="9" spans="1:38" ht="15">
      <c r="A9" s="432"/>
      <c r="B9" s="438"/>
      <c r="C9" s="19" t="s">
        <v>42</v>
      </c>
      <c r="D9" s="434"/>
      <c r="E9" s="250" t="s">
        <v>157</v>
      </c>
      <c r="F9" s="250" t="s">
        <v>85</v>
      </c>
      <c r="G9" s="250" t="s">
        <v>80</v>
      </c>
      <c r="H9" s="250" t="s">
        <v>81</v>
      </c>
      <c r="I9" s="250" t="s">
        <v>82</v>
      </c>
      <c r="J9" s="250" t="s">
        <v>83</v>
      </c>
      <c r="K9" s="250" t="s">
        <v>84</v>
      </c>
      <c r="L9" s="250" t="s">
        <v>157</v>
      </c>
      <c r="M9" s="250" t="s">
        <v>85</v>
      </c>
      <c r="N9" s="250" t="s">
        <v>80</v>
      </c>
      <c r="O9" s="250" t="s">
        <v>81</v>
      </c>
      <c r="P9" s="250" t="s">
        <v>82</v>
      </c>
      <c r="Q9" s="250" t="s">
        <v>83</v>
      </c>
      <c r="R9" s="250" t="s">
        <v>84</v>
      </c>
      <c r="S9" s="250" t="s">
        <v>157</v>
      </c>
      <c r="T9" s="250" t="s">
        <v>85</v>
      </c>
      <c r="U9" s="250" t="s">
        <v>80</v>
      </c>
      <c r="V9" s="250" t="s">
        <v>81</v>
      </c>
      <c r="W9" s="250" t="s">
        <v>82</v>
      </c>
      <c r="X9" s="250" t="s">
        <v>83</v>
      </c>
      <c r="Y9" s="250" t="s">
        <v>84</v>
      </c>
      <c r="Z9" s="250" t="s">
        <v>157</v>
      </c>
      <c r="AA9" s="288" t="s">
        <v>85</v>
      </c>
      <c r="AB9" s="288" t="s">
        <v>80</v>
      </c>
      <c r="AC9" s="250" t="s">
        <v>81</v>
      </c>
      <c r="AD9" s="250" t="s">
        <v>82</v>
      </c>
      <c r="AE9" s="250" t="s">
        <v>83</v>
      </c>
      <c r="AF9" s="250" t="s">
        <v>84</v>
      </c>
      <c r="AG9" s="250" t="s">
        <v>157</v>
      </c>
      <c r="AH9" s="250" t="s">
        <v>85</v>
      </c>
      <c r="AI9" s="285" t="s">
        <v>183</v>
      </c>
      <c r="AJ9" s="435"/>
      <c r="AK9" s="436"/>
      <c r="AL9" s="437"/>
    </row>
    <row r="10" spans="1:38" ht="15">
      <c r="A10" s="25">
        <v>129607</v>
      </c>
      <c r="B10" s="6" t="s">
        <v>188</v>
      </c>
      <c r="C10" s="292" t="s">
        <v>189</v>
      </c>
      <c r="D10" s="293" t="s">
        <v>194</v>
      </c>
      <c r="E10" s="198"/>
      <c r="F10" s="198"/>
      <c r="G10" s="199" t="s">
        <v>187</v>
      </c>
      <c r="H10" s="199" t="s">
        <v>187</v>
      </c>
      <c r="I10" s="199" t="s">
        <v>187</v>
      </c>
      <c r="J10" s="199" t="s">
        <v>187</v>
      </c>
      <c r="K10" s="198"/>
      <c r="L10" s="198"/>
      <c r="M10" s="198"/>
      <c r="N10" s="199" t="s">
        <v>187</v>
      </c>
      <c r="O10" s="199" t="s">
        <v>187</v>
      </c>
      <c r="P10" s="199" t="s">
        <v>187</v>
      </c>
      <c r="Q10" s="199" t="s">
        <v>187</v>
      </c>
      <c r="R10" s="199" t="s">
        <v>187</v>
      </c>
      <c r="S10" s="198"/>
      <c r="T10" s="198"/>
      <c r="U10" s="199" t="s">
        <v>187</v>
      </c>
      <c r="V10" s="199" t="s">
        <v>187</v>
      </c>
      <c r="W10" s="199" t="s">
        <v>187</v>
      </c>
      <c r="X10" s="199" t="s">
        <v>187</v>
      </c>
      <c r="Y10" s="199" t="s">
        <v>187</v>
      </c>
      <c r="Z10" s="198"/>
      <c r="AA10" s="198"/>
      <c r="AB10" s="199" t="s">
        <v>187</v>
      </c>
      <c r="AC10" s="199" t="s">
        <v>187</v>
      </c>
      <c r="AD10" s="199" t="s">
        <v>187</v>
      </c>
      <c r="AE10" s="199" t="s">
        <v>187</v>
      </c>
      <c r="AF10" s="199" t="s">
        <v>187</v>
      </c>
      <c r="AG10" s="198"/>
      <c r="AH10" s="198"/>
      <c r="AI10" s="287"/>
      <c r="AJ10" s="10">
        <v>114</v>
      </c>
      <c r="AK10" s="11">
        <f>COUNTIF(E10:AH10,"FL")*6</f>
        <v>114</v>
      </c>
      <c r="AL10" s="12">
        <f>AK10-AJ10</f>
        <v>0</v>
      </c>
    </row>
    <row r="11" spans="1:38" ht="15">
      <c r="A11" s="432" t="s">
        <v>0</v>
      </c>
      <c r="B11" s="438" t="s">
        <v>1</v>
      </c>
      <c r="C11" s="271" t="s">
        <v>2</v>
      </c>
      <c r="D11" s="434" t="s">
        <v>3</v>
      </c>
      <c r="E11" s="284">
        <v>1</v>
      </c>
      <c r="F11" s="285">
        <v>2</v>
      </c>
      <c r="G11" s="285">
        <v>3</v>
      </c>
      <c r="H11" s="284">
        <v>4</v>
      </c>
      <c r="I11" s="284">
        <v>5</v>
      </c>
      <c r="J11" s="284">
        <v>6</v>
      </c>
      <c r="K11" s="284">
        <v>7</v>
      </c>
      <c r="L11" s="284">
        <v>8</v>
      </c>
      <c r="M11" s="285">
        <v>9</v>
      </c>
      <c r="N11" s="285">
        <v>10</v>
      </c>
      <c r="O11" s="284">
        <v>11</v>
      </c>
      <c r="P11" s="284">
        <v>12</v>
      </c>
      <c r="Q11" s="284">
        <v>13</v>
      </c>
      <c r="R11" s="284">
        <v>14</v>
      </c>
      <c r="S11" s="284">
        <v>15</v>
      </c>
      <c r="T11" s="285">
        <v>16</v>
      </c>
      <c r="U11" s="285">
        <v>17</v>
      </c>
      <c r="V11" s="284">
        <v>18</v>
      </c>
      <c r="W11" s="284">
        <v>19</v>
      </c>
      <c r="X11" s="284">
        <v>20</v>
      </c>
      <c r="Y11" s="284">
        <v>21</v>
      </c>
      <c r="Z11" s="284">
        <v>22</v>
      </c>
      <c r="AA11" s="285">
        <v>23</v>
      </c>
      <c r="AB11" s="285">
        <v>24</v>
      </c>
      <c r="AC11" s="284">
        <v>25</v>
      </c>
      <c r="AD11" s="284">
        <v>26</v>
      </c>
      <c r="AE11" s="284">
        <v>27</v>
      </c>
      <c r="AF11" s="284">
        <v>28</v>
      </c>
      <c r="AG11" s="285">
        <v>29</v>
      </c>
      <c r="AH11" s="285">
        <v>30</v>
      </c>
      <c r="AI11" s="285">
        <v>31</v>
      </c>
      <c r="AJ11" s="435"/>
      <c r="AK11" s="436"/>
      <c r="AL11" s="437"/>
    </row>
    <row r="12" spans="1:38" ht="15">
      <c r="A12" s="432"/>
      <c r="B12" s="438"/>
      <c r="C12" s="19" t="s">
        <v>42</v>
      </c>
      <c r="D12" s="434"/>
      <c r="E12" s="250" t="s">
        <v>157</v>
      </c>
      <c r="F12" s="250" t="s">
        <v>85</v>
      </c>
      <c r="G12" s="250" t="s">
        <v>80</v>
      </c>
      <c r="H12" s="250" t="s">
        <v>81</v>
      </c>
      <c r="I12" s="250" t="s">
        <v>82</v>
      </c>
      <c r="J12" s="250" t="s">
        <v>83</v>
      </c>
      <c r="K12" s="250" t="s">
        <v>84</v>
      </c>
      <c r="L12" s="250" t="s">
        <v>157</v>
      </c>
      <c r="M12" s="250" t="s">
        <v>85</v>
      </c>
      <c r="N12" s="250" t="s">
        <v>80</v>
      </c>
      <c r="O12" s="250" t="s">
        <v>81</v>
      </c>
      <c r="P12" s="250" t="s">
        <v>82</v>
      </c>
      <c r="Q12" s="250" t="s">
        <v>83</v>
      </c>
      <c r="R12" s="250" t="s">
        <v>84</v>
      </c>
      <c r="S12" s="250" t="s">
        <v>157</v>
      </c>
      <c r="T12" s="250" t="s">
        <v>85</v>
      </c>
      <c r="U12" s="250" t="s">
        <v>80</v>
      </c>
      <c r="V12" s="250" t="s">
        <v>81</v>
      </c>
      <c r="W12" s="250" t="s">
        <v>82</v>
      </c>
      <c r="X12" s="250" t="s">
        <v>83</v>
      </c>
      <c r="Y12" s="250" t="s">
        <v>84</v>
      </c>
      <c r="Z12" s="250" t="s">
        <v>157</v>
      </c>
      <c r="AA12" s="250" t="s">
        <v>85</v>
      </c>
      <c r="AB12" s="250" t="s">
        <v>80</v>
      </c>
      <c r="AC12" s="250" t="s">
        <v>81</v>
      </c>
      <c r="AD12" s="250" t="s">
        <v>82</v>
      </c>
      <c r="AE12" s="250" t="s">
        <v>83</v>
      </c>
      <c r="AF12" s="250" t="s">
        <v>84</v>
      </c>
      <c r="AG12" s="250" t="s">
        <v>157</v>
      </c>
      <c r="AH12" s="250" t="s">
        <v>85</v>
      </c>
      <c r="AI12" s="285" t="s">
        <v>183</v>
      </c>
      <c r="AJ12" s="435"/>
      <c r="AK12" s="436"/>
      <c r="AL12" s="437"/>
    </row>
    <row r="13" spans="1:38" ht="15">
      <c r="A13" s="5">
        <v>151602</v>
      </c>
      <c r="B13" s="6" t="s">
        <v>190</v>
      </c>
      <c r="C13" s="292" t="s">
        <v>191</v>
      </c>
      <c r="D13" s="293" t="s">
        <v>194</v>
      </c>
      <c r="E13" s="198"/>
      <c r="F13" s="198"/>
      <c r="G13" s="199" t="s">
        <v>187</v>
      </c>
      <c r="H13" s="199" t="s">
        <v>187</v>
      </c>
      <c r="I13" s="199" t="s">
        <v>187</v>
      </c>
      <c r="J13" s="199" t="s">
        <v>187</v>
      </c>
      <c r="K13" s="198"/>
      <c r="L13" s="198"/>
      <c r="M13" s="198"/>
      <c r="N13" s="199" t="s">
        <v>187</v>
      </c>
      <c r="O13" s="199" t="s">
        <v>187</v>
      </c>
      <c r="P13" s="199" t="s">
        <v>187</v>
      </c>
      <c r="Q13" s="199" t="s">
        <v>187</v>
      </c>
      <c r="R13" s="199" t="s">
        <v>187</v>
      </c>
      <c r="S13" s="198"/>
      <c r="T13" s="198"/>
      <c r="U13" s="199" t="s">
        <v>187</v>
      </c>
      <c r="V13" s="199" t="s">
        <v>187</v>
      </c>
      <c r="W13" s="199" t="s">
        <v>187</v>
      </c>
      <c r="X13" s="199" t="s">
        <v>187</v>
      </c>
      <c r="Y13" s="199" t="s">
        <v>187</v>
      </c>
      <c r="Z13" s="198"/>
      <c r="AA13" s="198"/>
      <c r="AB13" s="199" t="s">
        <v>187</v>
      </c>
      <c r="AC13" s="199" t="s">
        <v>187</v>
      </c>
      <c r="AD13" s="199" t="s">
        <v>187</v>
      </c>
      <c r="AE13" s="199" t="s">
        <v>187</v>
      </c>
      <c r="AF13" s="199" t="s">
        <v>187</v>
      </c>
      <c r="AG13" s="198"/>
      <c r="AH13" s="198"/>
      <c r="AI13" s="287"/>
      <c r="AJ13" s="10">
        <v>114</v>
      </c>
      <c r="AK13" s="11">
        <f>COUNTIF(E13:AH13,"FL")*6</f>
        <v>114</v>
      </c>
      <c r="AL13" s="12">
        <f>AK13-AJ13</f>
        <v>0</v>
      </c>
    </row>
    <row r="14" spans="1:38" ht="15">
      <c r="A14" s="265"/>
      <c r="B14" s="271"/>
      <c r="C14" s="271"/>
      <c r="D14" s="267"/>
      <c r="E14" s="284"/>
      <c r="F14" s="285"/>
      <c r="G14" s="285"/>
      <c r="H14" s="284"/>
      <c r="I14" s="284"/>
      <c r="J14" s="284"/>
      <c r="K14" s="284"/>
      <c r="L14" s="284"/>
      <c r="M14" s="285"/>
      <c r="N14" s="285"/>
      <c r="O14" s="284"/>
      <c r="P14" s="284"/>
      <c r="Q14" s="284"/>
      <c r="R14" s="284"/>
      <c r="S14" s="284"/>
      <c r="T14" s="285"/>
      <c r="U14" s="285"/>
      <c r="V14" s="284"/>
      <c r="W14" s="284"/>
      <c r="X14" s="284"/>
      <c r="Y14" s="284"/>
      <c r="Z14" s="284"/>
      <c r="AA14" s="285"/>
      <c r="AB14" s="285"/>
      <c r="AC14" s="284"/>
      <c r="AD14" s="284"/>
      <c r="AE14" s="284"/>
      <c r="AF14" s="284"/>
      <c r="AG14" s="284"/>
      <c r="AH14" s="285"/>
      <c r="AI14" s="285"/>
      <c r="AJ14" s="268"/>
      <c r="AK14" s="269"/>
      <c r="AL14" s="270"/>
    </row>
    <row r="16" spans="35:36" ht="15">
      <c r="AI16" s="482"/>
      <c r="AJ16" s="482"/>
    </row>
    <row r="17" spans="35:36" ht="15">
      <c r="AI17" s="482"/>
      <c r="AJ17" s="482"/>
    </row>
    <row r="18" ht="15.75" thickBot="1"/>
    <row r="19" spans="2:36" ht="15">
      <c r="B19" s="472" t="s">
        <v>63</v>
      </c>
      <c r="C19" s="473"/>
      <c r="D19" s="473"/>
      <c r="E19" s="473"/>
      <c r="F19" s="473"/>
      <c r="G19" s="473"/>
      <c r="H19" s="473"/>
      <c r="I19" s="474"/>
      <c r="J19" s="37"/>
      <c r="K19" s="475"/>
      <c r="L19" s="475"/>
      <c r="M19" s="475"/>
      <c r="N19" s="475"/>
      <c r="O19" s="475"/>
      <c r="P19" s="37"/>
      <c r="Q19" s="37"/>
      <c r="R19" s="37"/>
      <c r="S19" s="35"/>
      <c r="T19" s="35"/>
      <c r="U19" s="35"/>
      <c r="V19" s="37"/>
      <c r="W19" s="37"/>
      <c r="X19" s="37"/>
      <c r="Y19" s="37"/>
      <c r="Z19" s="37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</row>
    <row r="20" spans="2:36" ht="15">
      <c r="B20" s="289" t="s">
        <v>192</v>
      </c>
      <c r="C20" s="469" t="s">
        <v>193</v>
      </c>
      <c r="D20" s="470"/>
      <c r="E20" s="470"/>
      <c r="F20" s="470"/>
      <c r="G20" s="470"/>
      <c r="H20" s="470"/>
      <c r="I20" s="471"/>
      <c r="J20" s="42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</row>
    <row r="21" spans="2:36" ht="15">
      <c r="B21" s="290"/>
      <c r="C21" s="47"/>
      <c r="D21" s="48"/>
      <c r="E21" s="48"/>
      <c r="F21" s="48"/>
      <c r="G21" s="48"/>
      <c r="H21" s="48"/>
      <c r="I21" s="48"/>
      <c r="J21" s="48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</row>
    <row r="22" spans="2:36" ht="15">
      <c r="B22" s="290"/>
      <c r="C22" s="47"/>
      <c r="D22" s="48"/>
      <c r="E22" s="53"/>
      <c r="F22" s="53"/>
      <c r="G22" s="53"/>
      <c r="H22" s="53"/>
      <c r="I22" s="48"/>
      <c r="J22" s="48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</row>
    <row r="23" spans="2:36" ht="15">
      <c r="B23" s="291"/>
      <c r="C23" s="53"/>
      <c r="D23" s="53"/>
      <c r="E23" s="53"/>
      <c r="F23" s="53"/>
      <c r="G23" s="53"/>
      <c r="H23" s="53"/>
      <c r="I23" s="53"/>
      <c r="J23" s="56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440"/>
      <c r="AB23" s="440"/>
      <c r="AC23" s="440"/>
      <c r="AD23" s="440"/>
      <c r="AE23" s="440"/>
      <c r="AF23" s="440"/>
      <c r="AG23" s="440"/>
      <c r="AH23" s="440"/>
      <c r="AI23" s="440"/>
      <c r="AJ23" s="440"/>
    </row>
    <row r="24" spans="2:36" ht="15">
      <c r="B24" s="291"/>
      <c r="C24" s="53"/>
      <c r="D24" s="53"/>
      <c r="E24" s="53"/>
      <c r="F24" s="53"/>
      <c r="G24" s="53"/>
      <c r="H24" s="53"/>
      <c r="I24" s="53"/>
      <c r="J24" s="56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</row>
    <row r="27" ht="15">
      <c r="A27" s="413"/>
    </row>
  </sheetData>
  <sheetProtection/>
  <mergeCells count="30">
    <mergeCell ref="A1:AI3"/>
    <mergeCell ref="A4:A5"/>
    <mergeCell ref="B4:B5"/>
    <mergeCell ref="A11:A12"/>
    <mergeCell ref="B11:B12"/>
    <mergeCell ref="D4:D5"/>
    <mergeCell ref="D11:D12"/>
    <mergeCell ref="A8:A9"/>
    <mergeCell ref="B8:B9"/>
    <mergeCell ref="D8:D9"/>
    <mergeCell ref="AL4:AL5"/>
    <mergeCell ref="AJ4:AJ5"/>
    <mergeCell ref="AK4:AK5"/>
    <mergeCell ref="AJ11:AJ12"/>
    <mergeCell ref="K6:AH6"/>
    <mergeCell ref="E7:N7"/>
    <mergeCell ref="AJ8:AJ9"/>
    <mergeCell ref="AK8:AK9"/>
    <mergeCell ref="AL8:AL9"/>
    <mergeCell ref="AL11:AL12"/>
    <mergeCell ref="C20:I20"/>
    <mergeCell ref="AA21:AJ21"/>
    <mergeCell ref="AA22:AJ22"/>
    <mergeCell ref="AA23:AJ23"/>
    <mergeCell ref="AA24:AJ24"/>
    <mergeCell ref="AK11:AK12"/>
    <mergeCell ref="B19:I19"/>
    <mergeCell ref="K19:O19"/>
    <mergeCell ref="AI16:AJ16"/>
    <mergeCell ref="AI17:AJ1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51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15.28125" style="332" bestFit="1" customWidth="1"/>
    <col min="2" max="2" width="51.421875" style="332" customWidth="1"/>
    <col min="3" max="3" width="20.421875" style="332" customWidth="1"/>
    <col min="4" max="4" width="13.140625" style="336" customWidth="1"/>
    <col min="5" max="27" width="8.28125" style="332" customWidth="1"/>
    <col min="28" max="28" width="8.00390625" style="332" customWidth="1"/>
    <col min="29" max="34" width="8.28125" style="332" customWidth="1"/>
    <col min="35" max="213" width="9.140625" style="332" customWidth="1"/>
  </cols>
  <sheetData>
    <row r="1" spans="1:36" s="338" customFormat="1" ht="21.75" customHeight="1">
      <c r="A1" s="496" t="s">
        <v>232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337"/>
    </row>
    <row r="2" spans="1:62" s="338" customFormat="1" ht="21.75" customHeight="1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339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s="340" customFormat="1" ht="50.25" customHeight="1">
      <c r="A3" s="496"/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339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s="341" customFormat="1" ht="26.25" customHeight="1">
      <c r="A4" s="313" t="s">
        <v>0</v>
      </c>
      <c r="B4" s="314" t="s">
        <v>1</v>
      </c>
      <c r="C4" s="313" t="s">
        <v>233</v>
      </c>
      <c r="D4" s="497" t="s">
        <v>3</v>
      </c>
      <c r="E4" s="315">
        <v>1</v>
      </c>
      <c r="F4" s="315">
        <v>2</v>
      </c>
      <c r="G4" s="315">
        <v>3</v>
      </c>
      <c r="H4" s="315">
        <v>4</v>
      </c>
      <c r="I4" s="315">
        <v>5</v>
      </c>
      <c r="J4" s="315">
        <v>6</v>
      </c>
      <c r="K4" s="315">
        <v>7</v>
      </c>
      <c r="L4" s="315">
        <v>8</v>
      </c>
      <c r="M4" s="315">
        <v>9</v>
      </c>
      <c r="N4" s="316">
        <v>10</v>
      </c>
      <c r="O4" s="315">
        <v>11</v>
      </c>
      <c r="P4" s="315">
        <v>12</v>
      </c>
      <c r="Q4" s="315">
        <v>13</v>
      </c>
      <c r="R4" s="315">
        <v>14</v>
      </c>
      <c r="S4" s="315">
        <v>15</v>
      </c>
      <c r="T4" s="315">
        <v>16</v>
      </c>
      <c r="U4" s="315">
        <v>17</v>
      </c>
      <c r="V4" s="315">
        <v>18</v>
      </c>
      <c r="W4" s="315">
        <v>19</v>
      </c>
      <c r="X4" s="315">
        <v>20</v>
      </c>
      <c r="Y4" s="315">
        <v>21</v>
      </c>
      <c r="Z4" s="315">
        <v>22</v>
      </c>
      <c r="AA4" s="315">
        <v>23</v>
      </c>
      <c r="AB4" s="315">
        <v>24</v>
      </c>
      <c r="AC4" s="315">
        <v>25</v>
      </c>
      <c r="AD4" s="315">
        <v>26</v>
      </c>
      <c r="AE4" s="315">
        <v>27</v>
      </c>
      <c r="AF4" s="315">
        <v>28</v>
      </c>
      <c r="AG4" s="315">
        <v>29</v>
      </c>
      <c r="AH4" s="315">
        <v>30</v>
      </c>
      <c r="AI4" s="498" t="s">
        <v>4</v>
      </c>
      <c r="AJ4" s="489" t="s">
        <v>5</v>
      </c>
      <c r="AK4" s="489" t="s">
        <v>6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s="341" customFormat="1" ht="26.25" customHeight="1">
      <c r="A5" s="313"/>
      <c r="B5" s="314" t="s">
        <v>199</v>
      </c>
      <c r="C5" s="313" t="s">
        <v>234</v>
      </c>
      <c r="D5" s="497"/>
      <c r="E5" s="316" t="s">
        <v>157</v>
      </c>
      <c r="F5" s="315" t="s">
        <v>85</v>
      </c>
      <c r="G5" s="315" t="s">
        <v>80</v>
      </c>
      <c r="H5" s="315" t="s">
        <v>81</v>
      </c>
      <c r="I5" s="315" t="s">
        <v>82</v>
      </c>
      <c r="J5" s="317" t="s">
        <v>83</v>
      </c>
      <c r="K5" s="315" t="s">
        <v>84</v>
      </c>
      <c r="L5" s="316" t="s">
        <v>157</v>
      </c>
      <c r="M5" s="315" t="s">
        <v>85</v>
      </c>
      <c r="N5" s="315" t="s">
        <v>80</v>
      </c>
      <c r="O5" s="315" t="s">
        <v>81</v>
      </c>
      <c r="P5" s="315" t="s">
        <v>82</v>
      </c>
      <c r="Q5" s="317" t="s">
        <v>83</v>
      </c>
      <c r="R5" s="315" t="s">
        <v>84</v>
      </c>
      <c r="S5" s="316" t="s">
        <v>157</v>
      </c>
      <c r="T5" s="315" t="s">
        <v>85</v>
      </c>
      <c r="U5" s="315" t="s">
        <v>80</v>
      </c>
      <c r="V5" s="315" t="s">
        <v>81</v>
      </c>
      <c r="W5" s="315" t="s">
        <v>82</v>
      </c>
      <c r="X5" s="317" t="s">
        <v>83</v>
      </c>
      <c r="Y5" s="315" t="s">
        <v>84</v>
      </c>
      <c r="Z5" s="316" t="s">
        <v>157</v>
      </c>
      <c r="AA5" s="315" t="s">
        <v>85</v>
      </c>
      <c r="AB5" s="315" t="s">
        <v>80</v>
      </c>
      <c r="AC5" s="315" t="s">
        <v>81</v>
      </c>
      <c r="AD5" s="315" t="s">
        <v>82</v>
      </c>
      <c r="AE5" s="317" t="s">
        <v>83</v>
      </c>
      <c r="AF5" s="315" t="s">
        <v>84</v>
      </c>
      <c r="AG5" s="315" t="s">
        <v>157</v>
      </c>
      <c r="AH5" s="317" t="s">
        <v>85</v>
      </c>
      <c r="AI5" s="498"/>
      <c r="AJ5" s="490"/>
      <c r="AK5" s="490"/>
      <c r="AM5" s="1" t="s">
        <v>4</v>
      </c>
      <c r="AN5" s="1" t="s">
        <v>6</v>
      </c>
      <c r="AO5" s="2"/>
      <c r="AP5" s="342" t="s">
        <v>13</v>
      </c>
      <c r="AQ5" s="342" t="s">
        <v>14</v>
      </c>
      <c r="AR5" s="342" t="s">
        <v>183</v>
      </c>
      <c r="AS5" s="342" t="s">
        <v>15</v>
      </c>
      <c r="AT5" s="342" t="s">
        <v>17</v>
      </c>
      <c r="AU5" s="342" t="s">
        <v>18</v>
      </c>
      <c r="AV5" s="342" t="s">
        <v>19</v>
      </c>
      <c r="AW5" s="342" t="s">
        <v>20</v>
      </c>
      <c r="AX5" s="342" t="s">
        <v>16</v>
      </c>
      <c r="AY5" s="342" t="s">
        <v>235</v>
      </c>
      <c r="AZ5" s="342" t="s">
        <v>236</v>
      </c>
      <c r="BA5" s="342" t="s">
        <v>237</v>
      </c>
      <c r="BB5" s="342" t="s">
        <v>238</v>
      </c>
      <c r="BC5" s="342" t="s">
        <v>239</v>
      </c>
      <c r="BD5" s="1" t="s">
        <v>8</v>
      </c>
      <c r="BE5" s="1" t="s">
        <v>9</v>
      </c>
      <c r="BF5" s="1" t="s">
        <v>10</v>
      </c>
      <c r="BG5" s="1" t="s">
        <v>11</v>
      </c>
      <c r="BH5" s="1" t="s">
        <v>12</v>
      </c>
      <c r="BI5" s="343" t="s">
        <v>29</v>
      </c>
      <c r="BJ5" s="343" t="s">
        <v>30</v>
      </c>
    </row>
    <row r="6" spans="1:62" s="341" customFormat="1" ht="24.75" customHeight="1">
      <c r="A6" s="318" t="s">
        <v>240</v>
      </c>
      <c r="B6" s="319" t="s">
        <v>241</v>
      </c>
      <c r="C6" s="324">
        <v>74548</v>
      </c>
      <c r="D6" s="344" t="s">
        <v>33</v>
      </c>
      <c r="E6" s="321"/>
      <c r="F6" s="321"/>
      <c r="G6" s="323" t="s">
        <v>242</v>
      </c>
      <c r="H6" s="323" t="s">
        <v>242</v>
      </c>
      <c r="I6" s="323" t="s">
        <v>242</v>
      </c>
      <c r="J6" s="323" t="s">
        <v>242</v>
      </c>
      <c r="K6" s="321"/>
      <c r="L6" s="321"/>
      <c r="M6" s="321"/>
      <c r="N6" s="323" t="s">
        <v>242</v>
      </c>
      <c r="O6" s="323" t="s">
        <v>242</v>
      </c>
      <c r="P6" s="323" t="s">
        <v>242</v>
      </c>
      <c r="Q6" s="323" t="s">
        <v>242</v>
      </c>
      <c r="R6" s="323" t="s">
        <v>242</v>
      </c>
      <c r="S6" s="321"/>
      <c r="T6" s="321"/>
      <c r="U6" s="323" t="s">
        <v>242</v>
      </c>
      <c r="V6" s="323" t="s">
        <v>242</v>
      </c>
      <c r="W6" s="323" t="s">
        <v>242</v>
      </c>
      <c r="X6" s="323" t="s">
        <v>242</v>
      </c>
      <c r="Y6" s="323" t="s">
        <v>242</v>
      </c>
      <c r="Z6" s="321"/>
      <c r="AA6" s="321"/>
      <c r="AB6" s="323" t="s">
        <v>242</v>
      </c>
      <c r="AC6" s="323" t="s">
        <v>242</v>
      </c>
      <c r="AD6" s="323" t="s">
        <v>242</v>
      </c>
      <c r="AE6" s="323" t="s">
        <v>242</v>
      </c>
      <c r="AF6" s="323" t="s">
        <v>242</v>
      </c>
      <c r="AG6" s="321"/>
      <c r="AH6" s="321"/>
      <c r="AI6" s="345">
        <f>AM6</f>
        <v>0</v>
      </c>
      <c r="AJ6" s="346">
        <f>AI6+AK6</f>
        <v>0</v>
      </c>
      <c r="AK6" s="346">
        <f>AN6</f>
        <v>0</v>
      </c>
      <c r="AM6" s="13">
        <f>$AM$2-BI6</f>
        <v>0</v>
      </c>
      <c r="AN6" s="13">
        <f>(BJ6-AM6)</f>
        <v>0</v>
      </c>
      <c r="AO6" s="2"/>
      <c r="AP6" s="342">
        <f>COUNTIF(E6:AH6,"M")</f>
        <v>0</v>
      </c>
      <c r="AQ6" s="342">
        <f>COUNTIF(E6:AH6,"T")</f>
        <v>0</v>
      </c>
      <c r="AR6" s="342">
        <f>COUNTIF(E6:AH6,"D")</f>
        <v>0</v>
      </c>
      <c r="AS6" s="342">
        <f>COUNTIF(E6:AH6,"P")</f>
        <v>0</v>
      </c>
      <c r="AT6" s="342">
        <f>COUNTIF(E6:AH6,"M/T")</f>
        <v>0</v>
      </c>
      <c r="AU6" s="342">
        <f>COUNTIF(E6:AH6,"I/I")</f>
        <v>0</v>
      </c>
      <c r="AV6" s="342">
        <f>COUNTIF(E6:AH6,"I")</f>
        <v>0</v>
      </c>
      <c r="AW6" s="342">
        <f>COUNTIF(E6:AH6,"I²")</f>
        <v>0</v>
      </c>
      <c r="AX6" s="342">
        <f>COUNTIF(E6:AH6,"SN")</f>
        <v>0</v>
      </c>
      <c r="AY6" s="342">
        <f>COUNTIF(E6:AH6,"Ma")</f>
        <v>0</v>
      </c>
      <c r="AZ6" s="342">
        <f>COUNTIF(E6:AH6,"Ta")</f>
        <v>0</v>
      </c>
      <c r="BA6" s="342">
        <f>COUNTIF(E6:AH6,"Da")</f>
        <v>0</v>
      </c>
      <c r="BB6" s="342">
        <f>COUNTIF(E6:AH6,"Pa")</f>
        <v>0</v>
      </c>
      <c r="BC6" s="342">
        <f>COUNTIF(E6:AH6,"MTa")</f>
        <v>0</v>
      </c>
      <c r="BD6" s="1"/>
      <c r="BE6" s="1"/>
      <c r="BF6" s="1"/>
      <c r="BG6" s="1"/>
      <c r="BH6" s="1"/>
      <c r="BI6" s="342">
        <f>((BE6*6)+(BF6*6)+(BG6*6)+(BH6)+(BD6*6))</f>
        <v>0</v>
      </c>
      <c r="BJ6" s="347">
        <f>(AP6*6)+(AQ6*6)+(AR6*8)+(AS6*12)+(AT6*12)+(AU6*11.5)+(AV6*6)+(AW6*6)+(AX6*12)+(AY6*6)+(AZ6*6)+(BA6*8)+(BB6*12)+(BC6*11.5)</f>
        <v>0</v>
      </c>
    </row>
    <row r="7" spans="1:62" s="341" customFormat="1" ht="26.25" customHeight="1">
      <c r="A7" s="313" t="s">
        <v>0</v>
      </c>
      <c r="B7" s="314" t="s">
        <v>1</v>
      </c>
      <c r="C7" s="313" t="s">
        <v>233</v>
      </c>
      <c r="D7" s="491" t="s">
        <v>3</v>
      </c>
      <c r="E7" s="315">
        <v>1</v>
      </c>
      <c r="F7" s="315">
        <v>2</v>
      </c>
      <c r="G7" s="315">
        <v>3</v>
      </c>
      <c r="H7" s="315">
        <v>4</v>
      </c>
      <c r="I7" s="315">
        <v>5</v>
      </c>
      <c r="J7" s="315">
        <v>6</v>
      </c>
      <c r="K7" s="315">
        <v>7</v>
      </c>
      <c r="L7" s="315">
        <v>8</v>
      </c>
      <c r="M7" s="315">
        <v>9</v>
      </c>
      <c r="N7" s="316">
        <v>10</v>
      </c>
      <c r="O7" s="315">
        <v>11</v>
      </c>
      <c r="P7" s="315">
        <v>12</v>
      </c>
      <c r="Q7" s="315">
        <v>13</v>
      </c>
      <c r="R7" s="315">
        <v>14</v>
      </c>
      <c r="S7" s="315">
        <v>15</v>
      </c>
      <c r="T7" s="315">
        <v>16</v>
      </c>
      <c r="U7" s="315">
        <v>17</v>
      </c>
      <c r="V7" s="315">
        <v>18</v>
      </c>
      <c r="W7" s="315">
        <v>19</v>
      </c>
      <c r="X7" s="315">
        <v>20</v>
      </c>
      <c r="Y7" s="315">
        <v>21</v>
      </c>
      <c r="Z7" s="315">
        <v>22</v>
      </c>
      <c r="AA7" s="315">
        <v>23</v>
      </c>
      <c r="AB7" s="315">
        <v>24</v>
      </c>
      <c r="AC7" s="315">
        <v>25</v>
      </c>
      <c r="AD7" s="315">
        <v>26</v>
      </c>
      <c r="AE7" s="315">
        <v>27</v>
      </c>
      <c r="AF7" s="315">
        <v>28</v>
      </c>
      <c r="AG7" s="315">
        <v>29</v>
      </c>
      <c r="AH7" s="315">
        <v>30</v>
      </c>
      <c r="AI7" s="492" t="s">
        <v>4</v>
      </c>
      <c r="AJ7" s="489" t="s">
        <v>5</v>
      </c>
      <c r="AK7" s="489" t="s">
        <v>6</v>
      </c>
      <c r="AM7" s="1"/>
      <c r="AN7" s="1"/>
      <c r="AO7" s="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1"/>
      <c r="BE7" s="1"/>
      <c r="BF7" s="1"/>
      <c r="BG7" s="1"/>
      <c r="BH7" s="1"/>
      <c r="BI7" s="343"/>
      <c r="BJ7" s="343"/>
    </row>
    <row r="8" spans="1:62" s="341" customFormat="1" ht="26.25" customHeight="1">
      <c r="A8" s="313"/>
      <c r="B8" s="314" t="s">
        <v>199</v>
      </c>
      <c r="C8" s="313" t="s">
        <v>234</v>
      </c>
      <c r="D8" s="491"/>
      <c r="E8" s="316" t="s">
        <v>157</v>
      </c>
      <c r="F8" s="315" t="s">
        <v>85</v>
      </c>
      <c r="G8" s="315" t="s">
        <v>80</v>
      </c>
      <c r="H8" s="315" t="s">
        <v>81</v>
      </c>
      <c r="I8" s="315" t="s">
        <v>82</v>
      </c>
      <c r="J8" s="317" t="s">
        <v>83</v>
      </c>
      <c r="K8" s="315" t="s">
        <v>84</v>
      </c>
      <c r="L8" s="316" t="s">
        <v>157</v>
      </c>
      <c r="M8" s="315" t="s">
        <v>85</v>
      </c>
      <c r="N8" s="315" t="s">
        <v>80</v>
      </c>
      <c r="O8" s="315" t="s">
        <v>81</v>
      </c>
      <c r="P8" s="315" t="s">
        <v>82</v>
      </c>
      <c r="Q8" s="317" t="s">
        <v>83</v>
      </c>
      <c r="R8" s="315" t="s">
        <v>84</v>
      </c>
      <c r="S8" s="316" t="s">
        <v>157</v>
      </c>
      <c r="T8" s="315" t="s">
        <v>85</v>
      </c>
      <c r="U8" s="315" t="s">
        <v>80</v>
      </c>
      <c r="V8" s="315" t="s">
        <v>81</v>
      </c>
      <c r="W8" s="315" t="s">
        <v>82</v>
      </c>
      <c r="X8" s="317" t="s">
        <v>83</v>
      </c>
      <c r="Y8" s="315" t="s">
        <v>84</v>
      </c>
      <c r="Z8" s="316" t="s">
        <v>157</v>
      </c>
      <c r="AA8" s="315" t="s">
        <v>85</v>
      </c>
      <c r="AB8" s="315" t="s">
        <v>80</v>
      </c>
      <c r="AC8" s="315" t="s">
        <v>81</v>
      </c>
      <c r="AD8" s="315" t="s">
        <v>82</v>
      </c>
      <c r="AE8" s="317" t="s">
        <v>83</v>
      </c>
      <c r="AF8" s="315" t="s">
        <v>84</v>
      </c>
      <c r="AG8" s="315" t="s">
        <v>157</v>
      </c>
      <c r="AH8" s="317" t="s">
        <v>85</v>
      </c>
      <c r="AI8" s="492"/>
      <c r="AJ8" s="490"/>
      <c r="AK8" s="490"/>
      <c r="AM8" s="1"/>
      <c r="AN8" s="1"/>
      <c r="AO8" s="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1"/>
      <c r="BE8" s="1"/>
      <c r="BF8" s="1"/>
      <c r="BG8" s="1"/>
      <c r="BH8" s="1"/>
      <c r="BI8" s="343"/>
      <c r="BJ8" s="343"/>
    </row>
    <row r="9" spans="1:62" s="341" customFormat="1" ht="26.25" customHeight="1">
      <c r="A9" s="324" t="s">
        <v>243</v>
      </c>
      <c r="B9" s="319" t="s">
        <v>244</v>
      </c>
      <c r="C9" s="348">
        <v>177095</v>
      </c>
      <c r="D9" s="344" t="s">
        <v>245</v>
      </c>
      <c r="E9" s="493"/>
      <c r="F9" s="494"/>
      <c r="G9" s="494"/>
      <c r="H9" s="494"/>
      <c r="I9" s="494"/>
      <c r="J9" s="494"/>
      <c r="K9" s="494"/>
      <c r="L9" s="494"/>
      <c r="M9" s="494"/>
      <c r="N9" s="494"/>
      <c r="O9" s="495"/>
      <c r="P9" s="323" t="s">
        <v>15</v>
      </c>
      <c r="Q9" s="323"/>
      <c r="R9" s="349"/>
      <c r="S9" s="321" t="s">
        <v>15</v>
      </c>
      <c r="T9" s="321"/>
      <c r="U9" s="323"/>
      <c r="V9" s="323" t="s">
        <v>15</v>
      </c>
      <c r="W9" s="323"/>
      <c r="X9" s="323"/>
      <c r="Y9" s="323" t="s">
        <v>15</v>
      </c>
      <c r="Z9" s="321"/>
      <c r="AA9" s="321"/>
      <c r="AB9" s="323" t="s">
        <v>15</v>
      </c>
      <c r="AC9" s="323"/>
      <c r="AD9" s="323"/>
      <c r="AE9" s="323" t="s">
        <v>15</v>
      </c>
      <c r="AF9" s="323"/>
      <c r="AG9" s="321"/>
      <c r="AH9" s="321" t="s">
        <v>15</v>
      </c>
      <c r="AI9" s="345">
        <f>AM9</f>
        <v>-132</v>
      </c>
      <c r="AJ9" s="346">
        <f>AI9+AK9</f>
        <v>84</v>
      </c>
      <c r="AK9" s="346">
        <f>AN9</f>
        <v>216</v>
      </c>
      <c r="AM9" s="13">
        <f>$AM$2-BI9</f>
        <v>-132</v>
      </c>
      <c r="AN9" s="13">
        <f>(BJ9-AM9)</f>
        <v>216</v>
      </c>
      <c r="AO9" s="2"/>
      <c r="AP9" s="342">
        <f>COUNTIF(E9:AH9,"M")</f>
        <v>0</v>
      </c>
      <c r="AQ9" s="342">
        <f>COUNTIF(E9:AH9,"T")</f>
        <v>0</v>
      </c>
      <c r="AR9" s="342">
        <f>COUNTIF(E9:AH9,"D")</f>
        <v>0</v>
      </c>
      <c r="AS9" s="342">
        <f>COUNTIF(E9:AH9,"P")</f>
        <v>7</v>
      </c>
      <c r="AT9" s="342">
        <f>COUNTIF(E9:AH9,"M/T")</f>
        <v>0</v>
      </c>
      <c r="AU9" s="342">
        <f>COUNTIF(E9:AH9,"I/I")</f>
        <v>0</v>
      </c>
      <c r="AV9" s="342">
        <f>COUNTIF(E9:AH9,"I")</f>
        <v>0</v>
      </c>
      <c r="AW9" s="342">
        <f>COUNTIF(E9:AH9,"I²")</f>
        <v>0</v>
      </c>
      <c r="AX9" s="342">
        <f>COUNTIF(E9:AH9,"SN")</f>
        <v>0</v>
      </c>
      <c r="AY9" s="342">
        <f>COUNTIF(E9:AH9,"Ma")</f>
        <v>0</v>
      </c>
      <c r="AZ9" s="342">
        <f>COUNTIF(E9:AH9,"Ta")</f>
        <v>0</v>
      </c>
      <c r="BA9" s="342">
        <f>COUNTIF(E9:AH9,"Da")</f>
        <v>0</v>
      </c>
      <c r="BB9" s="342">
        <f>COUNTIF(E9:AH9,"Pa")</f>
        <v>0</v>
      </c>
      <c r="BC9" s="342">
        <f>COUNTIF(E9:AH9,"MTa")</f>
        <v>0</v>
      </c>
      <c r="BD9" s="1"/>
      <c r="BE9" s="1">
        <v>22</v>
      </c>
      <c r="BF9" s="1"/>
      <c r="BG9" s="1"/>
      <c r="BH9" s="1"/>
      <c r="BI9" s="342">
        <f>((BE9*6)+(BF9*6)+(BG9*6)+(BH9)+(BD9*6))</f>
        <v>132</v>
      </c>
      <c r="BJ9" s="347">
        <f>(AP9*6)+(AQ9*6)+(AR9*8)+(AS9*12)+(AT9*12)+(AU9*11.5)+(AV9*6)+(AW9*6)+(AX9*12)+(AY9*6)+(AZ9*6)+(BA9*8)+(BB9*12)+(BC9*11.5)</f>
        <v>84</v>
      </c>
    </row>
    <row r="10" spans="1:62" s="341" customFormat="1" ht="26.25" customHeight="1">
      <c r="A10" s="350">
        <v>427926</v>
      </c>
      <c r="B10" s="319" t="s">
        <v>246</v>
      </c>
      <c r="C10" s="351"/>
      <c r="D10" s="344" t="s">
        <v>245</v>
      </c>
      <c r="E10" s="321"/>
      <c r="F10" s="321"/>
      <c r="G10" s="323" t="s">
        <v>247</v>
      </c>
      <c r="H10" s="323"/>
      <c r="I10" s="323"/>
      <c r="J10" s="323" t="s">
        <v>15</v>
      </c>
      <c r="K10" s="321"/>
      <c r="L10" s="321"/>
      <c r="M10" s="321" t="s">
        <v>15</v>
      </c>
      <c r="N10" s="323"/>
      <c r="O10" s="323"/>
      <c r="P10" s="323" t="s">
        <v>15</v>
      </c>
      <c r="Q10" s="323"/>
      <c r="R10" s="323"/>
      <c r="S10" s="321" t="s">
        <v>15</v>
      </c>
      <c r="T10" s="321"/>
      <c r="U10" s="323"/>
      <c r="V10" s="323" t="s">
        <v>15</v>
      </c>
      <c r="W10" s="323" t="s">
        <v>15</v>
      </c>
      <c r="X10" s="323"/>
      <c r="Y10" s="323"/>
      <c r="Z10" s="321"/>
      <c r="AA10" s="321"/>
      <c r="AB10" s="323" t="s">
        <v>15</v>
      </c>
      <c r="AC10" s="323"/>
      <c r="AD10" s="323"/>
      <c r="AE10" s="323" t="s">
        <v>15</v>
      </c>
      <c r="AF10" s="323"/>
      <c r="AG10" s="321"/>
      <c r="AH10" s="321" t="s">
        <v>15</v>
      </c>
      <c r="AI10" s="345"/>
      <c r="AJ10" s="346"/>
      <c r="AK10" s="346"/>
      <c r="AM10" s="13"/>
      <c r="AN10" s="13"/>
      <c r="AO10" s="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1"/>
      <c r="BE10" s="1"/>
      <c r="BF10" s="1"/>
      <c r="BG10" s="1"/>
      <c r="BH10" s="1"/>
      <c r="BI10" s="342"/>
      <c r="BJ10" s="347"/>
    </row>
    <row r="11" spans="1:62" s="341" customFormat="1" ht="26.25" customHeight="1">
      <c r="A11" s="313" t="s">
        <v>0</v>
      </c>
      <c r="B11" s="314" t="s">
        <v>1</v>
      </c>
      <c r="C11" s="313" t="s">
        <v>233</v>
      </c>
      <c r="D11" s="491" t="s">
        <v>3</v>
      </c>
      <c r="E11" s="315">
        <v>1</v>
      </c>
      <c r="F11" s="315">
        <v>2</v>
      </c>
      <c r="G11" s="315">
        <v>3</v>
      </c>
      <c r="H11" s="315">
        <v>4</v>
      </c>
      <c r="I11" s="315">
        <v>5</v>
      </c>
      <c r="J11" s="315">
        <v>6</v>
      </c>
      <c r="K11" s="315">
        <v>7</v>
      </c>
      <c r="L11" s="315">
        <v>8</v>
      </c>
      <c r="M11" s="315">
        <v>9</v>
      </c>
      <c r="N11" s="316">
        <v>10</v>
      </c>
      <c r="O11" s="315">
        <v>11</v>
      </c>
      <c r="P11" s="315">
        <v>12</v>
      </c>
      <c r="Q11" s="315">
        <v>13</v>
      </c>
      <c r="R11" s="315">
        <v>14</v>
      </c>
      <c r="S11" s="315">
        <v>15</v>
      </c>
      <c r="T11" s="315">
        <v>16</v>
      </c>
      <c r="U11" s="315">
        <v>17</v>
      </c>
      <c r="V11" s="315">
        <v>18</v>
      </c>
      <c r="W11" s="315">
        <v>19</v>
      </c>
      <c r="X11" s="315">
        <v>20</v>
      </c>
      <c r="Y11" s="315">
        <v>21</v>
      </c>
      <c r="Z11" s="315">
        <v>22</v>
      </c>
      <c r="AA11" s="315">
        <v>23</v>
      </c>
      <c r="AB11" s="315">
        <v>24</v>
      </c>
      <c r="AC11" s="315">
        <v>25</v>
      </c>
      <c r="AD11" s="315">
        <v>26</v>
      </c>
      <c r="AE11" s="315">
        <v>27</v>
      </c>
      <c r="AF11" s="315">
        <v>28</v>
      </c>
      <c r="AG11" s="315">
        <v>29</v>
      </c>
      <c r="AH11" s="315">
        <v>30</v>
      </c>
      <c r="AI11" s="492" t="s">
        <v>4</v>
      </c>
      <c r="AJ11" s="489" t="s">
        <v>5</v>
      </c>
      <c r="AK11" s="489" t="s">
        <v>6</v>
      </c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</row>
    <row r="12" spans="1:62" s="341" customFormat="1" ht="26.25" customHeight="1">
      <c r="A12" s="313"/>
      <c r="B12" s="314" t="s">
        <v>199</v>
      </c>
      <c r="C12" s="313" t="s">
        <v>234</v>
      </c>
      <c r="D12" s="491"/>
      <c r="E12" s="316" t="s">
        <v>157</v>
      </c>
      <c r="F12" s="315" t="s">
        <v>85</v>
      </c>
      <c r="G12" s="315" t="s">
        <v>80</v>
      </c>
      <c r="H12" s="315" t="s">
        <v>81</v>
      </c>
      <c r="I12" s="315" t="s">
        <v>82</v>
      </c>
      <c r="J12" s="317" t="s">
        <v>83</v>
      </c>
      <c r="K12" s="315" t="s">
        <v>84</v>
      </c>
      <c r="L12" s="316" t="s">
        <v>157</v>
      </c>
      <c r="M12" s="315" t="s">
        <v>85</v>
      </c>
      <c r="N12" s="315" t="s">
        <v>80</v>
      </c>
      <c r="O12" s="315" t="s">
        <v>81</v>
      </c>
      <c r="P12" s="315" t="s">
        <v>82</v>
      </c>
      <c r="Q12" s="317" t="s">
        <v>83</v>
      </c>
      <c r="R12" s="315" t="s">
        <v>84</v>
      </c>
      <c r="S12" s="316" t="s">
        <v>157</v>
      </c>
      <c r="T12" s="315" t="s">
        <v>85</v>
      </c>
      <c r="U12" s="315" t="s">
        <v>80</v>
      </c>
      <c r="V12" s="315" t="s">
        <v>81</v>
      </c>
      <c r="W12" s="315" t="s">
        <v>82</v>
      </c>
      <c r="X12" s="317" t="s">
        <v>83</v>
      </c>
      <c r="Y12" s="315" t="s">
        <v>84</v>
      </c>
      <c r="Z12" s="316" t="s">
        <v>157</v>
      </c>
      <c r="AA12" s="315" t="s">
        <v>85</v>
      </c>
      <c r="AB12" s="315" t="s">
        <v>80</v>
      </c>
      <c r="AC12" s="315" t="s">
        <v>81</v>
      </c>
      <c r="AD12" s="315" t="s">
        <v>82</v>
      </c>
      <c r="AE12" s="317" t="s">
        <v>83</v>
      </c>
      <c r="AF12" s="315" t="s">
        <v>84</v>
      </c>
      <c r="AG12" s="315" t="s">
        <v>157</v>
      </c>
      <c r="AH12" s="317" t="s">
        <v>85</v>
      </c>
      <c r="AI12" s="492"/>
      <c r="AJ12" s="490"/>
      <c r="AK12" s="490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</row>
    <row r="13" spans="1:62" s="341" customFormat="1" ht="26.25" customHeight="1">
      <c r="A13" s="324" t="s">
        <v>248</v>
      </c>
      <c r="B13" s="319" t="s">
        <v>249</v>
      </c>
      <c r="C13" s="318">
        <v>89780</v>
      </c>
      <c r="D13" s="344" t="s">
        <v>245</v>
      </c>
      <c r="E13" s="321"/>
      <c r="F13" s="321" t="s">
        <v>15</v>
      </c>
      <c r="G13" s="323"/>
      <c r="H13" s="323" t="s">
        <v>247</v>
      </c>
      <c r="I13" s="323"/>
      <c r="J13" s="323" t="s">
        <v>15</v>
      </c>
      <c r="K13" s="321" t="s">
        <v>15</v>
      </c>
      <c r="L13" s="321"/>
      <c r="M13" s="321"/>
      <c r="N13" s="323" t="s">
        <v>15</v>
      </c>
      <c r="O13" s="323"/>
      <c r="P13" s="323"/>
      <c r="Q13" s="323" t="s">
        <v>15</v>
      </c>
      <c r="R13" s="323"/>
      <c r="S13" s="321"/>
      <c r="T13" s="321" t="s">
        <v>15</v>
      </c>
      <c r="U13" s="323"/>
      <c r="V13" s="323"/>
      <c r="W13" s="323"/>
      <c r="X13" s="323"/>
      <c r="Y13" s="323" t="s">
        <v>15</v>
      </c>
      <c r="Z13" s="321"/>
      <c r="AA13" s="321"/>
      <c r="AB13" s="323"/>
      <c r="AC13" s="323" t="s">
        <v>15</v>
      </c>
      <c r="AD13" s="323"/>
      <c r="AE13" s="323"/>
      <c r="AF13" s="323" t="s">
        <v>15</v>
      </c>
      <c r="AG13" s="321"/>
      <c r="AH13" s="321"/>
      <c r="AI13" s="345">
        <f>AM13</f>
        <v>-48</v>
      </c>
      <c r="AJ13" s="346">
        <f>AI13+AK13</f>
        <v>108</v>
      </c>
      <c r="AK13" s="346">
        <f>AN13</f>
        <v>156</v>
      </c>
      <c r="AM13" s="13">
        <f>$AM$2-BI13</f>
        <v>-48</v>
      </c>
      <c r="AN13" s="13">
        <f>(BJ13-AM13)</f>
        <v>156</v>
      </c>
      <c r="AO13" s="2"/>
      <c r="AP13" s="342">
        <f>COUNTIF(E13:AH13,"M")</f>
        <v>0</v>
      </c>
      <c r="AQ13" s="342">
        <f>COUNTIF(E13:AH13,"T")</f>
        <v>0</v>
      </c>
      <c r="AR13" s="342">
        <f>COUNTIF(E13:AH13,"D")</f>
        <v>0</v>
      </c>
      <c r="AS13" s="342">
        <f>COUNTIF(E13:AH13,"P")</f>
        <v>9</v>
      </c>
      <c r="AT13" s="342">
        <f>COUNTIF(E13:AH13,"M/T")</f>
        <v>0</v>
      </c>
      <c r="AU13" s="342">
        <f>COUNTIF(E13:AH13,"I/I")</f>
        <v>0</v>
      </c>
      <c r="AV13" s="342">
        <f>COUNTIF(E13:AH13,"I")</f>
        <v>0</v>
      </c>
      <c r="AW13" s="342">
        <f>COUNTIF(E13:AH13,"I²")</f>
        <v>0</v>
      </c>
      <c r="AX13" s="342">
        <f>COUNTIF(E13:AH13,"SN")</f>
        <v>0</v>
      </c>
      <c r="AY13" s="342">
        <f>COUNTIF(E13:AH13,"Ma")</f>
        <v>0</v>
      </c>
      <c r="AZ13" s="342">
        <f>COUNTIF(E13:AH13,"Ta")</f>
        <v>0</v>
      </c>
      <c r="BA13" s="342">
        <f>COUNTIF(E13:AH13,"Da")</f>
        <v>0</v>
      </c>
      <c r="BB13" s="342">
        <f>COUNTIF(E13:AH13,"ti")</f>
        <v>0</v>
      </c>
      <c r="BC13" s="342">
        <f>COUNTIF(E13:AH13,"MTa")</f>
        <v>0</v>
      </c>
      <c r="BD13" s="1"/>
      <c r="BE13" s="1">
        <v>8</v>
      </c>
      <c r="BF13" s="1"/>
      <c r="BG13" s="1"/>
      <c r="BH13" s="1"/>
      <c r="BI13" s="342">
        <f>((BE13*6)+(BF13*6)+(BG13*6)+(BH13)+(BD13*6))</f>
        <v>48</v>
      </c>
      <c r="BJ13" s="347">
        <f>(AP13*6)+(AQ13*6)+(AR13*8)+(AS13*12)+(AT13*12)+(AU13*11.5)+(AV13*6)+(AW13*6)+(AX13*12)+(AY13*6)+(AZ13*6)+(BA13*8)+(BB13*12)+(BC13*11.5)</f>
        <v>108</v>
      </c>
    </row>
    <row r="14" spans="1:62" s="341" customFormat="1" ht="26.25" customHeight="1">
      <c r="A14" s="324" t="s">
        <v>250</v>
      </c>
      <c r="B14" s="319" t="s">
        <v>251</v>
      </c>
      <c r="C14" s="352">
        <v>118784</v>
      </c>
      <c r="D14" s="344" t="s">
        <v>245</v>
      </c>
      <c r="E14" s="321" t="s">
        <v>15</v>
      </c>
      <c r="F14" s="326"/>
      <c r="G14" s="349" t="s">
        <v>15</v>
      </c>
      <c r="H14" s="323" t="s">
        <v>247</v>
      </c>
      <c r="I14" s="323"/>
      <c r="J14" s="323"/>
      <c r="K14" s="321" t="s">
        <v>15</v>
      </c>
      <c r="L14" s="321"/>
      <c r="M14" s="321"/>
      <c r="N14" s="323" t="s">
        <v>15</v>
      </c>
      <c r="O14" s="323"/>
      <c r="P14" s="323"/>
      <c r="Q14" s="323" t="s">
        <v>15</v>
      </c>
      <c r="R14" s="323"/>
      <c r="S14" s="321"/>
      <c r="T14" s="321" t="s">
        <v>15</v>
      </c>
      <c r="U14" s="349" t="s">
        <v>15</v>
      </c>
      <c r="V14" s="349"/>
      <c r="W14" s="323" t="s">
        <v>15</v>
      </c>
      <c r="X14" s="323"/>
      <c r="Y14" s="323"/>
      <c r="Z14" s="321" t="s">
        <v>252</v>
      </c>
      <c r="AA14" s="321"/>
      <c r="AB14" s="323"/>
      <c r="AC14" s="323" t="s">
        <v>15</v>
      </c>
      <c r="AD14" s="323"/>
      <c r="AE14" s="323"/>
      <c r="AF14" s="323" t="s">
        <v>15</v>
      </c>
      <c r="AG14" s="321"/>
      <c r="AH14" s="321"/>
      <c r="AI14" s="345"/>
      <c r="AJ14" s="346"/>
      <c r="AK14" s="346"/>
      <c r="AM14" s="13"/>
      <c r="AN14" s="13"/>
      <c r="AO14" s="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1"/>
      <c r="BE14" s="1"/>
      <c r="BF14" s="1"/>
      <c r="BG14" s="1"/>
      <c r="BH14" s="1"/>
      <c r="BI14" s="342"/>
      <c r="BJ14" s="347"/>
    </row>
    <row r="15" spans="1:62" s="341" customFormat="1" ht="26.25" customHeight="1">
      <c r="A15" s="313" t="s">
        <v>0</v>
      </c>
      <c r="B15" s="314" t="s">
        <v>1</v>
      </c>
      <c r="C15" s="313" t="s">
        <v>233</v>
      </c>
      <c r="D15" s="491" t="s">
        <v>3</v>
      </c>
      <c r="E15" s="315">
        <v>1</v>
      </c>
      <c r="F15" s="315">
        <v>2</v>
      </c>
      <c r="G15" s="315">
        <v>3</v>
      </c>
      <c r="H15" s="315">
        <v>4</v>
      </c>
      <c r="I15" s="315">
        <v>5</v>
      </c>
      <c r="J15" s="315"/>
      <c r="K15" s="315">
        <v>7</v>
      </c>
      <c r="L15" s="315">
        <v>8</v>
      </c>
      <c r="M15" s="315">
        <v>9</v>
      </c>
      <c r="N15" s="316">
        <v>10</v>
      </c>
      <c r="O15" s="315">
        <v>11</v>
      </c>
      <c r="P15" s="315">
        <v>12</v>
      </c>
      <c r="Q15" s="315">
        <v>13</v>
      </c>
      <c r="R15" s="315">
        <v>14</v>
      </c>
      <c r="S15" s="315">
        <v>15</v>
      </c>
      <c r="T15" s="315">
        <v>16</v>
      </c>
      <c r="U15" s="315">
        <v>17</v>
      </c>
      <c r="V15" s="315">
        <v>18</v>
      </c>
      <c r="W15" s="315">
        <v>19</v>
      </c>
      <c r="X15" s="315">
        <v>20</v>
      </c>
      <c r="Y15" s="315">
        <v>21</v>
      </c>
      <c r="Z15" s="315">
        <v>22</v>
      </c>
      <c r="AA15" s="315">
        <v>23</v>
      </c>
      <c r="AB15" s="315">
        <v>24</v>
      </c>
      <c r="AC15" s="315">
        <v>25</v>
      </c>
      <c r="AD15" s="315">
        <v>26</v>
      </c>
      <c r="AE15" s="315">
        <v>27</v>
      </c>
      <c r="AF15" s="315">
        <v>28</v>
      </c>
      <c r="AG15" s="315">
        <v>29</v>
      </c>
      <c r="AH15" s="315">
        <v>30</v>
      </c>
      <c r="AI15" s="492" t="s">
        <v>4</v>
      </c>
      <c r="AJ15" s="489" t="s">
        <v>5</v>
      </c>
      <c r="AK15" s="489" t="s">
        <v>6</v>
      </c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</row>
    <row r="16" spans="1:62" s="341" customFormat="1" ht="26.25" customHeight="1">
      <c r="A16" s="313"/>
      <c r="B16" s="314" t="s">
        <v>199</v>
      </c>
      <c r="C16" s="313" t="s">
        <v>234</v>
      </c>
      <c r="D16" s="491"/>
      <c r="E16" s="316" t="s">
        <v>157</v>
      </c>
      <c r="F16" s="315" t="s">
        <v>85</v>
      </c>
      <c r="G16" s="315" t="s">
        <v>80</v>
      </c>
      <c r="H16" s="315" t="s">
        <v>81</v>
      </c>
      <c r="I16" s="315" t="s">
        <v>82</v>
      </c>
      <c r="J16" s="317" t="s">
        <v>83</v>
      </c>
      <c r="K16" s="315" t="s">
        <v>84</v>
      </c>
      <c r="L16" s="316" t="s">
        <v>157</v>
      </c>
      <c r="M16" s="315" t="s">
        <v>85</v>
      </c>
      <c r="N16" s="315" t="s">
        <v>80</v>
      </c>
      <c r="O16" s="315" t="s">
        <v>81</v>
      </c>
      <c r="P16" s="315" t="s">
        <v>82</v>
      </c>
      <c r="Q16" s="317" t="s">
        <v>83</v>
      </c>
      <c r="R16" s="315" t="s">
        <v>84</v>
      </c>
      <c r="S16" s="316" t="s">
        <v>157</v>
      </c>
      <c r="T16" s="315" t="s">
        <v>85</v>
      </c>
      <c r="U16" s="315" t="s">
        <v>80</v>
      </c>
      <c r="V16" s="315" t="s">
        <v>81</v>
      </c>
      <c r="W16" s="315" t="s">
        <v>82</v>
      </c>
      <c r="X16" s="317" t="s">
        <v>83</v>
      </c>
      <c r="Y16" s="315" t="s">
        <v>84</v>
      </c>
      <c r="Z16" s="316" t="s">
        <v>157</v>
      </c>
      <c r="AA16" s="315" t="s">
        <v>85</v>
      </c>
      <c r="AB16" s="315" t="s">
        <v>80</v>
      </c>
      <c r="AC16" s="315" t="s">
        <v>81</v>
      </c>
      <c r="AD16" s="315" t="s">
        <v>82</v>
      </c>
      <c r="AE16" s="317" t="s">
        <v>83</v>
      </c>
      <c r="AF16" s="315" t="s">
        <v>84</v>
      </c>
      <c r="AG16" s="315" t="s">
        <v>157</v>
      </c>
      <c r="AH16" s="317" t="s">
        <v>85</v>
      </c>
      <c r="AI16" s="492"/>
      <c r="AJ16" s="490"/>
      <c r="AK16" s="490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</row>
    <row r="17" spans="1:62" s="341" customFormat="1" ht="26.25" customHeight="1">
      <c r="A17" s="350">
        <v>431337</v>
      </c>
      <c r="B17" s="319" t="s">
        <v>253</v>
      </c>
      <c r="C17" s="353">
        <v>428140</v>
      </c>
      <c r="D17" s="344" t="s">
        <v>245</v>
      </c>
      <c r="E17" s="321" t="s">
        <v>15</v>
      </c>
      <c r="F17" s="321"/>
      <c r="G17" s="323"/>
      <c r="H17" s="323"/>
      <c r="I17" s="323" t="s">
        <v>247</v>
      </c>
      <c r="J17" s="323"/>
      <c r="K17" s="321"/>
      <c r="L17" s="321" t="s">
        <v>15</v>
      </c>
      <c r="M17" s="321"/>
      <c r="N17" s="323"/>
      <c r="O17" s="323" t="s">
        <v>15</v>
      </c>
      <c r="P17" s="323"/>
      <c r="Q17" s="323"/>
      <c r="R17" s="323" t="s">
        <v>15</v>
      </c>
      <c r="S17" s="321"/>
      <c r="T17" s="321"/>
      <c r="U17" s="323" t="s">
        <v>15</v>
      </c>
      <c r="V17" s="323"/>
      <c r="W17" s="323"/>
      <c r="X17" s="323" t="s">
        <v>15</v>
      </c>
      <c r="Y17" s="323"/>
      <c r="Z17" s="321"/>
      <c r="AA17" s="321" t="s">
        <v>15</v>
      </c>
      <c r="AB17" s="323"/>
      <c r="AC17" s="323"/>
      <c r="AD17" s="323" t="s">
        <v>15</v>
      </c>
      <c r="AE17" s="323"/>
      <c r="AF17" s="323"/>
      <c r="AG17" s="321" t="s">
        <v>15</v>
      </c>
      <c r="AH17" s="321"/>
      <c r="AI17" s="345"/>
      <c r="AJ17" s="346">
        <f>AI17+AK17</f>
        <v>108</v>
      </c>
      <c r="AK17" s="346">
        <f>AN17</f>
        <v>108</v>
      </c>
      <c r="AM17" s="13">
        <f>$AM$2-BI17</f>
        <v>0</v>
      </c>
      <c r="AN17" s="13">
        <f>(BJ17-AM17)</f>
        <v>108</v>
      </c>
      <c r="AO17" s="2"/>
      <c r="AP17" s="342">
        <f>COUNTIF(E17:AH17,"M")</f>
        <v>0</v>
      </c>
      <c r="AQ17" s="342">
        <f>COUNTIF(E17:AH17,"T")</f>
        <v>0</v>
      </c>
      <c r="AR17" s="342">
        <f>COUNTIF(E17:AH17,"D")</f>
        <v>0</v>
      </c>
      <c r="AS17" s="342">
        <f>COUNTIF(E17:AH17,"P")</f>
        <v>9</v>
      </c>
      <c r="AT17" s="342">
        <f>COUNTIF(E17:AH17,"M/T")</f>
        <v>0</v>
      </c>
      <c r="AU17" s="342">
        <f>COUNTIF(E17:AH17,"I/I")</f>
        <v>0</v>
      </c>
      <c r="AV17" s="342">
        <f>COUNTIF(E17:AH17,"I")</f>
        <v>0</v>
      </c>
      <c r="AW17" s="342">
        <f>COUNTIF(E17:AH17,"I²")</f>
        <v>0</v>
      </c>
      <c r="AX17" s="342">
        <f>COUNTIF(E17:AH17,"SN")</f>
        <v>0</v>
      </c>
      <c r="AY17" s="342">
        <f>COUNTIF(E17:AH17,"Ma")</f>
        <v>0</v>
      </c>
      <c r="AZ17" s="342">
        <f>COUNTIF(E17:AH17,"Ta")</f>
        <v>0</v>
      </c>
      <c r="BA17" s="342">
        <f>COUNTIF(E17:AH17,"Da")</f>
        <v>0</v>
      </c>
      <c r="BB17" s="342">
        <f>COUNTIF(E17:AH17,"ti")</f>
        <v>0</v>
      </c>
      <c r="BC17" s="342">
        <f>COUNTIF(E17:AH17,"MTa")</f>
        <v>0</v>
      </c>
      <c r="BD17" s="1"/>
      <c r="BE17" s="1"/>
      <c r="BF17" s="1"/>
      <c r="BG17" s="1"/>
      <c r="BH17" s="1"/>
      <c r="BI17" s="342">
        <f>((BE17*6)+(BF17*6)+(BG17*6)+(BH17)+(BD17*6))</f>
        <v>0</v>
      </c>
      <c r="BJ17" s="347">
        <f>(AP17*6)+(AQ17*6)+(AR17*8)+(AS17*12)+(AT17*12)+(AU17*11.5)+(AV17*6)+(AW17*6)+(AX17*12)+(AY17*6)+(AZ17*6)+(BA17*8)+(BB17*12)+(BC17*11.5)</f>
        <v>108</v>
      </c>
    </row>
    <row r="18" spans="1:62" s="341" customFormat="1" ht="26.25" customHeight="1">
      <c r="A18" s="318">
        <v>428000</v>
      </c>
      <c r="B18" s="319" t="s">
        <v>254</v>
      </c>
      <c r="C18" s="354">
        <v>114437</v>
      </c>
      <c r="D18" s="344" t="s">
        <v>245</v>
      </c>
      <c r="E18" s="321"/>
      <c r="F18" s="321" t="s">
        <v>15</v>
      </c>
      <c r="G18" s="323"/>
      <c r="H18" s="323"/>
      <c r="I18" s="323" t="s">
        <v>247</v>
      </c>
      <c r="J18" s="323"/>
      <c r="K18" s="321"/>
      <c r="L18" s="321" t="s">
        <v>15</v>
      </c>
      <c r="M18" s="321"/>
      <c r="N18" s="323"/>
      <c r="O18" s="323" t="s">
        <v>15</v>
      </c>
      <c r="P18" s="323"/>
      <c r="Q18" s="323"/>
      <c r="R18" s="323" t="s">
        <v>15</v>
      </c>
      <c r="S18" s="321"/>
      <c r="T18" s="321"/>
      <c r="U18" s="323" t="s">
        <v>15</v>
      </c>
      <c r="V18" s="323"/>
      <c r="W18" s="323"/>
      <c r="X18" s="323" t="s">
        <v>15</v>
      </c>
      <c r="Y18" s="323"/>
      <c r="Z18" s="321"/>
      <c r="AA18" s="321" t="s">
        <v>15</v>
      </c>
      <c r="AB18" s="323"/>
      <c r="AC18" s="323"/>
      <c r="AD18" s="323" t="s">
        <v>15</v>
      </c>
      <c r="AE18" s="323"/>
      <c r="AF18" s="323"/>
      <c r="AG18" s="321" t="s">
        <v>15</v>
      </c>
      <c r="AH18" s="321"/>
      <c r="AI18" s="345">
        <f>AM18</f>
        <v>0</v>
      </c>
      <c r="AJ18" s="346"/>
      <c r="AK18" s="346"/>
      <c r="AM18" s="13"/>
      <c r="AN18" s="13"/>
      <c r="AO18" s="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1"/>
      <c r="BE18" s="1"/>
      <c r="BF18" s="1"/>
      <c r="BG18" s="1"/>
      <c r="BH18" s="1"/>
      <c r="BI18" s="342"/>
      <c r="BJ18" s="347"/>
    </row>
    <row r="19" spans="1:62" s="341" customFormat="1" ht="26.25" customHeight="1">
      <c r="A19" s="313" t="s">
        <v>0</v>
      </c>
      <c r="B19" s="314" t="s">
        <v>1</v>
      </c>
      <c r="C19" s="313" t="s">
        <v>233</v>
      </c>
      <c r="D19" s="491" t="s">
        <v>3</v>
      </c>
      <c r="E19" s="315">
        <v>1</v>
      </c>
      <c r="F19" s="315">
        <v>2</v>
      </c>
      <c r="G19" s="315">
        <v>3</v>
      </c>
      <c r="H19" s="315">
        <v>4</v>
      </c>
      <c r="I19" s="315">
        <v>5</v>
      </c>
      <c r="J19" s="315">
        <v>6</v>
      </c>
      <c r="K19" s="315">
        <v>7</v>
      </c>
      <c r="L19" s="315">
        <v>8</v>
      </c>
      <c r="M19" s="315">
        <v>9</v>
      </c>
      <c r="N19" s="316">
        <v>10</v>
      </c>
      <c r="O19" s="315">
        <v>11</v>
      </c>
      <c r="P19" s="315">
        <v>12</v>
      </c>
      <c r="Q19" s="315">
        <v>13</v>
      </c>
      <c r="R19" s="315">
        <v>14</v>
      </c>
      <c r="S19" s="315">
        <v>15</v>
      </c>
      <c r="T19" s="315">
        <v>16</v>
      </c>
      <c r="U19" s="315">
        <v>17</v>
      </c>
      <c r="V19" s="315">
        <v>18</v>
      </c>
      <c r="W19" s="315">
        <v>19</v>
      </c>
      <c r="X19" s="315">
        <v>20</v>
      </c>
      <c r="Y19" s="315">
        <v>21</v>
      </c>
      <c r="Z19" s="315">
        <v>22</v>
      </c>
      <c r="AA19" s="315">
        <v>23</v>
      </c>
      <c r="AB19" s="315">
        <v>24</v>
      </c>
      <c r="AC19" s="315">
        <v>25</v>
      </c>
      <c r="AD19" s="315">
        <v>26</v>
      </c>
      <c r="AE19" s="315">
        <v>27</v>
      </c>
      <c r="AF19" s="315">
        <v>28</v>
      </c>
      <c r="AG19" s="315">
        <v>29</v>
      </c>
      <c r="AH19" s="315">
        <v>30</v>
      </c>
      <c r="AI19" s="492" t="s">
        <v>4</v>
      </c>
      <c r="AJ19" s="489" t="s">
        <v>5</v>
      </c>
      <c r="AK19" s="489" t="s">
        <v>6</v>
      </c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</row>
    <row r="20" spans="1:62" s="341" customFormat="1" ht="26.25" customHeight="1">
      <c r="A20" s="313"/>
      <c r="B20" s="314" t="s">
        <v>199</v>
      </c>
      <c r="C20" s="313" t="s">
        <v>234</v>
      </c>
      <c r="D20" s="491"/>
      <c r="E20" s="316" t="s">
        <v>157</v>
      </c>
      <c r="F20" s="315" t="s">
        <v>85</v>
      </c>
      <c r="G20" s="315" t="s">
        <v>80</v>
      </c>
      <c r="H20" s="315" t="s">
        <v>81</v>
      </c>
      <c r="I20" s="315" t="s">
        <v>82</v>
      </c>
      <c r="J20" s="317" t="s">
        <v>83</v>
      </c>
      <c r="K20" s="315" t="s">
        <v>84</v>
      </c>
      <c r="L20" s="316" t="s">
        <v>157</v>
      </c>
      <c r="M20" s="315" t="s">
        <v>85</v>
      </c>
      <c r="N20" s="315" t="s">
        <v>80</v>
      </c>
      <c r="O20" s="315" t="s">
        <v>81</v>
      </c>
      <c r="P20" s="315" t="s">
        <v>82</v>
      </c>
      <c r="Q20" s="317" t="s">
        <v>83</v>
      </c>
      <c r="R20" s="315" t="s">
        <v>84</v>
      </c>
      <c r="S20" s="316" t="s">
        <v>157</v>
      </c>
      <c r="T20" s="315" t="s">
        <v>85</v>
      </c>
      <c r="U20" s="315" t="s">
        <v>80</v>
      </c>
      <c r="V20" s="315" t="s">
        <v>81</v>
      </c>
      <c r="W20" s="315" t="s">
        <v>82</v>
      </c>
      <c r="X20" s="317" t="s">
        <v>83</v>
      </c>
      <c r="Y20" s="315" t="s">
        <v>84</v>
      </c>
      <c r="Z20" s="316" t="s">
        <v>157</v>
      </c>
      <c r="AA20" s="315" t="s">
        <v>85</v>
      </c>
      <c r="AB20" s="355" t="s">
        <v>80</v>
      </c>
      <c r="AC20" s="355" t="s">
        <v>81</v>
      </c>
      <c r="AD20" s="355" t="s">
        <v>82</v>
      </c>
      <c r="AE20" s="356" t="s">
        <v>83</v>
      </c>
      <c r="AF20" s="355" t="s">
        <v>84</v>
      </c>
      <c r="AG20" s="355" t="s">
        <v>157</v>
      </c>
      <c r="AH20" s="356" t="s">
        <v>85</v>
      </c>
      <c r="AI20" s="492"/>
      <c r="AJ20" s="490"/>
      <c r="AK20" s="490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</row>
    <row r="21" spans="1:62" s="341" customFormat="1" ht="26.25" customHeight="1">
      <c r="A21" s="324" t="s">
        <v>255</v>
      </c>
      <c r="B21" s="319" t="s">
        <v>256</v>
      </c>
      <c r="C21" s="357">
        <v>105875</v>
      </c>
      <c r="D21" s="344" t="s">
        <v>52</v>
      </c>
      <c r="E21" s="321"/>
      <c r="F21" s="321"/>
      <c r="G21" s="323"/>
      <c r="H21" s="323" t="s">
        <v>16</v>
      </c>
      <c r="I21" s="323"/>
      <c r="J21" s="323"/>
      <c r="K21" s="321" t="s">
        <v>16</v>
      </c>
      <c r="L21" s="321"/>
      <c r="M21" s="321"/>
      <c r="N21" s="323" t="s">
        <v>16</v>
      </c>
      <c r="O21" s="323"/>
      <c r="P21" s="323" t="s">
        <v>16</v>
      </c>
      <c r="Q21" s="323"/>
      <c r="R21" s="323"/>
      <c r="S21" s="321" t="s">
        <v>16</v>
      </c>
      <c r="T21" s="321"/>
      <c r="U21" s="323"/>
      <c r="V21" s="323" t="s">
        <v>16</v>
      </c>
      <c r="W21" s="323"/>
      <c r="X21" s="323"/>
      <c r="Y21" s="323" t="s">
        <v>16</v>
      </c>
      <c r="Z21" s="321"/>
      <c r="AA21" s="358"/>
      <c r="AB21" s="359"/>
      <c r="AC21" s="360"/>
      <c r="AD21" s="361" t="s">
        <v>257</v>
      </c>
      <c r="AE21" s="361"/>
      <c r="AF21" s="361"/>
      <c r="AG21" s="361"/>
      <c r="AH21" s="362"/>
      <c r="AI21" s="345">
        <f>AM21</f>
        <v>0</v>
      </c>
      <c r="AJ21" s="346">
        <f>AI21+AK21</f>
        <v>84</v>
      </c>
      <c r="AK21" s="346">
        <f>AN21</f>
        <v>84</v>
      </c>
      <c r="AM21" s="13">
        <f>$AM$2-BI21</f>
        <v>0</v>
      </c>
      <c r="AN21" s="13">
        <f>(BJ21-AM21)</f>
        <v>84</v>
      </c>
      <c r="AO21" s="2"/>
      <c r="AP21" s="342">
        <f>COUNTIF(E21:AH21,"M")</f>
        <v>0</v>
      </c>
      <c r="AQ21" s="342">
        <f>COUNTIF(E21:AH21,"T")</f>
        <v>0</v>
      </c>
      <c r="AR21" s="342">
        <f>COUNTIF(E21:AH21,"D")</f>
        <v>0</v>
      </c>
      <c r="AS21" s="342">
        <f>COUNTIF(E21:AH21,"P")</f>
        <v>0</v>
      </c>
      <c r="AT21" s="342">
        <f>COUNTIF(E21:AH21,"M/T")</f>
        <v>0</v>
      </c>
      <c r="AU21" s="342">
        <f>COUNTIF(E21:AH21,"I/I")</f>
        <v>0</v>
      </c>
      <c r="AV21" s="342">
        <f>COUNTIF(E21:AH21,"I")</f>
        <v>0</v>
      </c>
      <c r="AW21" s="342">
        <f>COUNTIF(E21:AH21,"I²")</f>
        <v>0</v>
      </c>
      <c r="AX21" s="342">
        <f>COUNTIF(E21:AH21,"SN")</f>
        <v>7</v>
      </c>
      <c r="AY21" s="342">
        <f>COUNTIF(E21:AH21,"Ma")</f>
        <v>0</v>
      </c>
      <c r="AZ21" s="342">
        <f>COUNTIF(E21:AH21,"Ta")</f>
        <v>0</v>
      </c>
      <c r="BA21" s="342">
        <f>COUNTIF(E21:AH21,"Da")</f>
        <v>0</v>
      </c>
      <c r="BB21" s="342">
        <f>COUNTIF(E21:AH21,"ti")</f>
        <v>0</v>
      </c>
      <c r="BC21" s="342">
        <f>COUNTIF(E21:AH21,"MTa")</f>
        <v>0</v>
      </c>
      <c r="BD21" s="1"/>
      <c r="BE21" s="1"/>
      <c r="BF21" s="1"/>
      <c r="BG21" s="1"/>
      <c r="BH21" s="1"/>
      <c r="BI21" s="342">
        <f>((BE21*6)+(BF21*6)+(BG21*6)+(BH21)+(BD21*6))</f>
        <v>0</v>
      </c>
      <c r="BJ21" s="347">
        <f>(AP21*6)+(AQ21*6)+(AR21*8)+(AS21*12)+(AT21*12)+(AU21*11.5)+(AV21*6)+(AW21*6)+(AX21*12)+(AY21*6)+(AZ21*6)+(BA21*8)+(BB21*12)+(BC21*11.5)</f>
        <v>84</v>
      </c>
    </row>
    <row r="22" spans="1:62" s="341" customFormat="1" ht="26.25" customHeight="1">
      <c r="A22" s="318">
        <v>432890</v>
      </c>
      <c r="B22" s="319" t="s">
        <v>258</v>
      </c>
      <c r="C22" s="351">
        <v>275062</v>
      </c>
      <c r="D22" s="344" t="s">
        <v>52</v>
      </c>
      <c r="E22" s="321"/>
      <c r="F22" s="321"/>
      <c r="G22" s="323" t="s">
        <v>31</v>
      </c>
      <c r="H22" s="323"/>
      <c r="I22" s="323"/>
      <c r="J22" s="323" t="s">
        <v>16</v>
      </c>
      <c r="K22" s="321"/>
      <c r="L22" s="321"/>
      <c r="M22" s="321" t="s">
        <v>16</v>
      </c>
      <c r="N22" s="323"/>
      <c r="O22" s="323"/>
      <c r="P22" s="323" t="s">
        <v>16</v>
      </c>
      <c r="Q22" s="323"/>
      <c r="R22" s="323"/>
      <c r="S22" s="321" t="s">
        <v>16</v>
      </c>
      <c r="T22" s="321"/>
      <c r="U22" s="323"/>
      <c r="V22" s="323" t="s">
        <v>16</v>
      </c>
      <c r="W22" s="323"/>
      <c r="X22" s="323"/>
      <c r="Y22" s="323" t="s">
        <v>16</v>
      </c>
      <c r="Z22" s="326" t="s">
        <v>15</v>
      </c>
      <c r="AA22" s="321"/>
      <c r="AB22" s="363" t="s">
        <v>16</v>
      </c>
      <c r="AC22" s="363"/>
      <c r="AD22" s="363"/>
      <c r="AE22" s="363" t="s">
        <v>16</v>
      </c>
      <c r="AF22" s="364"/>
      <c r="AG22" s="365"/>
      <c r="AH22" s="365" t="s">
        <v>16</v>
      </c>
      <c r="AI22" s="345">
        <f>AM22</f>
        <v>0</v>
      </c>
      <c r="AJ22" s="346">
        <f>AI22+AK22</f>
        <v>120</v>
      </c>
      <c r="AK22" s="346">
        <f>AN22</f>
        <v>120</v>
      </c>
      <c r="AM22" s="13">
        <f>$AM$2-BI22</f>
        <v>0</v>
      </c>
      <c r="AN22" s="13">
        <f>(BJ22-AM22)</f>
        <v>120</v>
      </c>
      <c r="AO22" s="2"/>
      <c r="AP22" s="342">
        <f>COUNTIF(E22:AH22,"M")</f>
        <v>0</v>
      </c>
      <c r="AQ22" s="342">
        <f>COUNTIF(E22:AH22,"T")</f>
        <v>0</v>
      </c>
      <c r="AR22" s="342">
        <f>COUNTIF(E22:AH22,"D")</f>
        <v>0</v>
      </c>
      <c r="AS22" s="342">
        <f>COUNTIF(E22:AH22,"P")</f>
        <v>1</v>
      </c>
      <c r="AT22" s="342">
        <f>COUNTIF(E22:AH22,"M/T")</f>
        <v>0</v>
      </c>
      <c r="AU22" s="342">
        <f>COUNTIF(E22:AH22,"I/I")</f>
        <v>0</v>
      </c>
      <c r="AV22" s="342">
        <f>COUNTIF(E22:AH22,"I")</f>
        <v>0</v>
      </c>
      <c r="AW22" s="342">
        <f>COUNTIF(E22:AH22,"I²")</f>
        <v>0</v>
      </c>
      <c r="AX22" s="342">
        <f>COUNTIF(E22:AH22,"SN")</f>
        <v>9</v>
      </c>
      <c r="AY22" s="342">
        <f>COUNTIF(E22:AH22,"Ma")</f>
        <v>0</v>
      </c>
      <c r="AZ22" s="342">
        <f>COUNTIF(E22:AH22,"Ta")</f>
        <v>0</v>
      </c>
      <c r="BA22" s="342">
        <f>COUNTIF(E22:AH22,"Da")</f>
        <v>0</v>
      </c>
      <c r="BB22" s="342">
        <f>COUNTIF(E22:AH22,"ti")</f>
        <v>0</v>
      </c>
      <c r="BC22" s="342">
        <f>COUNTIF(E22:AH22,"MTa")</f>
        <v>0</v>
      </c>
      <c r="BD22" s="1"/>
      <c r="BE22" s="1"/>
      <c r="BF22" s="1"/>
      <c r="BG22" s="1"/>
      <c r="BH22" s="1"/>
      <c r="BI22" s="342">
        <f>((BE22*6)+(BF22*6)+(BG22*6)+(BH22)+(BD22*6))</f>
        <v>0</v>
      </c>
      <c r="BJ22" s="347">
        <f>(AP22*6)+(AQ22*6)+(AR22*8)+(AS22*12)+(AT22*12)+(AU22*11.5)+(AV22*6)+(AW22*6)+(AX22*12)+(AY22*6)+(AZ22*6)+(BA22*8)+(BB22*12)+(BC22*11.5)</f>
        <v>120</v>
      </c>
    </row>
    <row r="23" spans="1:62" s="341" customFormat="1" ht="26.25" customHeight="1">
      <c r="A23" s="313" t="s">
        <v>0</v>
      </c>
      <c r="B23" s="314" t="s">
        <v>1</v>
      </c>
      <c r="C23" s="313" t="s">
        <v>233</v>
      </c>
      <c r="D23" s="491" t="s">
        <v>3</v>
      </c>
      <c r="E23" s="315">
        <v>1</v>
      </c>
      <c r="F23" s="315">
        <v>2</v>
      </c>
      <c r="G23" s="315">
        <v>3</v>
      </c>
      <c r="H23" s="315">
        <v>4</v>
      </c>
      <c r="I23" s="315">
        <v>5</v>
      </c>
      <c r="J23" s="315">
        <v>6</v>
      </c>
      <c r="K23" s="315">
        <v>7</v>
      </c>
      <c r="L23" s="315">
        <v>8</v>
      </c>
      <c r="M23" s="315">
        <v>9</v>
      </c>
      <c r="N23" s="316">
        <v>10</v>
      </c>
      <c r="O23" s="315">
        <v>11</v>
      </c>
      <c r="P23" s="315">
        <v>12</v>
      </c>
      <c r="Q23" s="315">
        <v>13</v>
      </c>
      <c r="R23" s="315">
        <v>14</v>
      </c>
      <c r="S23" s="315">
        <v>15</v>
      </c>
      <c r="T23" s="315">
        <v>16</v>
      </c>
      <c r="U23" s="315">
        <v>17</v>
      </c>
      <c r="V23" s="315">
        <v>18</v>
      </c>
      <c r="W23" s="315">
        <v>19</v>
      </c>
      <c r="X23" s="315">
        <v>20</v>
      </c>
      <c r="Y23" s="315">
        <v>21</v>
      </c>
      <c r="Z23" s="315">
        <v>22</v>
      </c>
      <c r="AA23" s="315">
        <v>23</v>
      </c>
      <c r="AB23" s="315">
        <v>24</v>
      </c>
      <c r="AC23" s="315">
        <v>25</v>
      </c>
      <c r="AD23" s="315">
        <v>26</v>
      </c>
      <c r="AE23" s="315">
        <v>27</v>
      </c>
      <c r="AF23" s="315">
        <v>28</v>
      </c>
      <c r="AG23" s="315">
        <v>29</v>
      </c>
      <c r="AH23" s="315">
        <v>30</v>
      </c>
      <c r="AI23" s="492" t="s">
        <v>4</v>
      </c>
      <c r="AJ23" s="489" t="s">
        <v>5</v>
      </c>
      <c r="AK23" s="489" t="s">
        <v>6</v>
      </c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</row>
    <row r="24" spans="1:62" s="341" customFormat="1" ht="26.25" customHeight="1">
      <c r="A24" s="313"/>
      <c r="B24" s="314" t="s">
        <v>199</v>
      </c>
      <c r="C24" s="313" t="s">
        <v>234</v>
      </c>
      <c r="D24" s="491"/>
      <c r="E24" s="316" t="s">
        <v>157</v>
      </c>
      <c r="F24" s="315" t="s">
        <v>85</v>
      </c>
      <c r="G24" s="315" t="s">
        <v>80</v>
      </c>
      <c r="H24" s="315" t="s">
        <v>81</v>
      </c>
      <c r="I24" s="315" t="s">
        <v>82</v>
      </c>
      <c r="J24" s="317" t="s">
        <v>83</v>
      </c>
      <c r="K24" s="315" t="s">
        <v>84</v>
      </c>
      <c r="L24" s="316" t="s">
        <v>157</v>
      </c>
      <c r="M24" s="315" t="s">
        <v>85</v>
      </c>
      <c r="N24" s="315" t="s">
        <v>80</v>
      </c>
      <c r="O24" s="315" t="s">
        <v>81</v>
      </c>
      <c r="P24" s="315" t="s">
        <v>82</v>
      </c>
      <c r="Q24" s="317" t="s">
        <v>83</v>
      </c>
      <c r="R24" s="315" t="s">
        <v>84</v>
      </c>
      <c r="S24" s="316" t="s">
        <v>157</v>
      </c>
      <c r="T24" s="315" t="s">
        <v>85</v>
      </c>
      <c r="U24" s="315" t="s">
        <v>80</v>
      </c>
      <c r="V24" s="315" t="s">
        <v>81</v>
      </c>
      <c r="W24" s="315" t="s">
        <v>82</v>
      </c>
      <c r="X24" s="317" t="s">
        <v>83</v>
      </c>
      <c r="Y24" s="315" t="s">
        <v>84</v>
      </c>
      <c r="Z24" s="316" t="s">
        <v>157</v>
      </c>
      <c r="AA24" s="315" t="s">
        <v>85</v>
      </c>
      <c r="AB24" s="315" t="s">
        <v>80</v>
      </c>
      <c r="AC24" s="315" t="s">
        <v>81</v>
      </c>
      <c r="AD24" s="315" t="s">
        <v>82</v>
      </c>
      <c r="AE24" s="317" t="s">
        <v>83</v>
      </c>
      <c r="AF24" s="315" t="s">
        <v>84</v>
      </c>
      <c r="AG24" s="315" t="s">
        <v>157</v>
      </c>
      <c r="AH24" s="317" t="s">
        <v>85</v>
      </c>
      <c r="AI24" s="492"/>
      <c r="AJ24" s="490"/>
      <c r="AK24" s="490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</row>
    <row r="25" spans="1:62" s="341" customFormat="1" ht="26.25" customHeight="1">
      <c r="A25" s="324" t="s">
        <v>243</v>
      </c>
      <c r="B25" s="319" t="s">
        <v>244</v>
      </c>
      <c r="C25" s="348">
        <v>177095</v>
      </c>
      <c r="D25" s="344" t="s">
        <v>52</v>
      </c>
      <c r="E25" s="326" t="s">
        <v>16</v>
      </c>
      <c r="F25" s="321"/>
      <c r="G25" s="323" t="s">
        <v>31</v>
      </c>
      <c r="H25" s="349" t="s">
        <v>16</v>
      </c>
      <c r="I25" s="323"/>
      <c r="J25" s="323" t="s">
        <v>16</v>
      </c>
      <c r="K25" s="326" t="s">
        <v>16</v>
      </c>
      <c r="L25" s="321"/>
      <c r="M25" s="321" t="s">
        <v>16</v>
      </c>
      <c r="N25" s="349" t="s">
        <v>16</v>
      </c>
      <c r="O25" s="323"/>
      <c r="P25" s="323"/>
      <c r="Q25" s="323" t="s">
        <v>16</v>
      </c>
      <c r="R25" s="323"/>
      <c r="S25" s="321"/>
      <c r="T25" s="321" t="s">
        <v>16</v>
      </c>
      <c r="U25" s="323"/>
      <c r="V25" s="349"/>
      <c r="W25" s="323" t="s">
        <v>16</v>
      </c>
      <c r="X25" s="323"/>
      <c r="Y25" s="366"/>
      <c r="Z25" s="321" t="s">
        <v>16</v>
      </c>
      <c r="AA25" s="321"/>
      <c r="AB25" s="323"/>
      <c r="AC25" s="323" t="s">
        <v>16</v>
      </c>
      <c r="AD25" s="323"/>
      <c r="AE25" s="323"/>
      <c r="AF25" s="323" t="s">
        <v>16</v>
      </c>
      <c r="AG25" s="321" t="s">
        <v>16</v>
      </c>
      <c r="AH25" s="321" t="s">
        <v>16</v>
      </c>
      <c r="AI25" s="345">
        <f>AM25</f>
        <v>0</v>
      </c>
      <c r="AJ25" s="346">
        <f>AI25+AK25</f>
        <v>168</v>
      </c>
      <c r="AK25" s="346">
        <f>AN25</f>
        <v>168</v>
      </c>
      <c r="AM25" s="13">
        <f>$AM$2-BI25</f>
        <v>0</v>
      </c>
      <c r="AN25" s="13">
        <f>(BJ25-AM25)</f>
        <v>168</v>
      </c>
      <c r="AO25" s="2"/>
      <c r="AP25" s="342">
        <f>COUNTIF(E25:AH25,"M")</f>
        <v>0</v>
      </c>
      <c r="AQ25" s="342">
        <f>COUNTIF(E25:AH25,"T")</f>
        <v>0</v>
      </c>
      <c r="AR25" s="342">
        <f>COUNTIF(E25:AH25,"D")</f>
        <v>0</v>
      </c>
      <c r="AS25" s="342">
        <f>COUNTIF(E25:AH25,"P")</f>
        <v>0</v>
      </c>
      <c r="AT25" s="342">
        <f>COUNTIF(E25:AH25,"M/T")</f>
        <v>0</v>
      </c>
      <c r="AU25" s="342">
        <f>COUNTIF(E25:AH25,"I/I")</f>
        <v>0</v>
      </c>
      <c r="AV25" s="342">
        <f>COUNTIF(E25:AH25,"I")</f>
        <v>0</v>
      </c>
      <c r="AW25" s="342">
        <f>COUNTIF(E25:AH25,"I²")</f>
        <v>0</v>
      </c>
      <c r="AX25" s="342">
        <f>COUNTIF(E25:AH25,"SN")</f>
        <v>14</v>
      </c>
      <c r="AY25" s="342">
        <f>COUNTIF(E25:AH25,"Ma")</f>
        <v>0</v>
      </c>
      <c r="AZ25" s="342">
        <f>COUNTIF(E25:AH25,"Ta")</f>
        <v>0</v>
      </c>
      <c r="BA25" s="342">
        <f>COUNTIF(E25:AH25,"Da")</f>
        <v>0</v>
      </c>
      <c r="BB25" s="342">
        <f>COUNTIF(E25:AH25,"ti")</f>
        <v>0</v>
      </c>
      <c r="BC25" s="342">
        <f>COUNTIF(E25:AH25,"MTa")</f>
        <v>0</v>
      </c>
      <c r="BD25" s="1"/>
      <c r="BE25" s="1"/>
      <c r="BF25" s="1"/>
      <c r="BG25" s="1"/>
      <c r="BH25" s="1"/>
      <c r="BI25" s="342">
        <f>((BE25*6)+(BF25*6)+(BG25*6)+(BH25)+(BD25*6))</f>
        <v>0</v>
      </c>
      <c r="BJ25" s="347">
        <f>(AP25*6)+(AQ25*6)+(AR25*8)+(AS25*12)+(AT25*12)+(AU25*11.5)+(AV25*6)+(AW25*6)+(AX25*12)+(AY25*6)+(AZ25*6)+(BA25*8)+(BB25*12)+(BC25*11.5)</f>
        <v>168</v>
      </c>
    </row>
    <row r="26" spans="1:62" s="341" customFormat="1" ht="26.25" customHeight="1">
      <c r="A26" s="324" t="s">
        <v>259</v>
      </c>
      <c r="B26" s="319" t="s">
        <v>260</v>
      </c>
      <c r="C26" s="354">
        <v>157582</v>
      </c>
      <c r="D26" s="344" t="s">
        <v>52</v>
      </c>
      <c r="E26" s="321"/>
      <c r="F26" s="326" t="s">
        <v>15</v>
      </c>
      <c r="G26" s="323"/>
      <c r="H26" s="323"/>
      <c r="I26" s="323"/>
      <c r="J26" s="323"/>
      <c r="K26" s="326"/>
      <c r="L26" s="321"/>
      <c r="M26" s="321"/>
      <c r="N26" s="323"/>
      <c r="O26" s="323"/>
      <c r="P26" s="323"/>
      <c r="Q26" s="323" t="s">
        <v>31</v>
      </c>
      <c r="R26" s="323"/>
      <c r="S26" s="321"/>
      <c r="T26" s="321" t="s">
        <v>16</v>
      </c>
      <c r="U26" s="367"/>
      <c r="V26" s="349"/>
      <c r="W26" s="323" t="s">
        <v>16</v>
      </c>
      <c r="X26" s="323"/>
      <c r="Y26" s="367" t="s">
        <v>261</v>
      </c>
      <c r="Z26" s="321" t="s">
        <v>16</v>
      </c>
      <c r="AA26" s="321"/>
      <c r="AB26" s="323" t="s">
        <v>16</v>
      </c>
      <c r="AC26" s="323" t="s">
        <v>16</v>
      </c>
      <c r="AD26" s="323"/>
      <c r="AE26" s="323" t="s">
        <v>16</v>
      </c>
      <c r="AF26" s="323" t="s">
        <v>16</v>
      </c>
      <c r="AG26" s="321"/>
      <c r="AH26" s="321"/>
      <c r="AI26" s="345">
        <f>AM26</f>
        <v>0</v>
      </c>
      <c r="AJ26" s="346">
        <f>AI26+AK26</f>
        <v>96</v>
      </c>
      <c r="AK26" s="346">
        <f>AN26</f>
        <v>96</v>
      </c>
      <c r="AM26" s="13">
        <f>$AM$2-BI26</f>
        <v>0</v>
      </c>
      <c r="AN26" s="13">
        <f>(BJ26-AM26)</f>
        <v>96</v>
      </c>
      <c r="AO26" s="2"/>
      <c r="AP26" s="342">
        <f>COUNTIF(E26:AH26,"M")</f>
        <v>0</v>
      </c>
      <c r="AQ26" s="342">
        <f>COUNTIF(E26:AH26,"T")</f>
        <v>0</v>
      </c>
      <c r="AR26" s="342">
        <f>COUNTIF(E26:AH26,"D")</f>
        <v>0</v>
      </c>
      <c r="AS26" s="342">
        <f>COUNTIF(E26:AH26,"P")</f>
        <v>1</v>
      </c>
      <c r="AT26" s="342">
        <f>COUNTIF(E26:AH26,"M/T")</f>
        <v>0</v>
      </c>
      <c r="AU26" s="342">
        <f>COUNTIF(E26:AH26,"I/I")</f>
        <v>0</v>
      </c>
      <c r="AV26" s="342">
        <f>COUNTIF(E26:AH26,"I")</f>
        <v>0</v>
      </c>
      <c r="AW26" s="342">
        <f>COUNTIF(E26:AH26,"I²")</f>
        <v>0</v>
      </c>
      <c r="AX26" s="342">
        <f>COUNTIF(E26:AH26,"SN")</f>
        <v>7</v>
      </c>
      <c r="AY26" s="342">
        <f>COUNTIF(E26:AH26,"Ma")</f>
        <v>0</v>
      </c>
      <c r="AZ26" s="342">
        <f>COUNTIF(E26:AH26,"Ta")</f>
        <v>0</v>
      </c>
      <c r="BA26" s="342">
        <f>COUNTIF(E26:AH26,"Da")</f>
        <v>0</v>
      </c>
      <c r="BB26" s="342">
        <f>COUNTIF(E26:AH26,"ti")</f>
        <v>0</v>
      </c>
      <c r="BC26" s="342">
        <f>COUNTIF(E26:AH26,"MTa")</f>
        <v>0</v>
      </c>
      <c r="BD26" s="1"/>
      <c r="BE26" s="1"/>
      <c r="BF26" s="1"/>
      <c r="BG26" s="1"/>
      <c r="BH26" s="1"/>
      <c r="BI26" s="342">
        <f>((BE26*6)+(BF26*6)+(BG26*6)+(BH26)+(BD26*6))</f>
        <v>0</v>
      </c>
      <c r="BJ26" s="347">
        <f>(AP26*6)+(AQ26*6)+(AR26*8)+(AS26*12)+(AT26*12)+(AU26*11.5)+(AV26*6)+(AW26*6)+(AX26*12)+(AY26*6)+(AZ26*6)+(BA26*8)+(BB26*12)+(BC26*11.5)</f>
        <v>96</v>
      </c>
    </row>
    <row r="27" spans="1:62" s="341" customFormat="1" ht="26.25" customHeight="1">
      <c r="A27" s="313" t="s">
        <v>0</v>
      </c>
      <c r="B27" s="314" t="s">
        <v>1</v>
      </c>
      <c r="C27" s="313" t="s">
        <v>233</v>
      </c>
      <c r="D27" s="491" t="s">
        <v>3</v>
      </c>
      <c r="E27" s="315">
        <v>1</v>
      </c>
      <c r="F27" s="315">
        <v>2</v>
      </c>
      <c r="G27" s="315">
        <v>3</v>
      </c>
      <c r="H27" s="315">
        <v>4</v>
      </c>
      <c r="I27" s="315">
        <v>5</v>
      </c>
      <c r="J27" s="315">
        <v>6</v>
      </c>
      <c r="K27" s="315">
        <v>7</v>
      </c>
      <c r="L27" s="315">
        <v>8</v>
      </c>
      <c r="M27" s="315">
        <v>9</v>
      </c>
      <c r="N27" s="316">
        <v>10</v>
      </c>
      <c r="O27" s="315">
        <v>11</v>
      </c>
      <c r="P27" s="315">
        <v>12</v>
      </c>
      <c r="Q27" s="315">
        <v>13</v>
      </c>
      <c r="R27" s="315">
        <v>14</v>
      </c>
      <c r="S27" s="315">
        <v>15</v>
      </c>
      <c r="T27" s="315">
        <v>16</v>
      </c>
      <c r="U27" s="315">
        <v>17</v>
      </c>
      <c r="V27" s="315">
        <v>18</v>
      </c>
      <c r="W27" s="315">
        <v>19</v>
      </c>
      <c r="X27" s="315">
        <v>20</v>
      </c>
      <c r="Y27" s="315">
        <v>21</v>
      </c>
      <c r="Z27" s="315">
        <v>22</v>
      </c>
      <c r="AA27" s="315">
        <v>23</v>
      </c>
      <c r="AB27" s="315">
        <v>24</v>
      </c>
      <c r="AC27" s="315">
        <v>25</v>
      </c>
      <c r="AD27" s="315">
        <v>26</v>
      </c>
      <c r="AE27" s="315">
        <v>27</v>
      </c>
      <c r="AF27" s="315">
        <v>28</v>
      </c>
      <c r="AG27" s="315">
        <v>29</v>
      </c>
      <c r="AH27" s="315">
        <v>30</v>
      </c>
      <c r="AI27" s="492" t="s">
        <v>4</v>
      </c>
      <c r="AJ27" s="489" t="s">
        <v>5</v>
      </c>
      <c r="AK27" s="489" t="s">
        <v>6</v>
      </c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</row>
    <row r="28" spans="1:62" s="341" customFormat="1" ht="26.25" customHeight="1">
      <c r="A28" s="313"/>
      <c r="B28" s="314" t="s">
        <v>199</v>
      </c>
      <c r="C28" s="313" t="s">
        <v>234</v>
      </c>
      <c r="D28" s="491"/>
      <c r="E28" s="316" t="s">
        <v>157</v>
      </c>
      <c r="F28" s="315" t="s">
        <v>85</v>
      </c>
      <c r="G28" s="315" t="s">
        <v>80</v>
      </c>
      <c r="H28" s="315" t="s">
        <v>81</v>
      </c>
      <c r="I28" s="315" t="s">
        <v>82</v>
      </c>
      <c r="J28" s="317" t="s">
        <v>83</v>
      </c>
      <c r="K28" s="315" t="s">
        <v>84</v>
      </c>
      <c r="L28" s="316" t="s">
        <v>157</v>
      </c>
      <c r="M28" s="315" t="s">
        <v>85</v>
      </c>
      <c r="N28" s="315" t="s">
        <v>80</v>
      </c>
      <c r="O28" s="315" t="s">
        <v>81</v>
      </c>
      <c r="P28" s="315" t="s">
        <v>82</v>
      </c>
      <c r="Q28" s="317" t="s">
        <v>83</v>
      </c>
      <c r="R28" s="315" t="s">
        <v>84</v>
      </c>
      <c r="S28" s="316" t="s">
        <v>157</v>
      </c>
      <c r="T28" s="315" t="s">
        <v>85</v>
      </c>
      <c r="U28" s="315" t="s">
        <v>80</v>
      </c>
      <c r="V28" s="315" t="s">
        <v>81</v>
      </c>
      <c r="W28" s="315" t="s">
        <v>82</v>
      </c>
      <c r="X28" s="317" t="s">
        <v>83</v>
      </c>
      <c r="Y28" s="315" t="s">
        <v>84</v>
      </c>
      <c r="Z28" s="316" t="s">
        <v>157</v>
      </c>
      <c r="AA28" s="315" t="s">
        <v>85</v>
      </c>
      <c r="AB28" s="315" t="s">
        <v>80</v>
      </c>
      <c r="AC28" s="315" t="s">
        <v>81</v>
      </c>
      <c r="AD28" s="315" t="s">
        <v>82</v>
      </c>
      <c r="AE28" s="317" t="s">
        <v>83</v>
      </c>
      <c r="AF28" s="315" t="s">
        <v>84</v>
      </c>
      <c r="AG28" s="315" t="s">
        <v>157</v>
      </c>
      <c r="AH28" s="317" t="s">
        <v>85</v>
      </c>
      <c r="AI28" s="492"/>
      <c r="AJ28" s="490"/>
      <c r="AK28" s="490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</row>
    <row r="29" spans="1:62" s="341" customFormat="1" ht="26.25" customHeight="1">
      <c r="A29" s="324">
        <v>433586</v>
      </c>
      <c r="B29" s="319" t="s">
        <v>262</v>
      </c>
      <c r="C29" s="348">
        <v>459785</v>
      </c>
      <c r="D29" s="344" t="s">
        <v>52</v>
      </c>
      <c r="E29" s="321"/>
      <c r="F29" s="321"/>
      <c r="G29" s="323"/>
      <c r="H29" s="323"/>
      <c r="I29" s="323" t="s">
        <v>31</v>
      </c>
      <c r="J29" s="323"/>
      <c r="K29" s="321"/>
      <c r="L29" s="321" t="s">
        <v>16</v>
      </c>
      <c r="M29" s="321"/>
      <c r="N29" s="349"/>
      <c r="O29" s="323" t="s">
        <v>16</v>
      </c>
      <c r="P29" s="323"/>
      <c r="Q29" s="323"/>
      <c r="R29" s="323" t="s">
        <v>16</v>
      </c>
      <c r="S29" s="321"/>
      <c r="T29" s="321"/>
      <c r="U29" s="323" t="s">
        <v>16</v>
      </c>
      <c r="V29" s="323"/>
      <c r="W29" s="323"/>
      <c r="X29" s="323" t="s">
        <v>16</v>
      </c>
      <c r="Y29" s="323"/>
      <c r="Z29" s="321" t="s">
        <v>15</v>
      </c>
      <c r="AA29" s="321" t="s">
        <v>16</v>
      </c>
      <c r="AB29" s="323"/>
      <c r="AC29" s="323"/>
      <c r="AD29" s="323" t="s">
        <v>16</v>
      </c>
      <c r="AE29" s="323"/>
      <c r="AF29" s="323"/>
      <c r="AG29" s="321" t="s">
        <v>16</v>
      </c>
      <c r="AH29" s="321"/>
      <c r="AI29" s="345">
        <f>AM29</f>
        <v>0</v>
      </c>
      <c r="AJ29" s="346">
        <f>AI29+AK29</f>
        <v>108</v>
      </c>
      <c r="AK29" s="346">
        <f>AN29</f>
        <v>108</v>
      </c>
      <c r="AM29" s="13">
        <f>$AM$2-BI29</f>
        <v>0</v>
      </c>
      <c r="AN29" s="13">
        <f>(BJ29-AM29)</f>
        <v>108</v>
      </c>
      <c r="AO29" s="2"/>
      <c r="AP29" s="342">
        <f>COUNTIF(E29:AH29,"M")</f>
        <v>0</v>
      </c>
      <c r="AQ29" s="342">
        <f>COUNTIF(E29:AH29,"T")</f>
        <v>0</v>
      </c>
      <c r="AR29" s="342">
        <f>COUNTIF(E29:AH29,"D")</f>
        <v>0</v>
      </c>
      <c r="AS29" s="342">
        <f>COUNTIF(E29:AH29,"P")</f>
        <v>1</v>
      </c>
      <c r="AT29" s="342">
        <f>COUNTIF(E29:AH29,"M/T")</f>
        <v>0</v>
      </c>
      <c r="AU29" s="342">
        <f>COUNTIF(E29:AH29,"I/I")</f>
        <v>0</v>
      </c>
      <c r="AV29" s="342">
        <f>COUNTIF(E29:AH29,"I")</f>
        <v>0</v>
      </c>
      <c r="AW29" s="342">
        <f>COUNTIF(E29:AH29,"I²")</f>
        <v>0</v>
      </c>
      <c r="AX29" s="342">
        <f>COUNTIF(E29:AH29,"SN")</f>
        <v>8</v>
      </c>
      <c r="AY29" s="342">
        <f>COUNTIF(E29:AH29,"Ma")</f>
        <v>0</v>
      </c>
      <c r="AZ29" s="342">
        <f>COUNTIF(E29:AH29,"Ta")</f>
        <v>0</v>
      </c>
      <c r="BA29" s="342">
        <f>COUNTIF(E29:AH29,"Da")</f>
        <v>0</v>
      </c>
      <c r="BB29" s="342">
        <f>COUNTIF(E29:AH29,"ti")</f>
        <v>0</v>
      </c>
      <c r="BC29" s="342">
        <f>COUNTIF(E29:AH29,"MTa")</f>
        <v>0</v>
      </c>
      <c r="BD29" s="1"/>
      <c r="BE29" s="1"/>
      <c r="BF29" s="1"/>
      <c r="BG29" s="1"/>
      <c r="BH29" s="1"/>
      <c r="BI29" s="342">
        <f>((BE29*6)+(BF29*6)+(BG29*6)+(BH29)+(BD29*6))</f>
        <v>0</v>
      </c>
      <c r="BJ29" s="347">
        <f>(AP29*6)+(AQ29*6)+(AR29*8)+(AS29*12)+(AT29*12)+(AU29*11.5)+(AV29*6)+(AW29*6)+(AX29*12)+(AY29*6)+(AZ29*6)+(BA29*8)+(BB29*12)+(BC29*11.5)</f>
        <v>108</v>
      </c>
    </row>
    <row r="30" spans="1:62" s="341" customFormat="1" ht="26.25" customHeight="1">
      <c r="A30" s="324">
        <v>427829</v>
      </c>
      <c r="B30" s="319" t="s">
        <v>263</v>
      </c>
      <c r="C30" s="348"/>
      <c r="D30" s="344" t="s">
        <v>52</v>
      </c>
      <c r="E30" s="321" t="s">
        <v>16</v>
      </c>
      <c r="F30" s="321" t="s">
        <v>16</v>
      </c>
      <c r="G30" s="323"/>
      <c r="H30" s="323"/>
      <c r="I30" s="323" t="s">
        <v>31</v>
      </c>
      <c r="J30" s="323"/>
      <c r="K30" s="321"/>
      <c r="L30" s="321" t="s">
        <v>16</v>
      </c>
      <c r="M30" s="321"/>
      <c r="N30" s="323"/>
      <c r="O30" s="323" t="s">
        <v>16</v>
      </c>
      <c r="P30" s="323"/>
      <c r="Q30" s="323"/>
      <c r="R30" s="323" t="s">
        <v>16</v>
      </c>
      <c r="S30" s="321"/>
      <c r="T30" s="321"/>
      <c r="U30" s="323" t="s">
        <v>16</v>
      </c>
      <c r="V30" s="323"/>
      <c r="W30" s="323"/>
      <c r="X30" s="323" t="s">
        <v>16</v>
      </c>
      <c r="Y30" s="323"/>
      <c r="Z30" s="321"/>
      <c r="AA30" s="321" t="s">
        <v>16</v>
      </c>
      <c r="AB30" s="323"/>
      <c r="AC30" s="323"/>
      <c r="AD30" s="323" t="s">
        <v>16</v>
      </c>
      <c r="AE30" s="323"/>
      <c r="AF30" s="323"/>
      <c r="AG30" s="321"/>
      <c r="AH30" s="321"/>
      <c r="AI30" s="345"/>
      <c r="AJ30" s="346"/>
      <c r="AK30" s="346"/>
      <c r="AM30" s="13"/>
      <c r="AN30" s="13"/>
      <c r="AO30" s="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1"/>
      <c r="BE30" s="1"/>
      <c r="BF30" s="1"/>
      <c r="BG30" s="1"/>
      <c r="BH30" s="1"/>
      <c r="BI30" s="342"/>
      <c r="BJ30" s="347"/>
    </row>
    <row r="31" spans="1:61" s="341" customFormat="1" ht="26.25" customHeight="1">
      <c r="A31" s="313" t="s">
        <v>0</v>
      </c>
      <c r="B31" s="314" t="s">
        <v>1</v>
      </c>
      <c r="C31" s="313" t="s">
        <v>233</v>
      </c>
      <c r="D31" s="491" t="s">
        <v>3</v>
      </c>
      <c r="E31" s="315">
        <v>1</v>
      </c>
      <c r="F31" s="315">
        <v>2</v>
      </c>
      <c r="G31" s="315">
        <v>3</v>
      </c>
      <c r="H31" s="315">
        <v>4</v>
      </c>
      <c r="I31" s="315">
        <v>5</v>
      </c>
      <c r="J31" s="315">
        <v>6</v>
      </c>
      <c r="K31" s="315">
        <v>7</v>
      </c>
      <c r="L31" s="315">
        <v>8</v>
      </c>
      <c r="M31" s="315">
        <v>9</v>
      </c>
      <c r="N31" s="316">
        <v>10</v>
      </c>
      <c r="O31" s="315">
        <v>11</v>
      </c>
      <c r="P31" s="315">
        <v>12</v>
      </c>
      <c r="Q31" s="315">
        <v>13</v>
      </c>
      <c r="R31" s="315">
        <v>14</v>
      </c>
      <c r="S31" s="315">
        <v>15</v>
      </c>
      <c r="T31" s="315">
        <v>16</v>
      </c>
      <c r="U31" s="315">
        <v>17</v>
      </c>
      <c r="V31" s="315">
        <v>18</v>
      </c>
      <c r="W31" s="315">
        <v>19</v>
      </c>
      <c r="X31" s="315">
        <v>20</v>
      </c>
      <c r="Y31" s="315">
        <v>21</v>
      </c>
      <c r="Z31" s="315">
        <v>22</v>
      </c>
      <c r="AA31" s="315">
        <v>23</v>
      </c>
      <c r="AB31" s="315">
        <v>24</v>
      </c>
      <c r="AC31" s="315">
        <v>25</v>
      </c>
      <c r="AD31" s="315">
        <v>26</v>
      </c>
      <c r="AE31" s="315">
        <v>27</v>
      </c>
      <c r="AF31" s="315">
        <v>28</v>
      </c>
      <c r="AG31" s="315">
        <v>29</v>
      </c>
      <c r="AH31" s="315">
        <v>30</v>
      </c>
      <c r="AI31" s="492" t="s">
        <v>4</v>
      </c>
      <c r="AJ31" s="489" t="s">
        <v>6</v>
      </c>
      <c r="AK31" s="489" t="s">
        <v>6</v>
      </c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</row>
    <row r="32" spans="1:61" s="341" customFormat="1" ht="26.25" customHeight="1">
      <c r="A32" s="313"/>
      <c r="B32" s="314" t="s">
        <v>264</v>
      </c>
      <c r="C32" s="313" t="s">
        <v>234</v>
      </c>
      <c r="D32" s="491"/>
      <c r="E32" s="316" t="s">
        <v>157</v>
      </c>
      <c r="F32" s="315" t="s">
        <v>85</v>
      </c>
      <c r="G32" s="315" t="s">
        <v>80</v>
      </c>
      <c r="H32" s="315" t="s">
        <v>81</v>
      </c>
      <c r="I32" s="315" t="s">
        <v>82</v>
      </c>
      <c r="J32" s="317" t="s">
        <v>83</v>
      </c>
      <c r="K32" s="315" t="s">
        <v>84</v>
      </c>
      <c r="L32" s="316" t="s">
        <v>157</v>
      </c>
      <c r="M32" s="315" t="s">
        <v>85</v>
      </c>
      <c r="N32" s="315" t="s">
        <v>80</v>
      </c>
      <c r="O32" s="315" t="s">
        <v>81</v>
      </c>
      <c r="P32" s="315" t="s">
        <v>82</v>
      </c>
      <c r="Q32" s="317" t="s">
        <v>83</v>
      </c>
      <c r="R32" s="315" t="s">
        <v>84</v>
      </c>
      <c r="S32" s="316" t="s">
        <v>157</v>
      </c>
      <c r="T32" s="315" t="s">
        <v>85</v>
      </c>
      <c r="U32" s="315" t="s">
        <v>80</v>
      </c>
      <c r="V32" s="315" t="s">
        <v>81</v>
      </c>
      <c r="W32" s="315" t="s">
        <v>82</v>
      </c>
      <c r="X32" s="317" t="s">
        <v>83</v>
      </c>
      <c r="Y32" s="315" t="s">
        <v>84</v>
      </c>
      <c r="Z32" s="316" t="s">
        <v>157</v>
      </c>
      <c r="AA32" s="315" t="s">
        <v>85</v>
      </c>
      <c r="AB32" s="315" t="s">
        <v>80</v>
      </c>
      <c r="AC32" s="315" t="s">
        <v>81</v>
      </c>
      <c r="AD32" s="315" t="s">
        <v>82</v>
      </c>
      <c r="AE32" s="317" t="s">
        <v>83</v>
      </c>
      <c r="AF32" s="315" t="s">
        <v>84</v>
      </c>
      <c r="AG32" s="315" t="s">
        <v>157</v>
      </c>
      <c r="AH32" s="317" t="s">
        <v>85</v>
      </c>
      <c r="AI32" s="492"/>
      <c r="AJ32" s="490"/>
      <c r="AK32" s="490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</row>
    <row r="33" spans="1:61" s="341" customFormat="1" ht="26.25" customHeight="1">
      <c r="A33" s="318" t="s">
        <v>265</v>
      </c>
      <c r="B33" s="319" t="s">
        <v>266</v>
      </c>
      <c r="C33" s="354">
        <v>227840</v>
      </c>
      <c r="D33" s="368" t="s">
        <v>267</v>
      </c>
      <c r="E33" s="369"/>
      <c r="F33" s="369"/>
      <c r="G33" s="366" t="s">
        <v>268</v>
      </c>
      <c r="H33" s="366" t="s">
        <v>14</v>
      </c>
      <c r="I33" s="366" t="s">
        <v>261</v>
      </c>
      <c r="J33" s="366"/>
      <c r="K33" s="321"/>
      <c r="L33" s="321"/>
      <c r="M33" s="321"/>
      <c r="N33" s="366"/>
      <c r="O33" s="366" t="s">
        <v>261</v>
      </c>
      <c r="P33" s="366"/>
      <c r="Q33" s="366" t="s">
        <v>261</v>
      </c>
      <c r="R33" s="366"/>
      <c r="S33" s="321"/>
      <c r="T33" s="321"/>
      <c r="U33" s="366" t="s">
        <v>252</v>
      </c>
      <c r="V33" s="366" t="s">
        <v>252</v>
      </c>
      <c r="W33" s="366" t="s">
        <v>252</v>
      </c>
      <c r="X33" s="366" t="s">
        <v>252</v>
      </c>
      <c r="Y33" s="366" t="s">
        <v>252</v>
      </c>
      <c r="Z33" s="321"/>
      <c r="AA33" s="321"/>
      <c r="AB33" s="366"/>
      <c r="AC33" s="366" t="s">
        <v>261</v>
      </c>
      <c r="AD33" s="366"/>
      <c r="AE33" s="366" t="s">
        <v>261</v>
      </c>
      <c r="AF33" s="366"/>
      <c r="AG33" s="321"/>
      <c r="AH33" s="321"/>
      <c r="AI33" s="345" t="e">
        <f>#REF!+AJ33</f>
        <v>#REF!</v>
      </c>
      <c r="AJ33" s="346">
        <f>AM33</f>
        <v>6</v>
      </c>
      <c r="AK33" s="346">
        <f>AN33</f>
        <v>0</v>
      </c>
      <c r="AL33" s="13">
        <f>$AL$2-BH33</f>
        <v>0</v>
      </c>
      <c r="AM33" s="13">
        <f>(BI33-AL33)</f>
        <v>6</v>
      </c>
      <c r="AN33" s="2"/>
      <c r="AO33" s="342">
        <f>COUNTIF(E33:AH33,"M")</f>
        <v>0</v>
      </c>
      <c r="AP33" s="342">
        <f>COUNTIF(E33:AH33,"T")</f>
        <v>1</v>
      </c>
      <c r="AQ33" s="342">
        <f>COUNTIF(E33:AH33,"D")</f>
        <v>0</v>
      </c>
      <c r="AR33" s="342">
        <f>COUNTIF(E33:AH33,"P")</f>
        <v>0</v>
      </c>
      <c r="AS33" s="342">
        <f>COUNTIF(E33:AH33,"M/T")</f>
        <v>0</v>
      </c>
      <c r="AT33" s="342">
        <f>COUNTIF(E33:AH33,"I/I")</f>
        <v>0</v>
      </c>
      <c r="AU33" s="342">
        <f>COUNTIF(E33:AH33,"I")</f>
        <v>0</v>
      </c>
      <c r="AV33" s="342">
        <f>COUNTIF(E33:AH33,"I²")</f>
        <v>0</v>
      </c>
      <c r="AW33" s="342">
        <f>COUNTIF(E33:AH33,"SN")</f>
        <v>0</v>
      </c>
      <c r="AX33" s="342">
        <f>COUNTIF(E33:AH33,"Ma")</f>
        <v>0</v>
      </c>
      <c r="AY33" s="342">
        <f>COUNTIF(E33:AH33,"Ta")</f>
        <v>0</v>
      </c>
      <c r="AZ33" s="342">
        <f>COUNTIF(E33:AH33,"Da")</f>
        <v>0</v>
      </c>
      <c r="BA33" s="342">
        <f>COUNTIF(E33:AH33,"ti")</f>
        <v>0</v>
      </c>
      <c r="BB33" s="342">
        <f>COUNTIF(E33:AH33,"MTa")</f>
        <v>0</v>
      </c>
      <c r="BC33" s="1"/>
      <c r="BD33" s="1"/>
      <c r="BE33" s="1"/>
      <c r="BF33" s="1"/>
      <c r="BG33" s="1"/>
      <c r="BH33" s="342">
        <f>((BD33*6)+(BE33*6)+(BF33*6)+(BG33)+(BC33*6))</f>
        <v>0</v>
      </c>
      <c r="BI33" s="347">
        <f>(AO33*6)+(AP33*6)+(AQ33*8)+(AR33*12)+(AS33*12)+(AT33*11.5)+(AU33*6)+(AV33*6)+(AW33*12)+(AX33*6)+(AY33*6)+(AZ33*8)+(BA33*12)+(BB33*11.5)</f>
        <v>6</v>
      </c>
    </row>
    <row r="34" spans="1:61" s="341" customFormat="1" ht="26.25" customHeight="1">
      <c r="A34" s="318" t="s">
        <v>265</v>
      </c>
      <c r="B34" s="319" t="s">
        <v>269</v>
      </c>
      <c r="C34" s="324">
        <v>59937</v>
      </c>
      <c r="D34" s="344" t="s">
        <v>245</v>
      </c>
      <c r="E34" s="369"/>
      <c r="F34" s="369"/>
      <c r="G34" s="366"/>
      <c r="H34" s="366" t="s">
        <v>261</v>
      </c>
      <c r="I34" s="366"/>
      <c r="J34" s="366" t="s">
        <v>261</v>
      </c>
      <c r="K34" s="321"/>
      <c r="L34" s="321"/>
      <c r="M34" s="321"/>
      <c r="N34" s="366" t="s">
        <v>261</v>
      </c>
      <c r="O34" s="366"/>
      <c r="P34" s="366" t="s">
        <v>261</v>
      </c>
      <c r="Q34" s="366"/>
      <c r="R34" s="366" t="s">
        <v>261</v>
      </c>
      <c r="S34" s="321"/>
      <c r="T34" s="321"/>
      <c r="U34" s="366"/>
      <c r="V34" s="366" t="s">
        <v>261</v>
      </c>
      <c r="W34" s="366"/>
      <c r="X34" s="366" t="s">
        <v>261</v>
      </c>
      <c r="Y34" s="366"/>
      <c r="Z34" s="321"/>
      <c r="AA34" s="321"/>
      <c r="AB34" s="366" t="s">
        <v>261</v>
      </c>
      <c r="AC34" s="366"/>
      <c r="AD34" s="366" t="s">
        <v>261</v>
      </c>
      <c r="AE34" s="366"/>
      <c r="AF34" s="366" t="s">
        <v>268</v>
      </c>
      <c r="AG34" s="321"/>
      <c r="AH34" s="321"/>
      <c r="AI34" s="345">
        <f>AM34</f>
        <v>0</v>
      </c>
      <c r="AJ34" s="346">
        <f>AM34</f>
        <v>0</v>
      </c>
      <c r="AK34" s="346">
        <f>AN34</f>
        <v>0</v>
      </c>
      <c r="AL34" s="13">
        <f>$AL$2-BH34</f>
        <v>0</v>
      </c>
      <c r="AM34" s="13">
        <f>(BI34-AL34)</f>
        <v>0</v>
      </c>
      <c r="AN34" s="2"/>
      <c r="AO34" s="342">
        <f>COUNTIF(E34:AH34,"M")</f>
        <v>0</v>
      </c>
      <c r="AP34" s="342">
        <f>COUNTIF(E34:AH34,"T")</f>
        <v>0</v>
      </c>
      <c r="AQ34" s="342">
        <f>COUNTIF(E34:AH34,"D")</f>
        <v>0</v>
      </c>
      <c r="AR34" s="342">
        <f>COUNTIF(E34:AH34,"P")</f>
        <v>0</v>
      </c>
      <c r="AS34" s="342">
        <f>COUNTIF(E34:AH34,"M/T")</f>
        <v>0</v>
      </c>
      <c r="AT34" s="342">
        <f>COUNTIF(E34:AH34,"I/I")</f>
        <v>0</v>
      </c>
      <c r="AU34" s="342">
        <f>COUNTIF(E34:AH34,"I")</f>
        <v>0</v>
      </c>
      <c r="AV34" s="342">
        <f>COUNTIF(E34:AH34,"I²")</f>
        <v>0</v>
      </c>
      <c r="AW34" s="342">
        <f>COUNTIF(E34:AH34,"SN")</f>
        <v>0</v>
      </c>
      <c r="AX34" s="342">
        <f>COUNTIF(E34:AH34,"Ma")</f>
        <v>0</v>
      </c>
      <c r="AY34" s="342">
        <f>COUNTIF(E34:AH34,"Ta")</f>
        <v>0</v>
      </c>
      <c r="AZ34" s="342">
        <f>COUNTIF(E34:AH34,"Da")</f>
        <v>0</v>
      </c>
      <c r="BA34" s="342">
        <f>COUNTIF(E34:AH34,"ti")</f>
        <v>0</v>
      </c>
      <c r="BB34" s="342">
        <f>COUNTIF(E34:AH34,"MTa")</f>
        <v>0</v>
      </c>
      <c r="BC34" s="1"/>
      <c r="BD34" s="1"/>
      <c r="BE34" s="1"/>
      <c r="BF34" s="1"/>
      <c r="BG34" s="1"/>
      <c r="BH34" s="342">
        <f>((BD34*6)+(BE34*6)+(BF34*6)+(BG34)+(BC34*6))</f>
        <v>0</v>
      </c>
      <c r="BI34" s="347">
        <f>(AO34*6)+(AP34*6)+(AQ34*8)+(AR34*12)+(AS34*12)+(AT34*11.5)+(AU34*6)+(AV34*6)+(AW34*12)+(AX34*6)+(AY34*6)+(AZ34*8)+(BA34*12)+(BB34*11.5)</f>
        <v>0</v>
      </c>
    </row>
    <row r="35" spans="1:61" s="341" customFormat="1" ht="26.25" customHeight="1">
      <c r="A35" s="328"/>
      <c r="B35" s="328"/>
      <c r="C35" s="332"/>
      <c r="D35" s="336"/>
      <c r="E35" s="370"/>
      <c r="F35" s="371"/>
      <c r="G35" s="372"/>
      <c r="H35" s="370"/>
      <c r="I35" s="371"/>
      <c r="J35" s="372"/>
      <c r="K35" s="370"/>
      <c r="L35" s="373"/>
      <c r="M35" s="372"/>
      <c r="N35" s="373"/>
      <c r="O35" s="372"/>
      <c r="P35" s="372"/>
      <c r="Q35" s="373"/>
      <c r="R35" s="372"/>
      <c r="S35" s="372"/>
      <c r="T35" s="373"/>
      <c r="U35" s="372"/>
      <c r="V35" s="372"/>
      <c r="W35" s="373"/>
      <c r="X35" s="373"/>
      <c r="Y35" s="372"/>
      <c r="Z35" s="373"/>
      <c r="AA35" s="373"/>
      <c r="AB35" s="372"/>
      <c r="AC35" s="372"/>
      <c r="AD35" s="371"/>
      <c r="AE35" s="373"/>
      <c r="AF35" s="373"/>
      <c r="AG35" s="373"/>
      <c r="AH35" s="373"/>
      <c r="AI35" s="332"/>
      <c r="AJ35" s="489" t="s">
        <v>6</v>
      </c>
      <c r="AK35" s="489" t="s">
        <v>6</v>
      </c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</row>
    <row r="36" spans="1:61" s="341" customFormat="1" ht="26.25" customHeight="1">
      <c r="A36" s="332"/>
      <c r="B36" s="332"/>
      <c r="C36" s="332"/>
      <c r="D36" s="336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1"/>
      <c r="Y36" s="373"/>
      <c r="Z36" s="373"/>
      <c r="AA36" s="371"/>
      <c r="AB36" s="373"/>
      <c r="AC36" s="373"/>
      <c r="AD36" s="373"/>
      <c r="AE36" s="373"/>
      <c r="AF36" s="373"/>
      <c r="AG36" s="373"/>
      <c r="AH36" s="373"/>
      <c r="AI36" s="332"/>
      <c r="AJ36" s="490"/>
      <c r="AK36" s="490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</row>
    <row r="37" spans="1:61" s="341" customFormat="1" ht="26.25" customHeight="1">
      <c r="A37" s="332"/>
      <c r="B37" s="332"/>
      <c r="C37" s="332"/>
      <c r="D37" s="336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46">
        <f>AM37</f>
        <v>0</v>
      </c>
      <c r="AK37" s="346">
        <f>AN37</f>
        <v>0</v>
      </c>
      <c r="AL37" s="13">
        <f>$AL$2-BH37</f>
        <v>0</v>
      </c>
      <c r="AM37" s="13">
        <f>(BI37-AL37)</f>
        <v>0</v>
      </c>
      <c r="AN37" s="2"/>
      <c r="AO37" s="342">
        <f>COUNTIF(E37:AH37,"M")</f>
        <v>0</v>
      </c>
      <c r="AP37" s="342">
        <f>COUNTIF(E37:AH37,"T")</f>
        <v>0</v>
      </c>
      <c r="AQ37" s="342">
        <f>COUNTIF(E37:AH37,"D")</f>
        <v>0</v>
      </c>
      <c r="AR37" s="342">
        <f>COUNTIF(E37:AH37,"P")</f>
        <v>0</v>
      </c>
      <c r="AS37" s="342">
        <f>COUNTIF(E37:AH37,"M/T")</f>
        <v>0</v>
      </c>
      <c r="AT37" s="342">
        <f>COUNTIF(E37:AH37,"I/I")</f>
        <v>0</v>
      </c>
      <c r="AU37" s="342">
        <f>COUNTIF(E37:AH37,"I")</f>
        <v>0</v>
      </c>
      <c r="AV37" s="342">
        <f>COUNTIF(E37:AH37,"I²")</f>
        <v>0</v>
      </c>
      <c r="AW37" s="342">
        <f>COUNTIF(E37:AH37,"SN")</f>
        <v>0</v>
      </c>
      <c r="AX37" s="342">
        <f>COUNTIF(E37:AH37,"Ma")</f>
        <v>0</v>
      </c>
      <c r="AY37" s="342">
        <f>COUNTIF(E37:AH37,"Ta")</f>
        <v>0</v>
      </c>
      <c r="AZ37" s="342">
        <f>COUNTIF(E37:AH37,"Da")</f>
        <v>0</v>
      </c>
      <c r="BA37" s="342">
        <f>COUNTIF(E37:AH37,"ti")</f>
        <v>0</v>
      </c>
      <c r="BB37" s="342">
        <f>COUNTIF(E37:AH37,"MTa")</f>
        <v>0</v>
      </c>
      <c r="BC37" s="1"/>
      <c r="BD37" s="1"/>
      <c r="BE37" s="1"/>
      <c r="BF37" s="1"/>
      <c r="BG37" s="1"/>
      <c r="BH37" s="342">
        <f>((BD37*6)+(BE37*6)+(BF37*6)+(BG37)+(BC37*6))</f>
        <v>0</v>
      </c>
      <c r="BI37" s="347">
        <f>(AO37*6)+(AP37*6)+(AQ37*8)+(AR37*12)+(AS37*12)+(AT37*11.5)+(AU37*6)+(AV37*6)+(AW37*12)+(AX37*6)+(AY37*6)+(AZ37*8)+(BA37*12)+(BB37*11.5)</f>
        <v>0</v>
      </c>
    </row>
    <row r="38" spans="1:61" s="341" customFormat="1" ht="26.25" customHeight="1">
      <c r="A38" s="332"/>
      <c r="B38" s="332"/>
      <c r="C38" s="332"/>
      <c r="D38" s="336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46">
        <f>AM38</f>
        <v>0</v>
      </c>
      <c r="AK38" s="346">
        <f>AN38</f>
        <v>0</v>
      </c>
      <c r="AL38" s="13">
        <f>$AL$2-BH38</f>
        <v>0</v>
      </c>
      <c r="AM38" s="13">
        <f>(BI38-AL38)</f>
        <v>0</v>
      </c>
      <c r="AN38" s="2"/>
      <c r="AO38" s="342">
        <f>COUNTIF(E38:AH38,"M")</f>
        <v>0</v>
      </c>
      <c r="AP38" s="342">
        <f>COUNTIF(E38:AH38,"T")</f>
        <v>0</v>
      </c>
      <c r="AQ38" s="342">
        <f>COUNTIF(E38:AH38,"D")</f>
        <v>0</v>
      </c>
      <c r="AR38" s="342">
        <f>COUNTIF(E38:AH38,"P")</f>
        <v>0</v>
      </c>
      <c r="AS38" s="342">
        <f>COUNTIF(E38:AH38,"M/T")</f>
        <v>0</v>
      </c>
      <c r="AT38" s="342">
        <f>COUNTIF(E38:AH38,"I/I")</f>
        <v>0</v>
      </c>
      <c r="AU38" s="342">
        <f>COUNTIF(E38:AH38,"I")</f>
        <v>0</v>
      </c>
      <c r="AV38" s="342">
        <f>COUNTIF(E38:AH38,"I²")</f>
        <v>0</v>
      </c>
      <c r="AW38" s="342">
        <f>COUNTIF(E38:AH38,"SN")</f>
        <v>0</v>
      </c>
      <c r="AX38" s="342">
        <f>COUNTIF(E38:AH38,"Ma")</f>
        <v>0</v>
      </c>
      <c r="AY38" s="342">
        <f>COUNTIF(E38:AH38,"Ta")</f>
        <v>0</v>
      </c>
      <c r="AZ38" s="342">
        <f>COUNTIF(E38:AH38,"Da")</f>
        <v>0</v>
      </c>
      <c r="BA38" s="342">
        <f>COUNTIF(E38:AH38,"ti")</f>
        <v>0</v>
      </c>
      <c r="BB38" s="342">
        <f>COUNTIF(E38:AH38,"MTa")</f>
        <v>0</v>
      </c>
      <c r="BC38" s="1"/>
      <c r="BD38" s="1"/>
      <c r="BE38" s="1"/>
      <c r="BF38" s="1"/>
      <c r="BG38" s="1"/>
      <c r="BH38" s="342">
        <f>((BD38*6)+(BE38*6)+(BF38*6)+(BG38)+(BC38*6))</f>
        <v>0</v>
      </c>
      <c r="BI38" s="347">
        <f>(AO38*6)+(AP38*6)+(AQ38*8)+(AR38*12)+(AS38*12)+(AT38*11.5)+(AU38*6)+(AV38*6)+(AW38*12)+(AX38*6)+(AY38*6)+(AZ38*8)+(BA38*12)+(BB38*11.5)</f>
        <v>0</v>
      </c>
    </row>
    <row r="39" spans="1:213" ht="21" customHeight="1">
      <c r="A39" s="328" t="s">
        <v>270</v>
      </c>
      <c r="B39" s="328"/>
      <c r="D39" s="488" t="s">
        <v>271</v>
      </c>
      <c r="E39" s="488"/>
      <c r="F39" s="488"/>
      <c r="G39" s="488"/>
      <c r="H39" s="488"/>
      <c r="I39" s="488"/>
      <c r="J39" s="488"/>
      <c r="K39" s="488"/>
      <c r="L39" s="488" t="s">
        <v>272</v>
      </c>
      <c r="M39" s="488"/>
      <c r="N39" s="488"/>
      <c r="O39" s="488"/>
      <c r="P39" s="488"/>
      <c r="Q39" s="488"/>
      <c r="R39" s="488"/>
      <c r="S39" s="488"/>
      <c r="T39" s="488"/>
      <c r="U39" s="375"/>
      <c r="AJ39" s="489" t="s">
        <v>6</v>
      </c>
      <c r="AK39" s="489" t="s">
        <v>6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</row>
    <row r="40" spans="1:37" s="332" customFormat="1" ht="21.75" customHeight="1">
      <c r="A40" s="328" t="s">
        <v>273</v>
      </c>
      <c r="B40" s="328"/>
      <c r="D40" s="488" t="s">
        <v>274</v>
      </c>
      <c r="E40" s="488"/>
      <c r="F40" s="488"/>
      <c r="G40" s="488"/>
      <c r="H40" s="488"/>
      <c r="I40" s="488"/>
      <c r="J40" s="488"/>
      <c r="K40" s="488"/>
      <c r="L40" s="488" t="s">
        <v>275</v>
      </c>
      <c r="M40" s="488"/>
      <c r="N40" s="488"/>
      <c r="O40" s="488"/>
      <c r="P40" s="488"/>
      <c r="Q40" s="488"/>
      <c r="R40" s="488"/>
      <c r="S40" s="488"/>
      <c r="T40" s="488"/>
      <c r="U40" s="375"/>
      <c r="AJ40" s="490"/>
      <c r="AK40" s="490"/>
    </row>
    <row r="41" spans="1:37" s="332" customFormat="1" ht="24" customHeight="1">
      <c r="A41" s="488" t="s">
        <v>276</v>
      </c>
      <c r="B41" s="488"/>
      <c r="D41" s="488" t="s">
        <v>277</v>
      </c>
      <c r="E41" s="488"/>
      <c r="F41" s="488"/>
      <c r="G41" s="488"/>
      <c r="H41" s="488"/>
      <c r="I41" s="488"/>
      <c r="J41" s="488"/>
      <c r="K41" s="488"/>
      <c r="L41" s="488" t="s">
        <v>278</v>
      </c>
      <c r="M41" s="488"/>
      <c r="N41" s="488"/>
      <c r="O41" s="488"/>
      <c r="P41" s="488"/>
      <c r="Q41" s="488"/>
      <c r="R41" s="488"/>
      <c r="S41" s="488"/>
      <c r="T41" s="488"/>
      <c r="U41" s="375"/>
      <c r="AJ41" s="346">
        <f>AM41</f>
        <v>0</v>
      </c>
      <c r="AK41" s="346">
        <f>AN41</f>
        <v>0</v>
      </c>
    </row>
    <row r="42" spans="1:21" s="332" customFormat="1" ht="15">
      <c r="A42" s="488" t="s">
        <v>279</v>
      </c>
      <c r="B42" s="488"/>
      <c r="D42" s="488" t="s">
        <v>280</v>
      </c>
      <c r="E42" s="488"/>
      <c r="F42" s="488"/>
      <c r="G42" s="488"/>
      <c r="H42" s="488"/>
      <c r="I42" s="488"/>
      <c r="J42" s="488"/>
      <c r="K42" s="488"/>
      <c r="L42" s="488" t="s">
        <v>281</v>
      </c>
      <c r="M42" s="488"/>
      <c r="N42" s="488"/>
      <c r="O42" s="488"/>
      <c r="P42" s="488"/>
      <c r="Q42" s="488"/>
      <c r="R42" s="488"/>
      <c r="S42" s="488"/>
      <c r="T42" s="488"/>
      <c r="U42" s="374"/>
    </row>
    <row r="43" spans="1:213" ht="15.75">
      <c r="A43" s="488" t="s">
        <v>282</v>
      </c>
      <c r="B43" s="488"/>
      <c r="D43" s="488" t="s">
        <v>283</v>
      </c>
      <c r="E43" s="488"/>
      <c r="F43" s="488"/>
      <c r="G43" s="488"/>
      <c r="L43" s="488" t="s">
        <v>284</v>
      </c>
      <c r="M43" s="488"/>
      <c r="N43" s="488"/>
      <c r="O43" s="488"/>
      <c r="P43" s="488"/>
      <c r="Q43" s="488"/>
      <c r="R43" s="488"/>
      <c r="S43" s="488"/>
      <c r="T43" s="488"/>
      <c r="U43" s="37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</row>
    <row r="44" spans="1:213" ht="15.75">
      <c r="A44" s="328"/>
      <c r="B44" s="328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</row>
    <row r="45" spans="1:213" ht="15.75">
      <c r="A45" s="328"/>
      <c r="B45" s="328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</row>
    <row r="46" spans="1:213" ht="15.75">
      <c r="A46" s="328" t="s">
        <v>270</v>
      </c>
      <c r="B46" s="328"/>
      <c r="D46" s="488" t="s">
        <v>271</v>
      </c>
      <c r="E46" s="488"/>
      <c r="F46" s="488"/>
      <c r="G46" s="488"/>
      <c r="H46" s="488"/>
      <c r="I46" s="488"/>
      <c r="J46" s="488"/>
      <c r="K46" s="488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</row>
    <row r="47" spans="1:213" ht="15.75">
      <c r="A47" s="328" t="s">
        <v>273</v>
      </c>
      <c r="B47" s="328"/>
      <c r="D47" s="488" t="s">
        <v>274</v>
      </c>
      <c r="E47" s="488"/>
      <c r="F47" s="488"/>
      <c r="G47" s="488"/>
      <c r="H47" s="488"/>
      <c r="I47" s="488"/>
      <c r="J47" s="488"/>
      <c r="K47" s="488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</row>
    <row r="48" spans="1:213" ht="15.75">
      <c r="A48" s="488" t="s">
        <v>276</v>
      </c>
      <c r="B48" s="488"/>
      <c r="D48" s="488" t="s">
        <v>277</v>
      </c>
      <c r="E48" s="488"/>
      <c r="F48" s="488"/>
      <c r="G48" s="488"/>
      <c r="H48" s="488"/>
      <c r="I48" s="488"/>
      <c r="J48" s="488"/>
      <c r="K48" s="48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</row>
    <row r="49" spans="1:213" ht="15.75">
      <c r="A49" s="488" t="s">
        <v>279</v>
      </c>
      <c r="B49" s="488"/>
      <c r="D49" s="488" t="s">
        <v>280</v>
      </c>
      <c r="E49" s="488"/>
      <c r="F49" s="488"/>
      <c r="G49" s="488"/>
      <c r="H49" s="488"/>
      <c r="I49" s="488"/>
      <c r="J49" s="488"/>
      <c r="K49" s="488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</row>
    <row r="50" spans="1:213" ht="15.75">
      <c r="A50" s="488" t="s">
        <v>282</v>
      </c>
      <c r="B50" s="488"/>
      <c r="D50" s="488" t="s">
        <v>283</v>
      </c>
      <c r="E50" s="488"/>
      <c r="F50" s="488"/>
      <c r="G50" s="488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</row>
    <row r="51" spans="1:213" ht="15.75">
      <c r="A51" s="328"/>
      <c r="B51" s="328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</row>
  </sheetData>
  <sheetProtection/>
  <mergeCells count="59">
    <mergeCell ref="A1:AI3"/>
    <mergeCell ref="D4:D5"/>
    <mergeCell ref="AI4:AI5"/>
    <mergeCell ref="AJ4:AJ5"/>
    <mergeCell ref="AK4:AK5"/>
    <mergeCell ref="D7:D8"/>
    <mergeCell ref="AI7:AI8"/>
    <mergeCell ref="AJ7:AJ8"/>
    <mergeCell ref="AK7:AK8"/>
    <mergeCell ref="E9:O9"/>
    <mergeCell ref="D11:D12"/>
    <mergeCell ref="AI11:AI12"/>
    <mergeCell ref="AJ11:AJ12"/>
    <mergeCell ref="AK11:AK12"/>
    <mergeCell ref="D15:D16"/>
    <mergeCell ref="AI15:AI16"/>
    <mergeCell ref="AJ15:AJ16"/>
    <mergeCell ref="AK15:AK16"/>
    <mergeCell ref="D19:D20"/>
    <mergeCell ref="AI19:AI20"/>
    <mergeCell ref="AJ19:AJ20"/>
    <mergeCell ref="AK19:AK20"/>
    <mergeCell ref="D23:D24"/>
    <mergeCell ref="AI23:AI24"/>
    <mergeCell ref="AJ23:AJ24"/>
    <mergeCell ref="AK23:AK24"/>
    <mergeCell ref="D27:D28"/>
    <mergeCell ref="AI27:AI28"/>
    <mergeCell ref="AJ27:AJ28"/>
    <mergeCell ref="AK27:AK28"/>
    <mergeCell ref="D31:D32"/>
    <mergeCell ref="AI31:AI32"/>
    <mergeCell ref="AJ31:AJ32"/>
    <mergeCell ref="AK31:AK32"/>
    <mergeCell ref="L42:T42"/>
    <mergeCell ref="AJ35:AJ36"/>
    <mergeCell ref="AK35:AK36"/>
    <mergeCell ref="D39:K39"/>
    <mergeCell ref="L39:T39"/>
    <mergeCell ref="AJ39:AJ40"/>
    <mergeCell ref="AK39:AK40"/>
    <mergeCell ref="D40:K40"/>
    <mergeCell ref="L40:T40"/>
    <mergeCell ref="L43:T43"/>
    <mergeCell ref="D46:K46"/>
    <mergeCell ref="D47:K47"/>
    <mergeCell ref="A48:B48"/>
    <mergeCell ref="D48:K48"/>
    <mergeCell ref="A41:B41"/>
    <mergeCell ref="D41:K41"/>
    <mergeCell ref="L41:T41"/>
    <mergeCell ref="A42:B42"/>
    <mergeCell ref="D42:K42"/>
    <mergeCell ref="A49:B49"/>
    <mergeCell ref="D49:K49"/>
    <mergeCell ref="A50:B50"/>
    <mergeCell ref="D50:G50"/>
    <mergeCell ref="A43:B43"/>
    <mergeCell ref="D43:G43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Y58"/>
  <sheetViews>
    <sheetView zoomScalePageLayoutView="0" workbookViewId="0" topLeftCell="A1">
      <selection activeCell="A1" sqref="A1:IV16384"/>
    </sheetView>
  </sheetViews>
  <sheetFormatPr defaultColWidth="2.7109375" defaultRowHeight="15"/>
  <cols>
    <col min="1" max="1" width="11.8515625" style="332" customWidth="1"/>
    <col min="2" max="2" width="60.7109375" style="332" customWidth="1"/>
    <col min="3" max="3" width="18.140625" style="378" customWidth="1"/>
    <col min="4" max="4" width="21.421875" style="336" customWidth="1"/>
    <col min="5" max="34" width="7.7109375" style="332" customWidth="1"/>
    <col min="35" max="56" width="4.421875" style="332" customWidth="1"/>
    <col min="57" max="233" width="9.140625" style="332" customWidth="1"/>
    <col min="234" max="248" width="11.57421875" style="0" customWidth="1"/>
    <col min="249" max="249" width="5.421875" style="0" customWidth="1"/>
    <col min="250" max="250" width="20.7109375" style="0" customWidth="1"/>
    <col min="251" max="251" width="8.00390625" style="0" bestFit="1" customWidth="1"/>
    <col min="252" max="252" width="6.8515625" style="0" customWidth="1"/>
  </cols>
  <sheetData>
    <row r="1" spans="1:232" s="302" customFormat="1" ht="33" customHeight="1">
      <c r="A1" s="499"/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  <c r="BK1" s="378"/>
      <c r="BL1" s="378"/>
      <c r="BM1" s="378"/>
      <c r="BN1" s="378"/>
      <c r="BO1" s="378"/>
      <c r="BP1" s="378"/>
      <c r="BQ1" s="378"/>
      <c r="BR1" s="378"/>
      <c r="BS1" s="378"/>
      <c r="BT1" s="378"/>
      <c r="BU1" s="378"/>
      <c r="BV1" s="378"/>
      <c r="BW1" s="378"/>
      <c r="BX1" s="378"/>
      <c r="BY1" s="378"/>
      <c r="BZ1" s="378"/>
      <c r="CA1" s="378"/>
      <c r="CB1" s="378"/>
      <c r="CC1" s="378"/>
      <c r="CD1" s="378"/>
      <c r="CE1" s="378"/>
      <c r="CF1" s="378"/>
      <c r="CG1" s="378"/>
      <c r="CH1" s="378"/>
      <c r="CI1" s="378"/>
      <c r="CJ1" s="378"/>
      <c r="CK1" s="378"/>
      <c r="CL1" s="378"/>
      <c r="CM1" s="378"/>
      <c r="CN1" s="378"/>
      <c r="CO1" s="378"/>
      <c r="CP1" s="378"/>
      <c r="CQ1" s="378"/>
      <c r="CR1" s="378"/>
      <c r="CS1" s="378"/>
      <c r="CT1" s="378"/>
      <c r="CU1" s="378"/>
      <c r="CV1" s="378"/>
      <c r="CW1" s="378"/>
      <c r="CX1" s="378"/>
      <c r="CY1" s="378"/>
      <c r="CZ1" s="378"/>
      <c r="DA1" s="378"/>
      <c r="DB1" s="378"/>
      <c r="DC1" s="378"/>
      <c r="DD1" s="378"/>
      <c r="DE1" s="378"/>
      <c r="DF1" s="378"/>
      <c r="DG1" s="378"/>
      <c r="DH1" s="378"/>
      <c r="DI1" s="378"/>
      <c r="DJ1" s="378"/>
      <c r="DK1" s="378"/>
      <c r="DL1" s="378"/>
      <c r="DM1" s="378"/>
      <c r="DN1" s="378"/>
      <c r="DO1" s="378"/>
      <c r="DP1" s="378"/>
      <c r="DQ1" s="378"/>
      <c r="DR1" s="378"/>
      <c r="DS1" s="378"/>
      <c r="DT1" s="378"/>
      <c r="DU1" s="378"/>
      <c r="DV1" s="378"/>
      <c r="DW1" s="378"/>
      <c r="DX1" s="378"/>
      <c r="DY1" s="378"/>
      <c r="DZ1" s="378"/>
      <c r="EA1" s="378"/>
      <c r="EB1" s="378"/>
      <c r="EC1" s="378"/>
      <c r="ED1" s="378"/>
      <c r="EE1" s="378"/>
      <c r="EF1" s="378"/>
      <c r="EG1" s="378"/>
      <c r="EH1" s="378"/>
      <c r="EI1" s="378"/>
      <c r="EJ1" s="378"/>
      <c r="EK1" s="378"/>
      <c r="EL1" s="378"/>
      <c r="EM1" s="378"/>
      <c r="EN1" s="378"/>
      <c r="EO1" s="378"/>
      <c r="EP1" s="378"/>
      <c r="EQ1" s="378"/>
      <c r="ER1" s="378"/>
      <c r="ES1" s="378"/>
      <c r="ET1" s="378"/>
      <c r="EU1" s="378"/>
      <c r="EV1" s="378"/>
      <c r="EW1" s="378"/>
      <c r="EX1" s="378"/>
      <c r="EY1" s="378"/>
      <c r="EZ1" s="378"/>
      <c r="FA1" s="378"/>
      <c r="FB1" s="378"/>
      <c r="FC1" s="378"/>
      <c r="FD1" s="378"/>
      <c r="FE1" s="378"/>
      <c r="FF1" s="378"/>
      <c r="FG1" s="378"/>
      <c r="FH1" s="378"/>
      <c r="FI1" s="378"/>
      <c r="FJ1" s="378"/>
      <c r="FK1" s="378"/>
      <c r="FL1" s="378"/>
      <c r="FM1" s="378"/>
      <c r="FN1" s="378"/>
      <c r="FO1" s="378"/>
      <c r="FP1" s="378"/>
      <c r="FQ1" s="378"/>
      <c r="FR1" s="378"/>
      <c r="FS1" s="378"/>
      <c r="FT1" s="378"/>
      <c r="FU1" s="378"/>
      <c r="FV1" s="378"/>
      <c r="FW1" s="378"/>
      <c r="FX1" s="378"/>
      <c r="FY1" s="378"/>
      <c r="FZ1" s="378"/>
      <c r="GA1" s="378"/>
      <c r="GB1" s="378"/>
      <c r="GC1" s="378"/>
      <c r="GD1" s="378"/>
      <c r="GE1" s="378"/>
      <c r="GF1" s="378"/>
      <c r="GG1" s="378"/>
      <c r="GH1" s="378"/>
      <c r="GI1" s="378"/>
      <c r="GJ1" s="378"/>
      <c r="GK1" s="378"/>
      <c r="GL1" s="378"/>
      <c r="GM1" s="378"/>
      <c r="GN1" s="378"/>
      <c r="GO1" s="378"/>
      <c r="GP1" s="378"/>
      <c r="GQ1" s="378"/>
      <c r="GR1" s="378"/>
      <c r="GS1" s="378"/>
      <c r="GT1" s="378"/>
      <c r="GU1" s="378"/>
      <c r="GV1" s="378"/>
      <c r="GW1" s="378"/>
      <c r="GX1" s="378"/>
      <c r="GY1" s="378"/>
      <c r="GZ1" s="378"/>
      <c r="HA1" s="378"/>
      <c r="HB1" s="378"/>
      <c r="HC1" s="378"/>
      <c r="HD1" s="378"/>
      <c r="HE1" s="378"/>
      <c r="HF1" s="378"/>
      <c r="HG1" s="378"/>
      <c r="HH1" s="378"/>
      <c r="HI1" s="378"/>
      <c r="HJ1" s="378"/>
      <c r="HK1" s="378"/>
      <c r="HL1" s="378"/>
      <c r="HM1" s="378"/>
      <c r="HN1" s="378"/>
      <c r="HO1" s="378"/>
      <c r="HP1" s="378"/>
      <c r="HQ1" s="378"/>
      <c r="HR1" s="378"/>
      <c r="HS1" s="378"/>
      <c r="HT1" s="378"/>
      <c r="HU1" s="378"/>
      <c r="HV1" s="378"/>
      <c r="HW1" s="378"/>
      <c r="HX1" s="378"/>
    </row>
    <row r="2" spans="1:56" s="380" customFormat="1" ht="30.75" customHeight="1">
      <c r="A2" s="501" t="s">
        <v>360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</row>
    <row r="3" spans="1:56" s="380" customFormat="1" ht="22.5" customHeight="1">
      <c r="A3" s="503" t="s">
        <v>361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</row>
    <row r="4" spans="1:56" s="340" customFormat="1" ht="20.25" customHeight="1">
      <c r="A4" s="414" t="s">
        <v>0</v>
      </c>
      <c r="B4" s="415" t="s">
        <v>1</v>
      </c>
      <c r="C4" s="415" t="s">
        <v>78</v>
      </c>
      <c r="D4" s="505" t="s">
        <v>3</v>
      </c>
      <c r="E4" s="315">
        <v>1</v>
      </c>
      <c r="F4" s="315">
        <v>2</v>
      </c>
      <c r="G4" s="315">
        <v>3</v>
      </c>
      <c r="H4" s="315">
        <v>4</v>
      </c>
      <c r="I4" s="315">
        <v>5</v>
      </c>
      <c r="J4" s="315">
        <v>6</v>
      </c>
      <c r="K4" s="315">
        <v>7</v>
      </c>
      <c r="L4" s="315">
        <v>8</v>
      </c>
      <c r="M4" s="315">
        <v>9</v>
      </c>
      <c r="N4" s="316">
        <v>10</v>
      </c>
      <c r="O4" s="315">
        <v>11</v>
      </c>
      <c r="P4" s="315">
        <v>12</v>
      </c>
      <c r="Q4" s="315">
        <v>13</v>
      </c>
      <c r="R4" s="315">
        <v>14</v>
      </c>
      <c r="S4" s="315">
        <v>15</v>
      </c>
      <c r="T4" s="315">
        <v>16</v>
      </c>
      <c r="U4" s="315">
        <v>17</v>
      </c>
      <c r="V4" s="315">
        <v>18</v>
      </c>
      <c r="W4" s="315">
        <v>19</v>
      </c>
      <c r="X4" s="315">
        <v>20</v>
      </c>
      <c r="Y4" s="315">
        <v>21</v>
      </c>
      <c r="Z4" s="315">
        <v>22</v>
      </c>
      <c r="AA4" s="315">
        <v>23</v>
      </c>
      <c r="AB4" s="315">
        <v>24</v>
      </c>
      <c r="AC4" s="315">
        <v>25</v>
      </c>
      <c r="AD4" s="315">
        <v>26</v>
      </c>
      <c r="AE4" s="315">
        <v>27</v>
      </c>
      <c r="AF4" s="315">
        <v>28</v>
      </c>
      <c r="AG4" s="315">
        <v>29</v>
      </c>
      <c r="AH4" s="315">
        <v>30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s="340" customFormat="1" ht="20.25" customHeight="1">
      <c r="A5" s="414"/>
      <c r="B5" s="415" t="s">
        <v>289</v>
      </c>
      <c r="C5" s="415" t="s">
        <v>234</v>
      </c>
      <c r="D5" s="506"/>
      <c r="E5" s="316" t="s">
        <v>157</v>
      </c>
      <c r="F5" s="315" t="s">
        <v>85</v>
      </c>
      <c r="G5" s="315" t="s">
        <v>80</v>
      </c>
      <c r="H5" s="315" t="s">
        <v>81</v>
      </c>
      <c r="I5" s="315" t="s">
        <v>82</v>
      </c>
      <c r="J5" s="317" t="s">
        <v>83</v>
      </c>
      <c r="K5" s="315" t="s">
        <v>84</v>
      </c>
      <c r="L5" s="316" t="s">
        <v>157</v>
      </c>
      <c r="M5" s="315" t="s">
        <v>85</v>
      </c>
      <c r="N5" s="315" t="s">
        <v>80</v>
      </c>
      <c r="O5" s="315" t="s">
        <v>81</v>
      </c>
      <c r="P5" s="315" t="s">
        <v>82</v>
      </c>
      <c r="Q5" s="317" t="s">
        <v>83</v>
      </c>
      <c r="R5" s="315" t="s">
        <v>84</v>
      </c>
      <c r="S5" s="316" t="s">
        <v>157</v>
      </c>
      <c r="T5" s="315" t="s">
        <v>85</v>
      </c>
      <c r="U5" s="315" t="s">
        <v>80</v>
      </c>
      <c r="V5" s="315" t="s">
        <v>81</v>
      </c>
      <c r="W5" s="315" t="s">
        <v>82</v>
      </c>
      <c r="X5" s="317" t="s">
        <v>83</v>
      </c>
      <c r="Y5" s="315" t="s">
        <v>84</v>
      </c>
      <c r="Z5" s="316" t="s">
        <v>157</v>
      </c>
      <c r="AA5" s="315" t="s">
        <v>85</v>
      </c>
      <c r="AB5" s="315" t="s">
        <v>80</v>
      </c>
      <c r="AC5" s="315" t="s">
        <v>81</v>
      </c>
      <c r="AD5" s="315" t="s">
        <v>82</v>
      </c>
      <c r="AE5" s="317" t="s">
        <v>83</v>
      </c>
      <c r="AF5" s="315" t="s">
        <v>84</v>
      </c>
      <c r="AG5" s="316" t="s">
        <v>157</v>
      </c>
      <c r="AH5" s="315" t="s">
        <v>85</v>
      </c>
      <c r="AI5" s="2"/>
      <c r="AJ5" s="342" t="s">
        <v>13</v>
      </c>
      <c r="AK5" s="342" t="s">
        <v>14</v>
      </c>
      <c r="AL5" s="342" t="s">
        <v>183</v>
      </c>
      <c r="AM5" s="342" t="s">
        <v>15</v>
      </c>
      <c r="AN5" s="342" t="s">
        <v>17</v>
      </c>
      <c r="AO5" s="342" t="s">
        <v>18</v>
      </c>
      <c r="AP5" s="342" t="s">
        <v>19</v>
      </c>
      <c r="AQ5" s="342" t="s">
        <v>20</v>
      </c>
      <c r="AR5" s="342" t="s">
        <v>16</v>
      </c>
      <c r="AS5" s="342" t="s">
        <v>235</v>
      </c>
      <c r="AT5" s="342" t="s">
        <v>236</v>
      </c>
      <c r="AU5" s="342" t="s">
        <v>237</v>
      </c>
      <c r="AV5" s="342" t="s">
        <v>238</v>
      </c>
      <c r="AW5" s="342" t="s">
        <v>239</v>
      </c>
      <c r="AX5" s="1" t="s">
        <v>8</v>
      </c>
      <c r="AY5" s="1" t="s">
        <v>9</v>
      </c>
      <c r="AZ5" s="1" t="s">
        <v>10</v>
      </c>
      <c r="BA5" s="1" t="s">
        <v>11</v>
      </c>
      <c r="BB5" s="1" t="s">
        <v>12</v>
      </c>
      <c r="BC5" s="343" t="s">
        <v>29</v>
      </c>
      <c r="BD5" s="343" t="s">
        <v>30</v>
      </c>
    </row>
    <row r="6" spans="1:56" s="340" customFormat="1" ht="20.25" customHeight="1">
      <c r="A6" s="408" t="s">
        <v>362</v>
      </c>
      <c r="B6" s="416" t="s">
        <v>363</v>
      </c>
      <c r="C6" s="408" t="s">
        <v>364</v>
      </c>
      <c r="D6" s="417" t="s">
        <v>365</v>
      </c>
      <c r="E6" s="394" t="s">
        <v>15</v>
      </c>
      <c r="F6" s="395"/>
      <c r="G6" s="396" t="s">
        <v>247</v>
      </c>
      <c r="H6" s="397" t="s">
        <v>15</v>
      </c>
      <c r="I6" s="396"/>
      <c r="J6" s="396" t="s">
        <v>15</v>
      </c>
      <c r="K6" s="395"/>
      <c r="L6" s="395"/>
      <c r="M6" s="395" t="s">
        <v>15</v>
      </c>
      <c r="N6" s="396"/>
      <c r="O6" s="396"/>
      <c r="P6" s="396" t="s">
        <v>15</v>
      </c>
      <c r="Q6" s="396"/>
      <c r="R6" s="396"/>
      <c r="S6" s="395" t="s">
        <v>15</v>
      </c>
      <c r="T6" s="394" t="s">
        <v>15</v>
      </c>
      <c r="U6" s="397" t="s">
        <v>13</v>
      </c>
      <c r="V6" s="396" t="s">
        <v>15</v>
      </c>
      <c r="W6" s="396"/>
      <c r="X6" s="396"/>
      <c r="Y6" s="396" t="s">
        <v>15</v>
      </c>
      <c r="Z6" s="395"/>
      <c r="AA6" s="395"/>
      <c r="AB6" s="396" t="s">
        <v>15</v>
      </c>
      <c r="AC6" s="396"/>
      <c r="AD6" s="396"/>
      <c r="AE6" s="396" t="s">
        <v>15</v>
      </c>
      <c r="AF6" s="396"/>
      <c r="AG6" s="395"/>
      <c r="AH6" s="395" t="s">
        <v>15</v>
      </c>
      <c r="AI6" s="2"/>
      <c r="AJ6" s="342">
        <f>COUNTIF(E6:AG6,"M")</f>
        <v>1</v>
      </c>
      <c r="AK6" s="342">
        <f>COUNTIF(E6:AG6,"T")</f>
        <v>0</v>
      </c>
      <c r="AL6" s="342">
        <f>COUNTIF(E6:AG6,"D")</f>
        <v>0</v>
      </c>
      <c r="AM6" s="342">
        <f>COUNTIF(E6:AG6,"P*")</f>
        <v>12</v>
      </c>
      <c r="AN6" s="342">
        <f>COUNTIF(E6:AG6,"M/T")</f>
        <v>0</v>
      </c>
      <c r="AO6" s="342">
        <f>COUNTIF(E6:AG6,"I/I")</f>
        <v>0</v>
      </c>
      <c r="AP6" s="342">
        <f>COUNTIF(E6:AG6,"I")</f>
        <v>0</v>
      </c>
      <c r="AQ6" s="342">
        <f>COUNTIF(E6:AG6,"I²")</f>
        <v>0</v>
      </c>
      <c r="AR6" s="342">
        <f>COUNTIF(E6:AG6,"SN")</f>
        <v>0</v>
      </c>
      <c r="AS6" s="342">
        <f>COUNTIF(E6:AG6,"Ma")</f>
        <v>0</v>
      </c>
      <c r="AT6" s="342">
        <f>COUNTIF(E6:AG6,"Ta")</f>
        <v>0</v>
      </c>
      <c r="AU6" s="342">
        <f>COUNTIF(E6:AG6,"Da")</f>
        <v>0</v>
      </c>
      <c r="AV6" s="342">
        <f>COUNTIF(E6:AG6,"Pa")</f>
        <v>0</v>
      </c>
      <c r="AW6" s="342">
        <f>COUNTIF(E6:AG6,"MTa")</f>
        <v>0</v>
      </c>
      <c r="AX6" s="1"/>
      <c r="AY6" s="1"/>
      <c r="AZ6" s="1"/>
      <c r="BA6" s="1"/>
      <c r="BB6" s="1"/>
      <c r="BC6" s="342">
        <f>((AY6*6)+(AZ6*6)+(BA6*6)+(BB6)+(AX6*6))</f>
        <v>0</v>
      </c>
      <c r="BD6" s="347">
        <f>(AJ6*6)+(AK6*6)+(AL6*8)+(AM6*12)+(AN6*12)+(AO6*11.5)+(AP6*6)+(AQ6*6)+(AR6*12)+(AS6*6)+(AT6*6)+(AU6*8)+(AV6*12)+(AW6*11.5)</f>
        <v>150</v>
      </c>
    </row>
    <row r="7" spans="1:56" s="340" customFormat="1" ht="20.25" customHeight="1">
      <c r="A7" s="408" t="s">
        <v>366</v>
      </c>
      <c r="B7" s="416" t="s">
        <v>367</v>
      </c>
      <c r="C7" s="408" t="s">
        <v>368</v>
      </c>
      <c r="D7" s="417" t="s">
        <v>365</v>
      </c>
      <c r="E7" s="395"/>
      <c r="F7" s="395"/>
      <c r="G7" s="396" t="s">
        <v>247</v>
      </c>
      <c r="H7" s="397" t="s">
        <v>13</v>
      </c>
      <c r="I7" s="396"/>
      <c r="J7" s="396" t="s">
        <v>15</v>
      </c>
      <c r="K7" s="395"/>
      <c r="L7" s="395"/>
      <c r="M7" s="395" t="s">
        <v>15</v>
      </c>
      <c r="N7" s="396"/>
      <c r="O7" s="396"/>
      <c r="P7" s="396" t="s">
        <v>15</v>
      </c>
      <c r="Q7" s="396"/>
      <c r="R7" s="396"/>
      <c r="S7" s="395" t="s">
        <v>15</v>
      </c>
      <c r="T7" s="395"/>
      <c r="U7" s="396"/>
      <c r="V7" s="396" t="s">
        <v>15</v>
      </c>
      <c r="W7" s="396"/>
      <c r="X7" s="397" t="s">
        <v>15</v>
      </c>
      <c r="Y7" s="396" t="s">
        <v>15</v>
      </c>
      <c r="Z7" s="394" t="s">
        <v>15</v>
      </c>
      <c r="AA7" s="395"/>
      <c r="AB7" s="396" t="s">
        <v>15</v>
      </c>
      <c r="AC7" s="396"/>
      <c r="AD7" s="396"/>
      <c r="AE7" s="396" t="s">
        <v>15</v>
      </c>
      <c r="AF7" s="397" t="s">
        <v>15</v>
      </c>
      <c r="AG7" s="395"/>
      <c r="AH7" s="395" t="s">
        <v>15</v>
      </c>
      <c r="AI7" s="2"/>
      <c r="AJ7" s="342">
        <f>COUNTIF(E7:AG7,"M")</f>
        <v>1</v>
      </c>
      <c r="AK7" s="342">
        <f>COUNTIF(E7:AG7,"T")</f>
        <v>0</v>
      </c>
      <c r="AL7" s="342">
        <f>COUNTIF(E7:AG7,"D")</f>
        <v>0</v>
      </c>
      <c r="AM7" s="342">
        <f>COUNTIF(E7:AG7,"P*")</f>
        <v>12</v>
      </c>
      <c r="AN7" s="342">
        <f>COUNTIF(E7:AG7,"M/T")</f>
        <v>0</v>
      </c>
      <c r="AO7" s="342">
        <f>COUNTIF(E7:AG7,"I/I")</f>
        <v>0</v>
      </c>
      <c r="AP7" s="342">
        <f>COUNTIF(E7:AG7,"I")</f>
        <v>0</v>
      </c>
      <c r="AQ7" s="342">
        <f>COUNTIF(E7:AG7,"I²")</f>
        <v>0</v>
      </c>
      <c r="AR7" s="342">
        <f>COUNTIF(E7:AG7,"SN")</f>
        <v>0</v>
      </c>
      <c r="AS7" s="342">
        <f>COUNTIF(E7:AG7,"Ma")</f>
        <v>0</v>
      </c>
      <c r="AT7" s="342">
        <f>COUNTIF(E7:AG7,"Ta")</f>
        <v>0</v>
      </c>
      <c r="AU7" s="342">
        <f>COUNTIF(E7:AG7,"Da")</f>
        <v>0</v>
      </c>
      <c r="AV7" s="342">
        <f>COUNTIF(E7:AG7,"Pa")</f>
        <v>0</v>
      </c>
      <c r="AW7" s="342">
        <f>COUNTIF(E7:AG7,"MTa")</f>
        <v>0</v>
      </c>
      <c r="AX7" s="1"/>
      <c r="AY7" s="1"/>
      <c r="AZ7" s="1"/>
      <c r="BA7" s="1"/>
      <c r="BB7" s="1"/>
      <c r="BC7" s="342">
        <f>((AY7*6)+(AZ7*6)+(BA7*6)+(BB7)+(AX7*6))</f>
        <v>0</v>
      </c>
      <c r="BD7" s="347">
        <f>(AJ7*6)+(AK7*6)+(AL7*8)+(AM7*12)+(AN7*12)+(AO7*11.5)+(AP7*6)+(AQ7*6)+(AR7*12)+(AS7*6)+(AT7*6)+(AU7*8)+(AV7*12)+(AW7*11.5)</f>
        <v>150</v>
      </c>
    </row>
    <row r="8" spans="1:56" s="340" customFormat="1" ht="20.25" customHeight="1">
      <c r="A8" s="406" t="s">
        <v>369</v>
      </c>
      <c r="B8" s="416" t="s">
        <v>370</v>
      </c>
      <c r="C8" s="408">
        <v>408900</v>
      </c>
      <c r="D8" s="417" t="s">
        <v>365</v>
      </c>
      <c r="E8" s="394" t="s">
        <v>15</v>
      </c>
      <c r="F8" s="395"/>
      <c r="G8" s="396" t="s">
        <v>247</v>
      </c>
      <c r="H8" s="397" t="s">
        <v>15</v>
      </c>
      <c r="I8" s="396"/>
      <c r="J8" s="396" t="s">
        <v>15</v>
      </c>
      <c r="K8" s="395"/>
      <c r="L8" s="395"/>
      <c r="M8" s="395" t="s">
        <v>15</v>
      </c>
      <c r="N8" s="396"/>
      <c r="O8" s="396"/>
      <c r="P8" s="396" t="s">
        <v>15</v>
      </c>
      <c r="Q8" s="397" t="s">
        <v>15</v>
      </c>
      <c r="R8" s="396"/>
      <c r="S8" s="395" t="s">
        <v>15</v>
      </c>
      <c r="T8" s="395"/>
      <c r="U8" s="396"/>
      <c r="V8" s="396" t="s">
        <v>15</v>
      </c>
      <c r="W8" s="396"/>
      <c r="X8" s="396"/>
      <c r="Y8" s="396" t="s">
        <v>15</v>
      </c>
      <c r="Z8" s="395"/>
      <c r="AA8" s="395"/>
      <c r="AB8" s="396" t="s">
        <v>15</v>
      </c>
      <c r="AC8" s="396"/>
      <c r="AD8" s="397" t="s">
        <v>15</v>
      </c>
      <c r="AE8" s="396" t="s">
        <v>15</v>
      </c>
      <c r="AF8" s="396"/>
      <c r="AG8" s="395"/>
      <c r="AH8" s="395" t="s">
        <v>15</v>
      </c>
      <c r="AI8" s="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1"/>
      <c r="AY8" s="1"/>
      <c r="AZ8" s="1"/>
      <c r="BA8" s="1"/>
      <c r="BB8" s="1"/>
      <c r="BC8" s="342"/>
      <c r="BD8" s="347"/>
    </row>
    <row r="9" spans="1:56" s="340" customFormat="1" ht="20.25" customHeight="1">
      <c r="A9" s="408" t="s">
        <v>371</v>
      </c>
      <c r="B9" s="416" t="s">
        <v>372</v>
      </c>
      <c r="C9" s="408" t="s">
        <v>373</v>
      </c>
      <c r="D9" s="417" t="s">
        <v>365</v>
      </c>
      <c r="E9" s="394" t="s">
        <v>15</v>
      </c>
      <c r="F9" s="395"/>
      <c r="G9" s="396" t="s">
        <v>247</v>
      </c>
      <c r="H9" s="397" t="s">
        <v>14</v>
      </c>
      <c r="I9" s="396"/>
      <c r="J9" s="396" t="s">
        <v>15</v>
      </c>
      <c r="K9" s="395"/>
      <c r="L9" s="395"/>
      <c r="M9" s="395" t="s">
        <v>15</v>
      </c>
      <c r="N9" s="396"/>
      <c r="O9" s="396"/>
      <c r="P9" s="396" t="s">
        <v>15</v>
      </c>
      <c r="Q9" s="396"/>
      <c r="R9" s="396"/>
      <c r="S9" s="395" t="s">
        <v>15</v>
      </c>
      <c r="T9" s="395"/>
      <c r="U9" s="396"/>
      <c r="V9" s="396" t="s">
        <v>15</v>
      </c>
      <c r="W9" s="396"/>
      <c r="X9" s="396"/>
      <c r="Y9" s="396" t="s">
        <v>15</v>
      </c>
      <c r="Z9" s="394" t="s">
        <v>15</v>
      </c>
      <c r="AA9" s="395"/>
      <c r="AB9" s="396" t="s">
        <v>15</v>
      </c>
      <c r="AC9" s="396"/>
      <c r="AD9" s="397" t="s">
        <v>14</v>
      </c>
      <c r="AE9" s="396" t="s">
        <v>15</v>
      </c>
      <c r="AF9" s="396"/>
      <c r="AG9" s="395"/>
      <c r="AH9" s="395" t="s">
        <v>15</v>
      </c>
      <c r="AI9" s="2"/>
      <c r="AJ9" s="342">
        <f>COUNTIF(E9:AG9,"M")</f>
        <v>0</v>
      </c>
      <c r="AK9" s="342">
        <f>COUNTIF(E9:AG9,"T")</f>
        <v>2</v>
      </c>
      <c r="AL9" s="342">
        <f>COUNTIF(E9:AG9,"D")</f>
        <v>0</v>
      </c>
      <c r="AM9" s="342">
        <f>COUNTIF(E9:AG9,"P*")</f>
        <v>11</v>
      </c>
      <c r="AN9" s="342">
        <f>COUNTIF(E9:AG9,"M/T")</f>
        <v>0</v>
      </c>
      <c r="AO9" s="342">
        <f>COUNTIF(E9:AG9,"I/I")</f>
        <v>0</v>
      </c>
      <c r="AP9" s="342">
        <f>COUNTIF(E9:AG9,"I")</f>
        <v>0</v>
      </c>
      <c r="AQ9" s="342">
        <f>COUNTIF(E9:AG9,"I²")</f>
        <v>0</v>
      </c>
      <c r="AR9" s="342">
        <f>COUNTIF(E9:AG9,"SN")</f>
        <v>0</v>
      </c>
      <c r="AS9" s="342">
        <f>COUNTIF(E9:AG9,"Ma")</f>
        <v>0</v>
      </c>
      <c r="AT9" s="342">
        <f>COUNTIF(E9:AG9,"Ta")</f>
        <v>0</v>
      </c>
      <c r="AU9" s="342">
        <f>COUNTIF(E9:AG9,"Da")</f>
        <v>0</v>
      </c>
      <c r="AV9" s="342">
        <f>COUNTIF(E9:AG9,"Pa")</f>
        <v>0</v>
      </c>
      <c r="AW9" s="342">
        <f>COUNTIF(E9:AG9,"MTa")</f>
        <v>0</v>
      </c>
      <c r="AX9" s="1"/>
      <c r="AY9" s="1"/>
      <c r="AZ9" s="1"/>
      <c r="BA9" s="1"/>
      <c r="BB9" s="1"/>
      <c r="BC9" s="342">
        <f>((AY9*6)+(AZ9*6)+(BA9*6)+(BB9)+(AX9*6))</f>
        <v>0</v>
      </c>
      <c r="BD9" s="347">
        <f>(AJ9*6)+(AK9*6)+(AL9*8)+(AM9*12)+(AN9*12)+(AO9*11.5)+(AP9*6)+(AQ9*6)+(AR9*12)+(AS9*6)+(AT9*6)+(AU9*8)+(AV9*12)+(AW9*11.5)</f>
        <v>144</v>
      </c>
    </row>
    <row r="10" spans="1:56" s="340" customFormat="1" ht="20.25" customHeight="1">
      <c r="A10" s="408">
        <v>152587</v>
      </c>
      <c r="B10" s="416" t="s">
        <v>374</v>
      </c>
      <c r="C10" s="408">
        <v>724919</v>
      </c>
      <c r="D10" s="417" t="s">
        <v>365</v>
      </c>
      <c r="E10" s="395"/>
      <c r="F10" s="394" t="s">
        <v>15</v>
      </c>
      <c r="G10" s="396" t="s">
        <v>247</v>
      </c>
      <c r="H10" s="396"/>
      <c r="I10" s="396"/>
      <c r="J10" s="396" t="s">
        <v>15</v>
      </c>
      <c r="K10" s="395"/>
      <c r="L10" s="395" t="s">
        <v>15</v>
      </c>
      <c r="M10" s="395"/>
      <c r="N10" s="397"/>
      <c r="O10" s="397" t="s">
        <v>13</v>
      </c>
      <c r="P10" s="396" t="s">
        <v>15</v>
      </c>
      <c r="Q10" s="396"/>
      <c r="R10" s="397" t="s">
        <v>15</v>
      </c>
      <c r="S10" s="395"/>
      <c r="T10" s="394" t="s">
        <v>15</v>
      </c>
      <c r="U10" s="396"/>
      <c r="V10" s="396" t="s">
        <v>15</v>
      </c>
      <c r="W10" s="396"/>
      <c r="X10" s="396"/>
      <c r="Y10" s="396" t="s">
        <v>15</v>
      </c>
      <c r="Z10" s="395"/>
      <c r="AA10" s="395"/>
      <c r="AB10" s="396" t="s">
        <v>15</v>
      </c>
      <c r="AC10" s="396"/>
      <c r="AD10" s="397" t="s">
        <v>15</v>
      </c>
      <c r="AE10" s="396" t="s">
        <v>15</v>
      </c>
      <c r="AF10" s="396"/>
      <c r="AG10" s="395"/>
      <c r="AH10" s="395" t="s">
        <v>15</v>
      </c>
      <c r="AI10" s="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1"/>
      <c r="AY10" s="1"/>
      <c r="AZ10" s="1"/>
      <c r="BA10" s="1"/>
      <c r="BB10" s="1"/>
      <c r="BC10" s="342"/>
      <c r="BD10" s="347"/>
    </row>
    <row r="11" spans="1:56" s="340" customFormat="1" ht="20.25" customHeight="1">
      <c r="A11" s="390" t="s">
        <v>375</v>
      </c>
      <c r="B11" s="390" t="s">
        <v>376</v>
      </c>
      <c r="C11" s="396">
        <v>698638</v>
      </c>
      <c r="D11" s="417" t="s">
        <v>365</v>
      </c>
      <c r="E11" s="395"/>
      <c r="F11" s="394"/>
      <c r="G11" s="396" t="s">
        <v>247</v>
      </c>
      <c r="H11" s="396"/>
      <c r="I11" s="396"/>
      <c r="J11" s="396" t="s">
        <v>15</v>
      </c>
      <c r="K11" s="395"/>
      <c r="L11" s="395"/>
      <c r="M11" s="395"/>
      <c r="N11" s="397" t="s">
        <v>14</v>
      </c>
      <c r="O11" s="396"/>
      <c r="P11" s="396" t="s">
        <v>15</v>
      </c>
      <c r="Q11" s="396"/>
      <c r="R11" s="397" t="s">
        <v>15</v>
      </c>
      <c r="S11" s="395" t="s">
        <v>15</v>
      </c>
      <c r="T11" s="395" t="s">
        <v>15</v>
      </c>
      <c r="U11" s="396"/>
      <c r="V11" s="396" t="s">
        <v>15</v>
      </c>
      <c r="W11" s="396"/>
      <c r="X11" s="396"/>
      <c r="Y11" s="396" t="s">
        <v>15</v>
      </c>
      <c r="Z11" s="395" t="s">
        <v>15</v>
      </c>
      <c r="AA11" s="395"/>
      <c r="AB11" s="396" t="s">
        <v>15</v>
      </c>
      <c r="AC11" s="396"/>
      <c r="AD11" s="396"/>
      <c r="AE11" s="396" t="s">
        <v>15</v>
      </c>
      <c r="AF11" s="397" t="s">
        <v>15</v>
      </c>
      <c r="AG11" s="395"/>
      <c r="AH11" s="395"/>
      <c r="AI11" s="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1"/>
      <c r="AY11" s="1"/>
      <c r="AZ11" s="1"/>
      <c r="BA11" s="1"/>
      <c r="BB11" s="1"/>
      <c r="BC11" s="342"/>
      <c r="BD11" s="347"/>
    </row>
    <row r="12" spans="1:56" s="340" customFormat="1" ht="20.25" customHeight="1">
      <c r="A12" s="408" t="s">
        <v>377</v>
      </c>
      <c r="B12" s="416" t="s">
        <v>378</v>
      </c>
      <c r="C12" s="408">
        <v>596143</v>
      </c>
      <c r="D12" s="417" t="s">
        <v>379</v>
      </c>
      <c r="E12" s="395"/>
      <c r="F12" s="394" t="s">
        <v>15</v>
      </c>
      <c r="G12" s="396" t="s">
        <v>13</v>
      </c>
      <c r="H12" s="396"/>
      <c r="I12" s="396"/>
      <c r="J12" s="396"/>
      <c r="K12" s="394" t="s">
        <v>15</v>
      </c>
      <c r="L12" s="394" t="s">
        <v>15</v>
      </c>
      <c r="M12" s="395" t="s">
        <v>247</v>
      </c>
      <c r="N12" s="396" t="s">
        <v>13</v>
      </c>
      <c r="O12" s="396"/>
      <c r="P12" s="396" t="s">
        <v>13</v>
      </c>
      <c r="Q12" s="397" t="s">
        <v>13</v>
      </c>
      <c r="R12" s="396" t="s">
        <v>13</v>
      </c>
      <c r="S12" s="395" t="s">
        <v>15</v>
      </c>
      <c r="T12" s="395"/>
      <c r="U12" s="396"/>
      <c r="V12" s="396" t="s">
        <v>13</v>
      </c>
      <c r="W12" s="396"/>
      <c r="X12" s="396" t="s">
        <v>13</v>
      </c>
      <c r="Y12" s="396" t="s">
        <v>13</v>
      </c>
      <c r="Z12" s="395"/>
      <c r="AA12" s="395"/>
      <c r="AB12" s="396"/>
      <c r="AC12" s="396" t="s">
        <v>13</v>
      </c>
      <c r="AD12" s="396" t="s">
        <v>13</v>
      </c>
      <c r="AE12" s="396"/>
      <c r="AF12" s="396" t="s">
        <v>15</v>
      </c>
      <c r="AG12" s="395"/>
      <c r="AH12" s="395" t="s">
        <v>15</v>
      </c>
      <c r="AI12" s="2"/>
      <c r="AJ12" s="342">
        <f aca="true" t="shared" si="0" ref="AJ12:AJ20">COUNTIF(E12:AG12,"M")</f>
        <v>10</v>
      </c>
      <c r="AK12" s="342">
        <f aca="true" t="shared" si="1" ref="AK12:AK20">COUNTIF(E12:AG12,"T")</f>
        <v>0</v>
      </c>
      <c r="AL12" s="342">
        <f aca="true" t="shared" si="2" ref="AL12:AL20">COUNTIF(E12:AG12,"D")</f>
        <v>0</v>
      </c>
      <c r="AM12" s="342">
        <f aca="true" t="shared" si="3" ref="AM12:AM20">COUNTIF(E12:AG12,"P*")</f>
        <v>6</v>
      </c>
      <c r="AN12" s="342">
        <f aca="true" t="shared" si="4" ref="AN12:AN20">COUNTIF(E12:AG12,"M/T")</f>
        <v>0</v>
      </c>
      <c r="AO12" s="342">
        <f aca="true" t="shared" si="5" ref="AO12:AO20">COUNTIF(E12:AG12,"I/I")</f>
        <v>0</v>
      </c>
      <c r="AP12" s="342">
        <f aca="true" t="shared" si="6" ref="AP12:AP20">COUNTIF(E12:AG12,"I")</f>
        <v>0</v>
      </c>
      <c r="AQ12" s="342">
        <f aca="true" t="shared" si="7" ref="AQ12:AQ20">COUNTIF(E12:AG12,"I²")</f>
        <v>0</v>
      </c>
      <c r="AR12" s="342">
        <f aca="true" t="shared" si="8" ref="AR12:AR20">COUNTIF(E12:AG12,"SN")</f>
        <v>0</v>
      </c>
      <c r="AS12" s="342">
        <f aca="true" t="shared" si="9" ref="AS12:AS20">COUNTIF(E12:AG12,"Ma")</f>
        <v>0</v>
      </c>
      <c r="AT12" s="342">
        <f aca="true" t="shared" si="10" ref="AT12:AT20">COUNTIF(E12:AG12,"Ta")</f>
        <v>0</v>
      </c>
      <c r="AU12" s="342">
        <f aca="true" t="shared" si="11" ref="AU12:AU20">COUNTIF(E12:AG12,"Da")</f>
        <v>0</v>
      </c>
      <c r="AV12" s="342">
        <f aca="true" t="shared" si="12" ref="AV12:AV20">COUNTIF(E12:AG12,"Pa")</f>
        <v>0</v>
      </c>
      <c r="AW12" s="342">
        <f aca="true" t="shared" si="13" ref="AW12:AW20">COUNTIF(E12:AG12,"MTa")</f>
        <v>0</v>
      </c>
      <c r="AX12" s="1"/>
      <c r="AY12" s="1"/>
      <c r="AZ12" s="1"/>
      <c r="BA12" s="1"/>
      <c r="BB12" s="1"/>
      <c r="BC12" s="342">
        <f>((AY12*6)+(AZ12*6)+(BA12*6)+(BB12)+(AX12*6))</f>
        <v>0</v>
      </c>
      <c r="BD12" s="347">
        <f aca="true" t="shared" si="14" ref="BD12:BD20">(AJ12*6)+(AK12*6)+(AL12*8)+(AM12*12)+(AN12*12)+(AO12*11.5)+(AP12*6)+(AQ12*6)+(AR12*12)+(AS12*6)+(AT12*6)+(AU12*8)+(AV12*12)+(AW12*11.5)</f>
        <v>132</v>
      </c>
    </row>
    <row r="13" spans="1:56" s="340" customFormat="1" ht="20.25" customHeight="1">
      <c r="A13" s="408" t="s">
        <v>380</v>
      </c>
      <c r="B13" s="416" t="s">
        <v>381</v>
      </c>
      <c r="C13" s="408">
        <v>645401</v>
      </c>
      <c r="D13" s="417" t="s">
        <v>365</v>
      </c>
      <c r="E13" s="395"/>
      <c r="F13" s="394" t="s">
        <v>15</v>
      </c>
      <c r="G13" s="396" t="s">
        <v>247</v>
      </c>
      <c r="H13" s="396"/>
      <c r="I13" s="396"/>
      <c r="J13" s="396" t="s">
        <v>15</v>
      </c>
      <c r="K13" s="395"/>
      <c r="L13" s="395"/>
      <c r="M13" s="395" t="s">
        <v>15</v>
      </c>
      <c r="N13" s="396"/>
      <c r="O13" s="396"/>
      <c r="P13" s="396" t="s">
        <v>15</v>
      </c>
      <c r="Q13" s="396"/>
      <c r="R13" s="397" t="s">
        <v>13</v>
      </c>
      <c r="S13" s="395"/>
      <c r="T13" s="395"/>
      <c r="U13" s="396"/>
      <c r="V13" s="396" t="s">
        <v>15</v>
      </c>
      <c r="W13" s="396"/>
      <c r="X13" s="396"/>
      <c r="Y13" s="396" t="s">
        <v>15</v>
      </c>
      <c r="Z13" s="395" t="s">
        <v>15</v>
      </c>
      <c r="AA13" s="395"/>
      <c r="AB13" s="396" t="s">
        <v>15</v>
      </c>
      <c r="AC13" s="396"/>
      <c r="AD13" s="397" t="s">
        <v>15</v>
      </c>
      <c r="AE13" s="396" t="s">
        <v>15</v>
      </c>
      <c r="AF13" s="397" t="s">
        <v>15</v>
      </c>
      <c r="AG13" s="395"/>
      <c r="AH13" s="395" t="s">
        <v>15</v>
      </c>
      <c r="AI13" s="2"/>
      <c r="AJ13" s="342">
        <f t="shared" si="0"/>
        <v>1</v>
      </c>
      <c r="AK13" s="342">
        <f t="shared" si="1"/>
        <v>0</v>
      </c>
      <c r="AL13" s="342">
        <f t="shared" si="2"/>
        <v>0</v>
      </c>
      <c r="AM13" s="342">
        <f t="shared" si="3"/>
        <v>12</v>
      </c>
      <c r="AN13" s="342">
        <f t="shared" si="4"/>
        <v>0</v>
      </c>
      <c r="AO13" s="342">
        <f t="shared" si="5"/>
        <v>0</v>
      </c>
      <c r="AP13" s="342">
        <f t="shared" si="6"/>
        <v>0</v>
      </c>
      <c r="AQ13" s="342">
        <f t="shared" si="7"/>
        <v>0</v>
      </c>
      <c r="AR13" s="342">
        <f t="shared" si="8"/>
        <v>0</v>
      </c>
      <c r="AS13" s="342">
        <f t="shared" si="9"/>
        <v>0</v>
      </c>
      <c r="AT13" s="342">
        <f t="shared" si="10"/>
        <v>0</v>
      </c>
      <c r="AU13" s="342">
        <f t="shared" si="11"/>
        <v>0</v>
      </c>
      <c r="AV13" s="342">
        <f t="shared" si="12"/>
        <v>0</v>
      </c>
      <c r="AW13" s="342">
        <f t="shared" si="13"/>
        <v>0</v>
      </c>
      <c r="AX13" s="1"/>
      <c r="AY13" s="1"/>
      <c r="AZ13" s="1"/>
      <c r="BA13" s="1"/>
      <c r="BB13" s="1"/>
      <c r="BC13" s="342">
        <f>((AY13*6)+(AZ13*6)+(BA13*6)+(BB13)+(AX13*6))</f>
        <v>0</v>
      </c>
      <c r="BD13" s="347">
        <f t="shared" si="14"/>
        <v>150</v>
      </c>
    </row>
    <row r="14" spans="1:56" s="340" customFormat="1" ht="20.25" customHeight="1">
      <c r="A14" s="408" t="s">
        <v>382</v>
      </c>
      <c r="B14" s="416" t="s">
        <v>383</v>
      </c>
      <c r="C14" s="408" t="s">
        <v>384</v>
      </c>
      <c r="D14" s="417" t="s">
        <v>365</v>
      </c>
      <c r="E14" s="395"/>
      <c r="F14" s="395"/>
      <c r="G14" s="396" t="s">
        <v>247</v>
      </c>
      <c r="H14" s="396"/>
      <c r="I14" s="396"/>
      <c r="J14" s="396" t="s">
        <v>15</v>
      </c>
      <c r="K14" s="395"/>
      <c r="L14" s="395"/>
      <c r="M14" s="395" t="s">
        <v>15</v>
      </c>
      <c r="N14" s="396"/>
      <c r="O14" s="397" t="s">
        <v>15</v>
      </c>
      <c r="P14" s="396" t="s">
        <v>15</v>
      </c>
      <c r="Q14" s="396"/>
      <c r="R14" s="396"/>
      <c r="S14" s="395" t="s">
        <v>15</v>
      </c>
      <c r="T14" s="395"/>
      <c r="U14" s="397" t="s">
        <v>15</v>
      </c>
      <c r="V14" s="396" t="s">
        <v>15</v>
      </c>
      <c r="W14" s="396"/>
      <c r="X14" s="396"/>
      <c r="Y14" s="396" t="s">
        <v>15</v>
      </c>
      <c r="Z14" s="394" t="s">
        <v>15</v>
      </c>
      <c r="AA14" s="395"/>
      <c r="AB14" s="396" t="s">
        <v>15</v>
      </c>
      <c r="AC14" s="396"/>
      <c r="AD14" s="396"/>
      <c r="AE14" s="396" t="s">
        <v>15</v>
      </c>
      <c r="AF14" s="396"/>
      <c r="AG14" s="395"/>
      <c r="AH14" s="395" t="s">
        <v>15</v>
      </c>
      <c r="AI14" s="2"/>
      <c r="AJ14" s="342">
        <f t="shared" si="0"/>
        <v>0</v>
      </c>
      <c r="AK14" s="342">
        <f t="shared" si="1"/>
        <v>0</v>
      </c>
      <c r="AL14" s="342">
        <f t="shared" si="2"/>
        <v>0</v>
      </c>
      <c r="AM14" s="342">
        <f t="shared" si="3"/>
        <v>12</v>
      </c>
      <c r="AN14" s="342">
        <f t="shared" si="4"/>
        <v>0</v>
      </c>
      <c r="AO14" s="342">
        <f t="shared" si="5"/>
        <v>0</v>
      </c>
      <c r="AP14" s="342">
        <f t="shared" si="6"/>
        <v>0</v>
      </c>
      <c r="AQ14" s="342">
        <f t="shared" si="7"/>
        <v>0</v>
      </c>
      <c r="AR14" s="342">
        <f t="shared" si="8"/>
        <v>0</v>
      </c>
      <c r="AS14" s="342">
        <f t="shared" si="9"/>
        <v>0</v>
      </c>
      <c r="AT14" s="342">
        <f t="shared" si="10"/>
        <v>0</v>
      </c>
      <c r="AU14" s="342">
        <f t="shared" si="11"/>
        <v>0</v>
      </c>
      <c r="AV14" s="342">
        <f t="shared" si="12"/>
        <v>0</v>
      </c>
      <c r="AW14" s="342">
        <f t="shared" si="13"/>
        <v>0</v>
      </c>
      <c r="AX14" s="1"/>
      <c r="AY14" s="1"/>
      <c r="AZ14" s="1"/>
      <c r="BA14" s="1"/>
      <c r="BB14" s="1"/>
      <c r="BC14" s="342">
        <f>((AY14*6)+(AZ14*6)+(BA14*6)+(BB14)+(AX14*6))</f>
        <v>0</v>
      </c>
      <c r="BD14" s="347">
        <f t="shared" si="14"/>
        <v>144</v>
      </c>
    </row>
    <row r="15" spans="1:56" s="340" customFormat="1" ht="20.25" customHeight="1">
      <c r="A15" s="408" t="s">
        <v>385</v>
      </c>
      <c r="B15" s="416" t="s">
        <v>386</v>
      </c>
      <c r="C15" s="408" t="s">
        <v>387</v>
      </c>
      <c r="D15" s="417" t="s">
        <v>365</v>
      </c>
      <c r="E15" s="395"/>
      <c r="F15" s="395"/>
      <c r="G15" s="396" t="s">
        <v>247</v>
      </c>
      <c r="H15" s="396"/>
      <c r="I15" s="396"/>
      <c r="J15" s="397" t="s">
        <v>15</v>
      </c>
      <c r="K15" s="395" t="s">
        <v>15</v>
      </c>
      <c r="L15" s="395"/>
      <c r="M15" s="395" t="s">
        <v>15</v>
      </c>
      <c r="N15" s="396"/>
      <c r="O15" s="396"/>
      <c r="P15" s="396"/>
      <c r="Q15" s="396" t="s">
        <v>15</v>
      </c>
      <c r="R15" s="396"/>
      <c r="S15" s="395" t="s">
        <v>15</v>
      </c>
      <c r="T15" s="395"/>
      <c r="U15" s="396"/>
      <c r="V15" s="396"/>
      <c r="W15" s="396" t="s">
        <v>15</v>
      </c>
      <c r="X15" s="397" t="s">
        <v>15</v>
      </c>
      <c r="Y15" s="396" t="s">
        <v>15</v>
      </c>
      <c r="Z15" s="395"/>
      <c r="AA15" s="395"/>
      <c r="AB15" s="396"/>
      <c r="AC15" s="396" t="s">
        <v>15</v>
      </c>
      <c r="AD15" s="396"/>
      <c r="AE15" s="396" t="s">
        <v>15</v>
      </c>
      <c r="AF15" s="396"/>
      <c r="AG15" s="394" t="s">
        <v>15</v>
      </c>
      <c r="AH15" s="395" t="s">
        <v>15</v>
      </c>
      <c r="AI15" s="2"/>
      <c r="AJ15" s="342">
        <f t="shared" si="0"/>
        <v>0</v>
      </c>
      <c r="AK15" s="342">
        <f t="shared" si="1"/>
        <v>0</v>
      </c>
      <c r="AL15" s="342">
        <f t="shared" si="2"/>
        <v>0</v>
      </c>
      <c r="AM15" s="342">
        <f t="shared" si="3"/>
        <v>12</v>
      </c>
      <c r="AN15" s="342">
        <f t="shared" si="4"/>
        <v>0</v>
      </c>
      <c r="AO15" s="342">
        <f t="shared" si="5"/>
        <v>0</v>
      </c>
      <c r="AP15" s="342">
        <f t="shared" si="6"/>
        <v>0</v>
      </c>
      <c r="AQ15" s="342">
        <f t="shared" si="7"/>
        <v>0</v>
      </c>
      <c r="AR15" s="342">
        <f t="shared" si="8"/>
        <v>0</v>
      </c>
      <c r="AS15" s="342">
        <f t="shared" si="9"/>
        <v>0</v>
      </c>
      <c r="AT15" s="342">
        <f t="shared" si="10"/>
        <v>0</v>
      </c>
      <c r="AU15" s="342">
        <f t="shared" si="11"/>
        <v>0</v>
      </c>
      <c r="AV15" s="342">
        <f t="shared" si="12"/>
        <v>0</v>
      </c>
      <c r="AW15" s="342">
        <f t="shared" si="13"/>
        <v>0</v>
      </c>
      <c r="AX15" s="1"/>
      <c r="AY15" s="1"/>
      <c r="AZ15" s="1"/>
      <c r="BA15" s="1"/>
      <c r="BB15" s="1"/>
      <c r="BC15" s="342">
        <f>((AY15*6)+(AZ15*6)+(BA15*6)+(BB15)+(AX15*6))</f>
        <v>0</v>
      </c>
      <c r="BD15" s="347">
        <f t="shared" si="14"/>
        <v>144</v>
      </c>
    </row>
    <row r="16" spans="1:56" s="340" customFormat="1" ht="20.25" customHeight="1">
      <c r="A16" s="408">
        <v>434175</v>
      </c>
      <c r="B16" s="416" t="s">
        <v>388</v>
      </c>
      <c r="C16" s="408"/>
      <c r="D16" s="417"/>
      <c r="E16" s="394" t="s">
        <v>15</v>
      </c>
      <c r="F16" s="395"/>
      <c r="G16" s="396" t="s">
        <v>247</v>
      </c>
      <c r="H16" s="396"/>
      <c r="I16" s="396"/>
      <c r="J16" s="396" t="s">
        <v>15</v>
      </c>
      <c r="K16" s="395"/>
      <c r="L16" s="395"/>
      <c r="M16" s="395" t="s">
        <v>15</v>
      </c>
      <c r="N16" s="396"/>
      <c r="O16" s="396"/>
      <c r="P16" s="396" t="s">
        <v>15</v>
      </c>
      <c r="Q16" s="396"/>
      <c r="R16" s="396"/>
      <c r="S16" s="395" t="s">
        <v>15</v>
      </c>
      <c r="T16" s="395"/>
      <c r="U16" s="396"/>
      <c r="V16" s="396" t="s">
        <v>15</v>
      </c>
      <c r="W16" s="396"/>
      <c r="X16" s="396"/>
      <c r="Y16" s="396" t="s">
        <v>15</v>
      </c>
      <c r="Z16" s="395"/>
      <c r="AA16" s="395"/>
      <c r="AB16" s="396" t="s">
        <v>15</v>
      </c>
      <c r="AC16" s="396"/>
      <c r="AD16" s="396"/>
      <c r="AE16" s="396" t="s">
        <v>15</v>
      </c>
      <c r="AF16" s="396"/>
      <c r="AG16" s="395"/>
      <c r="AH16" s="395" t="s">
        <v>15</v>
      </c>
      <c r="AI16" s="2"/>
      <c r="AJ16" s="342">
        <f t="shared" si="0"/>
        <v>0</v>
      </c>
      <c r="AK16" s="342">
        <f t="shared" si="1"/>
        <v>0</v>
      </c>
      <c r="AL16" s="342">
        <f t="shared" si="2"/>
        <v>0</v>
      </c>
      <c r="AM16" s="342">
        <f t="shared" si="3"/>
        <v>10</v>
      </c>
      <c r="AN16" s="342">
        <f t="shared" si="4"/>
        <v>0</v>
      </c>
      <c r="AO16" s="342">
        <f t="shared" si="5"/>
        <v>0</v>
      </c>
      <c r="AP16" s="342">
        <f t="shared" si="6"/>
        <v>0</v>
      </c>
      <c r="AQ16" s="342">
        <f t="shared" si="7"/>
        <v>0</v>
      </c>
      <c r="AR16" s="342">
        <f t="shared" si="8"/>
        <v>0</v>
      </c>
      <c r="AS16" s="342">
        <f t="shared" si="9"/>
        <v>0</v>
      </c>
      <c r="AT16" s="342">
        <f t="shared" si="10"/>
        <v>0</v>
      </c>
      <c r="AU16" s="342">
        <f t="shared" si="11"/>
        <v>0</v>
      </c>
      <c r="AV16" s="342">
        <f t="shared" si="12"/>
        <v>0</v>
      </c>
      <c r="AW16" s="342">
        <f t="shared" si="13"/>
        <v>0</v>
      </c>
      <c r="AX16" s="1"/>
      <c r="AY16" s="1"/>
      <c r="AZ16" s="1"/>
      <c r="BA16" s="1"/>
      <c r="BB16" s="1"/>
      <c r="BC16" s="342"/>
      <c r="BD16" s="347">
        <f t="shared" si="14"/>
        <v>120</v>
      </c>
    </row>
    <row r="17" spans="1:56" s="340" customFormat="1" ht="20.25" customHeight="1">
      <c r="A17" s="406">
        <v>431958</v>
      </c>
      <c r="B17" s="416" t="s">
        <v>389</v>
      </c>
      <c r="C17" s="408">
        <v>775356</v>
      </c>
      <c r="D17" s="417" t="s">
        <v>365</v>
      </c>
      <c r="E17" s="394"/>
      <c r="F17" s="395"/>
      <c r="G17" s="396" t="s">
        <v>247</v>
      </c>
      <c r="H17" s="396"/>
      <c r="I17" s="396" t="s">
        <v>15</v>
      </c>
      <c r="J17" s="396"/>
      <c r="K17" s="395"/>
      <c r="L17" s="394" t="s">
        <v>15</v>
      </c>
      <c r="M17" s="395" t="s">
        <v>15</v>
      </c>
      <c r="N17" s="397" t="s">
        <v>13</v>
      </c>
      <c r="O17" s="396" t="s">
        <v>15</v>
      </c>
      <c r="P17" s="397" t="s">
        <v>15</v>
      </c>
      <c r="Q17" s="396"/>
      <c r="R17" s="396"/>
      <c r="S17" s="395" t="s">
        <v>15</v>
      </c>
      <c r="T17" s="395"/>
      <c r="U17" s="396" t="s">
        <v>15</v>
      </c>
      <c r="V17" s="397" t="s">
        <v>15</v>
      </c>
      <c r="W17" s="396"/>
      <c r="X17" s="396"/>
      <c r="Y17" s="396" t="s">
        <v>15</v>
      </c>
      <c r="Z17" s="395"/>
      <c r="AA17" s="395"/>
      <c r="AB17" s="396"/>
      <c r="AC17" s="396" t="s">
        <v>15</v>
      </c>
      <c r="AD17" s="396"/>
      <c r="AE17" s="396" t="s">
        <v>15</v>
      </c>
      <c r="AF17" s="396"/>
      <c r="AG17" s="395"/>
      <c r="AH17" s="395" t="s">
        <v>15</v>
      </c>
      <c r="AI17" s="2"/>
      <c r="AJ17" s="342">
        <f t="shared" si="0"/>
        <v>1</v>
      </c>
      <c r="AK17" s="342">
        <f t="shared" si="1"/>
        <v>0</v>
      </c>
      <c r="AL17" s="342">
        <f t="shared" si="2"/>
        <v>0</v>
      </c>
      <c r="AM17" s="342">
        <f t="shared" si="3"/>
        <v>12</v>
      </c>
      <c r="AN17" s="342">
        <f t="shared" si="4"/>
        <v>0</v>
      </c>
      <c r="AO17" s="342">
        <f t="shared" si="5"/>
        <v>0</v>
      </c>
      <c r="AP17" s="342">
        <f t="shared" si="6"/>
        <v>0</v>
      </c>
      <c r="AQ17" s="342">
        <f t="shared" si="7"/>
        <v>0</v>
      </c>
      <c r="AR17" s="342">
        <f t="shared" si="8"/>
        <v>0</v>
      </c>
      <c r="AS17" s="342">
        <f t="shared" si="9"/>
        <v>0</v>
      </c>
      <c r="AT17" s="342">
        <f t="shared" si="10"/>
        <v>0</v>
      </c>
      <c r="AU17" s="342">
        <f t="shared" si="11"/>
        <v>0</v>
      </c>
      <c r="AV17" s="342">
        <f t="shared" si="12"/>
        <v>0</v>
      </c>
      <c r="AW17" s="342">
        <f t="shared" si="13"/>
        <v>0</v>
      </c>
      <c r="AX17" s="1"/>
      <c r="AY17" s="1"/>
      <c r="AZ17" s="1"/>
      <c r="BA17" s="1"/>
      <c r="BB17" s="1"/>
      <c r="BC17" s="342"/>
      <c r="BD17" s="347">
        <f t="shared" si="14"/>
        <v>150</v>
      </c>
    </row>
    <row r="18" spans="1:56" s="340" customFormat="1" ht="20.25" customHeight="1">
      <c r="A18" s="406">
        <v>433314</v>
      </c>
      <c r="B18" s="416" t="s">
        <v>390</v>
      </c>
      <c r="C18" s="407">
        <v>901996</v>
      </c>
      <c r="D18" s="417" t="s">
        <v>365</v>
      </c>
      <c r="E18" s="395" t="s">
        <v>15</v>
      </c>
      <c r="F18" s="395"/>
      <c r="G18" s="396" t="s">
        <v>247</v>
      </c>
      <c r="H18" s="396"/>
      <c r="I18" s="396"/>
      <c r="J18" s="396"/>
      <c r="K18" s="395"/>
      <c r="L18" s="395"/>
      <c r="M18" s="395" t="s">
        <v>15</v>
      </c>
      <c r="N18" s="396"/>
      <c r="O18" s="396" t="s">
        <v>15</v>
      </c>
      <c r="P18" s="396"/>
      <c r="Q18" s="396"/>
      <c r="R18" s="396"/>
      <c r="S18" s="395" t="s">
        <v>15</v>
      </c>
      <c r="T18" s="395"/>
      <c r="U18" s="396"/>
      <c r="V18" s="396"/>
      <c r="W18" s="396" t="s">
        <v>15</v>
      </c>
      <c r="X18" s="396"/>
      <c r="Y18" s="396" t="s">
        <v>15</v>
      </c>
      <c r="Z18" s="395"/>
      <c r="AA18" s="395" t="s">
        <v>15</v>
      </c>
      <c r="AB18" s="396"/>
      <c r="AC18" s="396"/>
      <c r="AD18" s="396"/>
      <c r="AE18" s="396" t="s">
        <v>15</v>
      </c>
      <c r="AF18" s="396"/>
      <c r="AG18" s="395" t="s">
        <v>15</v>
      </c>
      <c r="AH18" s="395"/>
      <c r="AI18" s="2"/>
      <c r="AJ18" s="342">
        <f t="shared" si="0"/>
        <v>0</v>
      </c>
      <c r="AK18" s="342">
        <f t="shared" si="1"/>
        <v>0</v>
      </c>
      <c r="AL18" s="342">
        <f t="shared" si="2"/>
        <v>0</v>
      </c>
      <c r="AM18" s="342">
        <f t="shared" si="3"/>
        <v>10</v>
      </c>
      <c r="AN18" s="342">
        <f t="shared" si="4"/>
        <v>0</v>
      </c>
      <c r="AO18" s="342">
        <f t="shared" si="5"/>
        <v>0</v>
      </c>
      <c r="AP18" s="342">
        <f t="shared" si="6"/>
        <v>0</v>
      </c>
      <c r="AQ18" s="342">
        <f t="shared" si="7"/>
        <v>0</v>
      </c>
      <c r="AR18" s="342">
        <f t="shared" si="8"/>
        <v>0</v>
      </c>
      <c r="AS18" s="342">
        <f t="shared" si="9"/>
        <v>0</v>
      </c>
      <c r="AT18" s="342">
        <f t="shared" si="10"/>
        <v>0</v>
      </c>
      <c r="AU18" s="342">
        <f t="shared" si="11"/>
        <v>0</v>
      </c>
      <c r="AV18" s="342">
        <f t="shared" si="12"/>
        <v>0</v>
      </c>
      <c r="AW18" s="342">
        <f t="shared" si="13"/>
        <v>0</v>
      </c>
      <c r="AX18" s="1"/>
      <c r="AY18" s="1"/>
      <c r="AZ18" s="1"/>
      <c r="BA18" s="1"/>
      <c r="BB18" s="1"/>
      <c r="BC18" s="342"/>
      <c r="BD18" s="347">
        <f t="shared" si="14"/>
        <v>120</v>
      </c>
    </row>
    <row r="19" spans="1:56" s="340" customFormat="1" ht="20.25" customHeight="1">
      <c r="A19" s="406">
        <v>432997</v>
      </c>
      <c r="B19" s="416" t="s">
        <v>391</v>
      </c>
      <c r="C19" s="407"/>
      <c r="D19" s="417" t="s">
        <v>365</v>
      </c>
      <c r="E19" s="395"/>
      <c r="F19" s="395"/>
      <c r="G19" s="396"/>
      <c r="H19" s="396" t="s">
        <v>15</v>
      </c>
      <c r="I19" s="396"/>
      <c r="J19" s="396" t="s">
        <v>15</v>
      </c>
      <c r="K19" s="395"/>
      <c r="L19" s="395" t="s">
        <v>15</v>
      </c>
      <c r="M19" s="395"/>
      <c r="N19" s="396"/>
      <c r="O19" s="396"/>
      <c r="P19" s="396" t="s">
        <v>15</v>
      </c>
      <c r="Q19" s="396"/>
      <c r="R19" s="396"/>
      <c r="S19" s="395"/>
      <c r="T19" s="395" t="s">
        <v>15</v>
      </c>
      <c r="U19" s="396"/>
      <c r="V19" s="396" t="s">
        <v>15</v>
      </c>
      <c r="W19" s="396"/>
      <c r="X19" s="396" t="s">
        <v>15</v>
      </c>
      <c r="Y19" s="396"/>
      <c r="Z19" s="395"/>
      <c r="AA19" s="395"/>
      <c r="AB19" s="396" t="s">
        <v>15</v>
      </c>
      <c r="AC19" s="396"/>
      <c r="AD19" s="396" t="s">
        <v>15</v>
      </c>
      <c r="AE19" s="396"/>
      <c r="AF19" s="396"/>
      <c r="AG19" s="395"/>
      <c r="AH19" s="395" t="s">
        <v>15</v>
      </c>
      <c r="AI19" s="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1"/>
      <c r="AY19" s="1"/>
      <c r="AZ19" s="1"/>
      <c r="BA19" s="1"/>
      <c r="BB19" s="1"/>
      <c r="BC19" s="342"/>
      <c r="BD19" s="347"/>
    </row>
    <row r="20" spans="1:56" s="340" customFormat="1" ht="20.25" customHeight="1">
      <c r="A20" s="406">
        <v>433845</v>
      </c>
      <c r="B20" s="416" t="s">
        <v>392</v>
      </c>
      <c r="C20" s="408">
        <v>702443</v>
      </c>
      <c r="D20" s="417" t="s">
        <v>365</v>
      </c>
      <c r="E20" s="395"/>
      <c r="F20" s="395"/>
      <c r="G20" s="396" t="s">
        <v>247</v>
      </c>
      <c r="H20" s="396"/>
      <c r="I20" s="396"/>
      <c r="J20" s="396" t="s">
        <v>15</v>
      </c>
      <c r="K20" s="395"/>
      <c r="L20" s="395"/>
      <c r="M20" s="395" t="s">
        <v>15</v>
      </c>
      <c r="N20" s="397" t="s">
        <v>15</v>
      </c>
      <c r="O20" s="396"/>
      <c r="P20" s="396" t="s">
        <v>15</v>
      </c>
      <c r="Q20" s="396"/>
      <c r="R20" s="396"/>
      <c r="S20" s="395" t="s">
        <v>15</v>
      </c>
      <c r="T20" s="395"/>
      <c r="U20" s="396"/>
      <c r="V20" s="396" t="s">
        <v>15</v>
      </c>
      <c r="W20" s="397" t="s">
        <v>15</v>
      </c>
      <c r="X20" s="396"/>
      <c r="Y20" s="396" t="s">
        <v>15</v>
      </c>
      <c r="Z20" s="395"/>
      <c r="AA20" s="395"/>
      <c r="AB20" s="396" t="s">
        <v>15</v>
      </c>
      <c r="AC20" s="396"/>
      <c r="AD20" s="396"/>
      <c r="AE20" s="396" t="s">
        <v>15</v>
      </c>
      <c r="AF20" s="396"/>
      <c r="AG20" s="395"/>
      <c r="AH20" s="395" t="s">
        <v>15</v>
      </c>
      <c r="AI20" s="2"/>
      <c r="AJ20" s="342">
        <f t="shared" si="0"/>
        <v>0</v>
      </c>
      <c r="AK20" s="342">
        <f t="shared" si="1"/>
        <v>0</v>
      </c>
      <c r="AL20" s="342">
        <f t="shared" si="2"/>
        <v>0</v>
      </c>
      <c r="AM20" s="342">
        <f t="shared" si="3"/>
        <v>11</v>
      </c>
      <c r="AN20" s="342">
        <f t="shared" si="4"/>
        <v>0</v>
      </c>
      <c r="AO20" s="342">
        <f t="shared" si="5"/>
        <v>0</v>
      </c>
      <c r="AP20" s="342">
        <f t="shared" si="6"/>
        <v>0</v>
      </c>
      <c r="AQ20" s="342">
        <f t="shared" si="7"/>
        <v>0</v>
      </c>
      <c r="AR20" s="342">
        <f t="shared" si="8"/>
        <v>0</v>
      </c>
      <c r="AS20" s="342">
        <f t="shared" si="9"/>
        <v>0</v>
      </c>
      <c r="AT20" s="342">
        <f t="shared" si="10"/>
        <v>0</v>
      </c>
      <c r="AU20" s="342">
        <f t="shared" si="11"/>
        <v>0</v>
      </c>
      <c r="AV20" s="342">
        <f t="shared" si="12"/>
        <v>0</v>
      </c>
      <c r="AW20" s="342">
        <f t="shared" si="13"/>
        <v>0</v>
      </c>
      <c r="AX20" s="1"/>
      <c r="AY20" s="1"/>
      <c r="AZ20" s="1"/>
      <c r="BA20" s="1"/>
      <c r="BB20" s="1"/>
      <c r="BC20" s="342"/>
      <c r="BD20" s="347">
        <f t="shared" si="14"/>
        <v>132</v>
      </c>
    </row>
    <row r="21" spans="1:56" s="340" customFormat="1" ht="20.25" customHeight="1">
      <c r="A21" s="414" t="s">
        <v>0</v>
      </c>
      <c r="B21" s="415" t="s">
        <v>1</v>
      </c>
      <c r="C21" s="415" t="s">
        <v>78</v>
      </c>
      <c r="D21" s="505" t="s">
        <v>3</v>
      </c>
      <c r="E21" s="315">
        <v>1</v>
      </c>
      <c r="F21" s="315">
        <v>2</v>
      </c>
      <c r="G21" s="315">
        <v>3</v>
      </c>
      <c r="H21" s="315">
        <v>4</v>
      </c>
      <c r="I21" s="315">
        <v>5</v>
      </c>
      <c r="J21" s="315">
        <v>6</v>
      </c>
      <c r="K21" s="315">
        <v>7</v>
      </c>
      <c r="L21" s="315">
        <v>8</v>
      </c>
      <c r="M21" s="315">
        <v>9</v>
      </c>
      <c r="N21" s="316">
        <v>10</v>
      </c>
      <c r="O21" s="315">
        <v>11</v>
      </c>
      <c r="P21" s="315">
        <v>12</v>
      </c>
      <c r="Q21" s="315">
        <v>13</v>
      </c>
      <c r="R21" s="315">
        <v>14</v>
      </c>
      <c r="S21" s="315">
        <v>15</v>
      </c>
      <c r="T21" s="315">
        <v>16</v>
      </c>
      <c r="U21" s="315">
        <v>17</v>
      </c>
      <c r="V21" s="315">
        <v>18</v>
      </c>
      <c r="W21" s="315">
        <v>19</v>
      </c>
      <c r="X21" s="315">
        <v>20</v>
      </c>
      <c r="Y21" s="315">
        <v>21</v>
      </c>
      <c r="Z21" s="315">
        <v>22</v>
      </c>
      <c r="AA21" s="315">
        <v>23</v>
      </c>
      <c r="AB21" s="315">
        <v>24</v>
      </c>
      <c r="AC21" s="315">
        <v>25</v>
      </c>
      <c r="AD21" s="315">
        <v>26</v>
      </c>
      <c r="AE21" s="315">
        <v>27</v>
      </c>
      <c r="AF21" s="315">
        <v>28</v>
      </c>
      <c r="AG21" s="315">
        <v>29</v>
      </c>
      <c r="AH21" s="315">
        <v>30</v>
      </c>
      <c r="AI21" s="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1"/>
      <c r="AY21" s="1"/>
      <c r="AZ21" s="1"/>
      <c r="BA21" s="1"/>
      <c r="BB21" s="1"/>
      <c r="BC21" s="342"/>
      <c r="BD21" s="347"/>
    </row>
    <row r="22" spans="1:56" s="340" customFormat="1" ht="20.25" customHeight="1">
      <c r="A22" s="414"/>
      <c r="B22" s="415" t="s">
        <v>289</v>
      </c>
      <c r="C22" s="415" t="s">
        <v>234</v>
      </c>
      <c r="D22" s="506"/>
      <c r="E22" s="316" t="s">
        <v>157</v>
      </c>
      <c r="F22" s="315" t="s">
        <v>85</v>
      </c>
      <c r="G22" s="315" t="s">
        <v>80</v>
      </c>
      <c r="H22" s="315" t="s">
        <v>81</v>
      </c>
      <c r="I22" s="315" t="s">
        <v>82</v>
      </c>
      <c r="J22" s="317" t="s">
        <v>83</v>
      </c>
      <c r="K22" s="315" t="s">
        <v>84</v>
      </c>
      <c r="L22" s="316" t="s">
        <v>157</v>
      </c>
      <c r="M22" s="315" t="s">
        <v>85</v>
      </c>
      <c r="N22" s="315" t="s">
        <v>80</v>
      </c>
      <c r="O22" s="315" t="s">
        <v>81</v>
      </c>
      <c r="P22" s="315" t="s">
        <v>82</v>
      </c>
      <c r="Q22" s="317" t="s">
        <v>83</v>
      </c>
      <c r="R22" s="315" t="s">
        <v>84</v>
      </c>
      <c r="S22" s="316" t="s">
        <v>157</v>
      </c>
      <c r="T22" s="315" t="s">
        <v>85</v>
      </c>
      <c r="U22" s="315" t="s">
        <v>80</v>
      </c>
      <c r="V22" s="315" t="s">
        <v>81</v>
      </c>
      <c r="W22" s="315" t="s">
        <v>82</v>
      </c>
      <c r="X22" s="317" t="s">
        <v>83</v>
      </c>
      <c r="Y22" s="315" t="s">
        <v>84</v>
      </c>
      <c r="Z22" s="316" t="s">
        <v>157</v>
      </c>
      <c r="AA22" s="315" t="s">
        <v>85</v>
      </c>
      <c r="AB22" s="315" t="s">
        <v>80</v>
      </c>
      <c r="AC22" s="315" t="s">
        <v>81</v>
      </c>
      <c r="AD22" s="315" t="s">
        <v>82</v>
      </c>
      <c r="AE22" s="317" t="s">
        <v>83</v>
      </c>
      <c r="AF22" s="315" t="s">
        <v>84</v>
      </c>
      <c r="AG22" s="316" t="s">
        <v>157</v>
      </c>
      <c r="AH22" s="315" t="s">
        <v>85</v>
      </c>
      <c r="AI22" s="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1"/>
      <c r="AY22" s="1"/>
      <c r="AZ22" s="1"/>
      <c r="BA22" s="1"/>
      <c r="BB22" s="1"/>
      <c r="BC22" s="342"/>
      <c r="BD22" s="347"/>
    </row>
    <row r="23" spans="1:34" s="340" customFormat="1" ht="20.25" customHeight="1">
      <c r="A23" s="406" t="s">
        <v>393</v>
      </c>
      <c r="B23" s="406" t="s">
        <v>394</v>
      </c>
      <c r="C23" s="408" t="s">
        <v>395</v>
      </c>
      <c r="D23" s="417" t="s">
        <v>365</v>
      </c>
      <c r="E23" s="395"/>
      <c r="F23" s="395"/>
      <c r="G23" s="396"/>
      <c r="H23" s="396" t="s">
        <v>247</v>
      </c>
      <c r="I23" s="397" t="s">
        <v>15</v>
      </c>
      <c r="J23" s="397" t="s">
        <v>15</v>
      </c>
      <c r="K23" s="395" t="s">
        <v>15</v>
      </c>
      <c r="L23" s="395" t="s">
        <v>15</v>
      </c>
      <c r="M23" s="395"/>
      <c r="N23" s="396" t="s">
        <v>15</v>
      </c>
      <c r="O23" s="396"/>
      <c r="P23" s="396"/>
      <c r="Q23" s="396" t="s">
        <v>15</v>
      </c>
      <c r="R23" s="396"/>
      <c r="S23" s="394" t="s">
        <v>15</v>
      </c>
      <c r="T23" s="395" t="s">
        <v>15</v>
      </c>
      <c r="U23" s="396"/>
      <c r="V23" s="396"/>
      <c r="W23" s="396" t="s">
        <v>15</v>
      </c>
      <c r="X23" s="396"/>
      <c r="Y23" s="397" t="s">
        <v>14</v>
      </c>
      <c r="Z23" s="395" t="s">
        <v>15</v>
      </c>
      <c r="AA23" s="395"/>
      <c r="AB23" s="396"/>
      <c r="AC23" s="396" t="s">
        <v>15</v>
      </c>
      <c r="AD23" s="396"/>
      <c r="AE23" s="396"/>
      <c r="AF23" s="396" t="s">
        <v>15</v>
      </c>
      <c r="AG23" s="395"/>
      <c r="AH23" s="395"/>
    </row>
    <row r="24" spans="1:34" s="340" customFormat="1" ht="20.25" customHeight="1">
      <c r="A24" s="408" t="s">
        <v>396</v>
      </c>
      <c r="B24" s="406" t="s">
        <v>397</v>
      </c>
      <c r="C24" s="408">
        <v>497725</v>
      </c>
      <c r="D24" s="417" t="s">
        <v>365</v>
      </c>
      <c r="E24" s="395" t="s">
        <v>15</v>
      </c>
      <c r="F24" s="394" t="s">
        <v>15</v>
      </c>
      <c r="G24" s="397" t="s">
        <v>15</v>
      </c>
      <c r="H24" s="396" t="s">
        <v>247</v>
      </c>
      <c r="I24" s="396"/>
      <c r="J24" s="397" t="s">
        <v>13</v>
      </c>
      <c r="K24" s="395" t="s">
        <v>15</v>
      </c>
      <c r="L24" s="395"/>
      <c r="M24" s="395"/>
      <c r="N24" s="396" t="s">
        <v>15</v>
      </c>
      <c r="O24" s="396"/>
      <c r="P24" s="397" t="s">
        <v>15</v>
      </c>
      <c r="Q24" s="396" t="s">
        <v>15</v>
      </c>
      <c r="R24" s="396"/>
      <c r="S24" s="395" t="s">
        <v>15</v>
      </c>
      <c r="T24" s="395" t="s">
        <v>15</v>
      </c>
      <c r="U24" s="396"/>
      <c r="V24" s="396"/>
      <c r="W24" s="396" t="s">
        <v>15</v>
      </c>
      <c r="X24" s="396"/>
      <c r="Y24" s="396"/>
      <c r="Z24" s="395"/>
      <c r="AA24" s="395"/>
      <c r="AB24" s="396"/>
      <c r="AC24" s="396" t="s">
        <v>252</v>
      </c>
      <c r="AD24" s="396" t="s">
        <v>252</v>
      </c>
      <c r="AE24" s="396" t="s">
        <v>252</v>
      </c>
      <c r="AF24" s="396" t="s">
        <v>252</v>
      </c>
      <c r="AG24" s="395"/>
      <c r="AH24" s="395"/>
    </row>
    <row r="25" spans="1:34" s="340" customFormat="1" ht="20.25" customHeight="1">
      <c r="A25" s="418" t="s">
        <v>398</v>
      </c>
      <c r="B25" s="418" t="s">
        <v>399</v>
      </c>
      <c r="C25" s="419" t="s">
        <v>400</v>
      </c>
      <c r="D25" s="417" t="s">
        <v>365</v>
      </c>
      <c r="E25" s="395" t="s">
        <v>15</v>
      </c>
      <c r="F25" s="420"/>
      <c r="G25" s="396"/>
      <c r="H25" s="396" t="s">
        <v>247</v>
      </c>
      <c r="I25" s="396"/>
      <c r="J25" s="396"/>
      <c r="K25" s="395" t="s">
        <v>15</v>
      </c>
      <c r="L25" s="395"/>
      <c r="M25" s="395"/>
      <c r="N25" s="396" t="s">
        <v>15</v>
      </c>
      <c r="O25" s="396"/>
      <c r="P25" s="396"/>
      <c r="Q25" s="396" t="s">
        <v>15</v>
      </c>
      <c r="R25" s="396"/>
      <c r="S25" s="395"/>
      <c r="T25" s="395" t="s">
        <v>15</v>
      </c>
      <c r="U25" s="396"/>
      <c r="V25" s="396"/>
      <c r="W25" s="396" t="s">
        <v>15</v>
      </c>
      <c r="X25" s="396"/>
      <c r="Y25" s="396"/>
      <c r="Z25" s="395" t="s">
        <v>15</v>
      </c>
      <c r="AA25" s="395"/>
      <c r="AB25" s="396"/>
      <c r="AC25" s="396" t="s">
        <v>15</v>
      </c>
      <c r="AD25" s="396"/>
      <c r="AE25" s="396"/>
      <c r="AF25" s="396" t="s">
        <v>15</v>
      </c>
      <c r="AG25" s="395"/>
      <c r="AH25" s="395"/>
    </row>
    <row r="26" spans="1:34" s="340" customFormat="1" ht="20.25" customHeight="1">
      <c r="A26" s="406" t="s">
        <v>401</v>
      </c>
      <c r="B26" s="421" t="s">
        <v>402</v>
      </c>
      <c r="C26" s="408" t="s">
        <v>403</v>
      </c>
      <c r="D26" s="417" t="s">
        <v>365</v>
      </c>
      <c r="E26" s="395"/>
      <c r="F26" s="395"/>
      <c r="G26" s="396"/>
      <c r="H26" s="396"/>
      <c r="I26" s="397" t="s">
        <v>14</v>
      </c>
      <c r="J26" s="397" t="s">
        <v>15</v>
      </c>
      <c r="K26" s="395" t="s">
        <v>15</v>
      </c>
      <c r="L26" s="395"/>
      <c r="M26" s="395"/>
      <c r="N26" s="396" t="s">
        <v>247</v>
      </c>
      <c r="O26" s="396"/>
      <c r="P26" s="396"/>
      <c r="Q26" s="396" t="s">
        <v>15</v>
      </c>
      <c r="R26" s="397" t="s">
        <v>15</v>
      </c>
      <c r="S26" s="395"/>
      <c r="T26" s="395" t="s">
        <v>15</v>
      </c>
      <c r="U26" s="396"/>
      <c r="V26" s="396"/>
      <c r="W26" s="396" t="s">
        <v>15</v>
      </c>
      <c r="X26" s="396"/>
      <c r="Y26" s="396" t="s">
        <v>15</v>
      </c>
      <c r="Z26" s="395" t="s">
        <v>15</v>
      </c>
      <c r="AA26" s="395"/>
      <c r="AB26" s="397" t="s">
        <v>15</v>
      </c>
      <c r="AC26" s="396"/>
      <c r="AD26" s="396"/>
      <c r="AE26" s="396" t="s">
        <v>15</v>
      </c>
      <c r="AF26" s="396" t="s">
        <v>15</v>
      </c>
      <c r="AG26" s="395"/>
      <c r="AH26" s="395" t="s">
        <v>15</v>
      </c>
    </row>
    <row r="27" spans="1:56" s="340" customFormat="1" ht="20.25" customHeight="1">
      <c r="A27" s="406" t="s">
        <v>404</v>
      </c>
      <c r="B27" s="406" t="s">
        <v>405</v>
      </c>
      <c r="C27" s="408" t="s">
        <v>406</v>
      </c>
      <c r="D27" s="417" t="s">
        <v>365</v>
      </c>
      <c r="E27" s="395" t="s">
        <v>15</v>
      </c>
      <c r="F27" s="395"/>
      <c r="G27" s="397" t="s">
        <v>14</v>
      </c>
      <c r="H27" s="396" t="s">
        <v>247</v>
      </c>
      <c r="I27" s="396"/>
      <c r="J27" s="396"/>
      <c r="K27" s="395" t="s">
        <v>15</v>
      </c>
      <c r="L27" s="395"/>
      <c r="M27" s="395"/>
      <c r="N27" s="396" t="s">
        <v>15</v>
      </c>
      <c r="O27" s="396"/>
      <c r="P27" s="396"/>
      <c r="Q27" s="396" t="s">
        <v>15</v>
      </c>
      <c r="R27" s="396"/>
      <c r="S27" s="395"/>
      <c r="T27" s="395" t="s">
        <v>15</v>
      </c>
      <c r="U27" s="396"/>
      <c r="V27" s="396"/>
      <c r="W27" s="396" t="s">
        <v>15</v>
      </c>
      <c r="X27" s="396"/>
      <c r="Y27" s="396"/>
      <c r="Z27" s="395" t="s">
        <v>15</v>
      </c>
      <c r="AA27" s="394" t="s">
        <v>15</v>
      </c>
      <c r="AB27" s="397" t="s">
        <v>15</v>
      </c>
      <c r="AC27" s="396" t="s">
        <v>15</v>
      </c>
      <c r="AD27" s="396"/>
      <c r="AE27" s="396"/>
      <c r="AF27" s="396" t="s">
        <v>15</v>
      </c>
      <c r="AG27" s="395"/>
      <c r="AH27" s="395"/>
      <c r="AI27" s="2"/>
      <c r="AJ27" s="342">
        <f>COUNTIF(E27:AG27,"M")</f>
        <v>0</v>
      </c>
      <c r="AK27" s="342">
        <f>COUNTIF(E27:AG27,"T")</f>
        <v>1</v>
      </c>
      <c r="AL27" s="342">
        <f>COUNTIF(E27:AG27,"D")</f>
        <v>0</v>
      </c>
      <c r="AM27" s="342">
        <f>COUNTIF(E27:AG27,"P*")</f>
        <v>12</v>
      </c>
      <c r="AN27" s="342">
        <f>COUNTIF(E27:AG27,"M/T")</f>
        <v>0</v>
      </c>
      <c r="AO27" s="342">
        <f>COUNTIF(E27:AG27,"I/I")</f>
        <v>0</v>
      </c>
      <c r="AP27" s="342">
        <f>COUNTIF(E27:AG27,"I")</f>
        <v>0</v>
      </c>
      <c r="AQ27" s="342">
        <f>COUNTIF(E27:AG27,"I²")</f>
        <v>0</v>
      </c>
      <c r="AR27" s="342">
        <f>COUNTIF(E27:AG27,"SN")</f>
        <v>0</v>
      </c>
      <c r="AS27" s="342">
        <f>COUNTIF(E27:AG27,"Ma")</f>
        <v>0</v>
      </c>
      <c r="AT27" s="342">
        <f>COUNTIF(E27:AG27,"Ta")</f>
        <v>0</v>
      </c>
      <c r="AU27" s="342">
        <f>COUNTIF(E27:AG27,"Da")</f>
        <v>0</v>
      </c>
      <c r="AV27" s="342">
        <f>COUNTIF(E27:AG27,"Pa")</f>
        <v>0</v>
      </c>
      <c r="AW27" s="342">
        <f>COUNTIF(E27:AG27,"MTa")</f>
        <v>0</v>
      </c>
      <c r="AX27" s="1"/>
      <c r="AY27" s="1"/>
      <c r="AZ27" s="1"/>
      <c r="BA27" s="1"/>
      <c r="BB27" s="1"/>
      <c r="BC27" s="342">
        <f aca="true" t="shared" si="15" ref="BC27:BC41">((AY27*6)+(AZ27*6)+(BA27*6)+(BB27)+(AX27*6))</f>
        <v>0</v>
      </c>
      <c r="BD27" s="347">
        <f aca="true" t="shared" si="16" ref="BD27:BD54">(AJ27*6)+(AK27*6)+(AL27*8)+(AM27*12)+(AN27*12)+(AO27*11.5)+(AP27*6)+(AQ27*6)+(AR27*12)+(AS27*6)+(AT27*6)+(AU27*8)+(AV27*12)+(AW27*11.5)</f>
        <v>150</v>
      </c>
    </row>
    <row r="28" spans="1:56" s="340" customFormat="1" ht="20.25" customHeight="1">
      <c r="A28" s="406" t="s">
        <v>407</v>
      </c>
      <c r="B28" s="406" t="s">
        <v>408</v>
      </c>
      <c r="C28" s="408">
        <v>1100211</v>
      </c>
      <c r="D28" s="417" t="s">
        <v>365</v>
      </c>
      <c r="E28" s="395" t="s">
        <v>15</v>
      </c>
      <c r="F28" s="395"/>
      <c r="G28" s="396"/>
      <c r="H28" s="396" t="s">
        <v>247</v>
      </c>
      <c r="I28" s="396"/>
      <c r="J28" s="396"/>
      <c r="K28" s="395" t="s">
        <v>15</v>
      </c>
      <c r="L28" s="395"/>
      <c r="M28" s="395" t="s">
        <v>15</v>
      </c>
      <c r="N28" s="396" t="s">
        <v>15</v>
      </c>
      <c r="O28" s="396"/>
      <c r="P28" s="396"/>
      <c r="Q28" s="396" t="s">
        <v>15</v>
      </c>
      <c r="R28" s="396"/>
      <c r="S28" s="395"/>
      <c r="T28" s="395"/>
      <c r="U28" s="396"/>
      <c r="V28" s="396"/>
      <c r="W28" s="396" t="s">
        <v>15</v>
      </c>
      <c r="X28" s="396"/>
      <c r="Y28" s="396"/>
      <c r="Z28" s="395" t="s">
        <v>15</v>
      </c>
      <c r="AA28" s="395"/>
      <c r="AB28" s="396"/>
      <c r="AC28" s="396" t="s">
        <v>15</v>
      </c>
      <c r="AD28" s="396"/>
      <c r="AE28" s="396"/>
      <c r="AF28" s="396" t="s">
        <v>15</v>
      </c>
      <c r="AG28" s="395"/>
      <c r="AH28" s="395"/>
      <c r="AI28" s="2"/>
      <c r="AJ28" s="342">
        <f>COUNTIF(E28:AG28,"M")</f>
        <v>0</v>
      </c>
      <c r="AK28" s="342">
        <f>COUNTIF(E28:AG28,"T")</f>
        <v>0</v>
      </c>
      <c r="AL28" s="342">
        <f>COUNTIF(E28:AG28,"D")</f>
        <v>0</v>
      </c>
      <c r="AM28" s="342">
        <f>COUNTIF(E28:AG28,"P*")</f>
        <v>10</v>
      </c>
      <c r="AN28" s="342">
        <f>COUNTIF(E28:AG28,"M/T")</f>
        <v>0</v>
      </c>
      <c r="AO28" s="342">
        <f>COUNTIF(E28:AG28,"I/I")</f>
        <v>0</v>
      </c>
      <c r="AP28" s="342">
        <f>COUNTIF(E28:AG28,"I")</f>
        <v>0</v>
      </c>
      <c r="AQ28" s="342">
        <f>COUNTIF(E28:AG28,"I²")</f>
        <v>0</v>
      </c>
      <c r="AR28" s="342">
        <f>COUNTIF(E28:AG28,"SN")</f>
        <v>0</v>
      </c>
      <c r="AS28" s="342">
        <f>COUNTIF(E28:AG28,"Ma")</f>
        <v>0</v>
      </c>
      <c r="AT28" s="342">
        <f>COUNTIF(E28:AG28,"Ta")</f>
        <v>0</v>
      </c>
      <c r="AU28" s="342">
        <f>COUNTIF(E28:AG28,"Da")</f>
        <v>0</v>
      </c>
      <c r="AV28" s="342">
        <f>COUNTIF(E28:AG28,"Pa")</f>
        <v>0</v>
      </c>
      <c r="AW28" s="342">
        <f>COUNTIF(E28:AG28,"MTa")</f>
        <v>0</v>
      </c>
      <c r="AX28" s="1"/>
      <c r="AY28" s="1"/>
      <c r="AZ28" s="1"/>
      <c r="BA28" s="1"/>
      <c r="BB28" s="1"/>
      <c r="BC28" s="342">
        <f t="shared" si="15"/>
        <v>0</v>
      </c>
      <c r="BD28" s="347">
        <f t="shared" si="16"/>
        <v>120</v>
      </c>
    </row>
    <row r="29" spans="1:56" s="340" customFormat="1" ht="20.25" customHeight="1">
      <c r="A29" s="406">
        <v>432199</v>
      </c>
      <c r="B29" s="406" t="s">
        <v>409</v>
      </c>
      <c r="C29" s="407">
        <v>1217560</v>
      </c>
      <c r="D29" s="417" t="s">
        <v>365</v>
      </c>
      <c r="E29" s="395"/>
      <c r="F29" s="395" t="s">
        <v>15</v>
      </c>
      <c r="G29" s="396"/>
      <c r="H29" s="396" t="s">
        <v>247</v>
      </c>
      <c r="I29" s="396"/>
      <c r="J29" s="396"/>
      <c r="K29" s="395"/>
      <c r="L29" s="395" t="s">
        <v>15</v>
      </c>
      <c r="M29" s="395"/>
      <c r="N29" s="396" t="s">
        <v>15</v>
      </c>
      <c r="O29" s="396"/>
      <c r="P29" s="396"/>
      <c r="Q29" s="396"/>
      <c r="R29" s="396" t="s">
        <v>15</v>
      </c>
      <c r="S29" s="395"/>
      <c r="T29" s="395" t="s">
        <v>15</v>
      </c>
      <c r="U29" s="396"/>
      <c r="V29" s="396" t="s">
        <v>15</v>
      </c>
      <c r="W29" s="396"/>
      <c r="X29" s="396"/>
      <c r="Y29" s="396"/>
      <c r="Z29" s="395" t="s">
        <v>15</v>
      </c>
      <c r="AA29" s="395"/>
      <c r="AB29" s="396"/>
      <c r="AC29" s="396"/>
      <c r="AD29" s="396" t="s">
        <v>15</v>
      </c>
      <c r="AE29" s="396"/>
      <c r="AF29" s="396" t="s">
        <v>15</v>
      </c>
      <c r="AG29" s="395"/>
      <c r="AH29" s="395"/>
      <c r="AI29" s="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1"/>
      <c r="AY29" s="1"/>
      <c r="AZ29" s="1"/>
      <c r="BA29" s="1"/>
      <c r="BB29" s="1"/>
      <c r="BC29" s="342"/>
      <c r="BD29" s="347"/>
    </row>
    <row r="30" spans="1:56" s="340" customFormat="1" ht="20.25" customHeight="1">
      <c r="A30" s="406">
        <v>432369</v>
      </c>
      <c r="B30" s="406" t="s">
        <v>410</v>
      </c>
      <c r="C30" s="408">
        <v>910386</v>
      </c>
      <c r="D30" s="417" t="s">
        <v>365</v>
      </c>
      <c r="E30" s="395" t="s">
        <v>15</v>
      </c>
      <c r="F30" s="395"/>
      <c r="G30" s="396" t="s">
        <v>15</v>
      </c>
      <c r="H30" s="396"/>
      <c r="I30" s="396" t="s">
        <v>15</v>
      </c>
      <c r="J30" s="396"/>
      <c r="K30" s="395" t="s">
        <v>15</v>
      </c>
      <c r="L30" s="395"/>
      <c r="M30" s="395"/>
      <c r="N30" s="396"/>
      <c r="O30" s="396" t="s">
        <v>15</v>
      </c>
      <c r="P30" s="396"/>
      <c r="Q30" s="396" t="s">
        <v>15</v>
      </c>
      <c r="R30" s="396"/>
      <c r="S30" s="395" t="s">
        <v>15</v>
      </c>
      <c r="T30" s="395"/>
      <c r="U30" s="396"/>
      <c r="V30" s="396"/>
      <c r="W30" s="396" t="s">
        <v>15</v>
      </c>
      <c r="X30" s="396"/>
      <c r="Y30" s="396"/>
      <c r="Z30" s="395"/>
      <c r="AA30" s="395" t="s">
        <v>15</v>
      </c>
      <c r="AB30" s="396"/>
      <c r="AC30" s="396" t="s">
        <v>15</v>
      </c>
      <c r="AD30" s="396"/>
      <c r="AE30" s="396"/>
      <c r="AF30" s="396"/>
      <c r="AG30" s="395"/>
      <c r="AH30" s="395"/>
      <c r="AI30" s="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1"/>
      <c r="AY30" s="1"/>
      <c r="AZ30" s="1"/>
      <c r="BA30" s="1"/>
      <c r="BB30" s="1"/>
      <c r="BC30" s="342"/>
      <c r="BD30" s="347"/>
    </row>
    <row r="31" spans="1:56" s="340" customFormat="1" ht="20.25" customHeight="1">
      <c r="A31" s="406" t="s">
        <v>411</v>
      </c>
      <c r="B31" s="406" t="s">
        <v>412</v>
      </c>
      <c r="C31" s="408">
        <v>236789</v>
      </c>
      <c r="D31" s="417" t="s">
        <v>365</v>
      </c>
      <c r="E31" s="395"/>
      <c r="F31" s="394" t="s">
        <v>15</v>
      </c>
      <c r="G31" s="396"/>
      <c r="H31" s="396" t="s">
        <v>247</v>
      </c>
      <c r="I31" s="396"/>
      <c r="J31" s="397" t="s">
        <v>15</v>
      </c>
      <c r="K31" s="395" t="s">
        <v>15</v>
      </c>
      <c r="L31" s="395"/>
      <c r="M31" s="395"/>
      <c r="N31" s="396" t="s">
        <v>15</v>
      </c>
      <c r="O31" s="396"/>
      <c r="P31" s="396"/>
      <c r="Q31" s="396" t="s">
        <v>15</v>
      </c>
      <c r="R31" s="396"/>
      <c r="S31" s="395"/>
      <c r="T31" s="395" t="s">
        <v>15</v>
      </c>
      <c r="U31" s="396"/>
      <c r="V31" s="396"/>
      <c r="W31" s="396" t="s">
        <v>15</v>
      </c>
      <c r="X31" s="396"/>
      <c r="Y31" s="396"/>
      <c r="Z31" s="395" t="s">
        <v>15</v>
      </c>
      <c r="AA31" s="395"/>
      <c r="AB31" s="397" t="s">
        <v>15</v>
      </c>
      <c r="AC31" s="396" t="s">
        <v>15</v>
      </c>
      <c r="AD31" s="396"/>
      <c r="AE31" s="396"/>
      <c r="AF31" s="396" t="s">
        <v>15</v>
      </c>
      <c r="AG31" s="395" t="s">
        <v>15</v>
      </c>
      <c r="AH31" s="394"/>
      <c r="AI31" s="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1"/>
      <c r="AY31" s="1"/>
      <c r="AZ31" s="1"/>
      <c r="BA31" s="1"/>
      <c r="BB31" s="1"/>
      <c r="BC31" s="342"/>
      <c r="BD31" s="347"/>
    </row>
    <row r="32" spans="1:56" s="340" customFormat="1" ht="20.25" customHeight="1">
      <c r="A32" s="406" t="s">
        <v>413</v>
      </c>
      <c r="B32" s="406" t="s">
        <v>414</v>
      </c>
      <c r="C32" s="408" t="s">
        <v>415</v>
      </c>
      <c r="D32" s="417" t="s">
        <v>365</v>
      </c>
      <c r="E32" s="395" t="s">
        <v>15</v>
      </c>
      <c r="F32" s="395"/>
      <c r="G32" s="396"/>
      <c r="H32" s="396" t="s">
        <v>247</v>
      </c>
      <c r="I32" s="396" t="s">
        <v>15</v>
      </c>
      <c r="J32" s="397" t="s">
        <v>15</v>
      </c>
      <c r="K32" s="395" t="s">
        <v>15</v>
      </c>
      <c r="L32" s="395"/>
      <c r="M32" s="395" t="s">
        <v>15</v>
      </c>
      <c r="N32" s="396" t="s">
        <v>15</v>
      </c>
      <c r="O32" s="396"/>
      <c r="P32" s="396"/>
      <c r="Q32" s="396"/>
      <c r="R32" s="396"/>
      <c r="S32" s="395"/>
      <c r="T32" s="395"/>
      <c r="U32" s="396"/>
      <c r="V32" s="396"/>
      <c r="W32" s="396" t="s">
        <v>15</v>
      </c>
      <c r="X32" s="397" t="s">
        <v>15</v>
      </c>
      <c r="Y32" s="396"/>
      <c r="Z32" s="395" t="s">
        <v>15</v>
      </c>
      <c r="AA32" s="395"/>
      <c r="AB32" s="396" t="s">
        <v>15</v>
      </c>
      <c r="AC32" s="396" t="s">
        <v>15</v>
      </c>
      <c r="AD32" s="396"/>
      <c r="AE32" s="396"/>
      <c r="AF32" s="396" t="s">
        <v>15</v>
      </c>
      <c r="AG32" s="394"/>
      <c r="AH32" s="394" t="s">
        <v>15</v>
      </c>
      <c r="AI32" s="2"/>
      <c r="AJ32" s="342">
        <f>COUNTIF(E32:AG32,"M")</f>
        <v>0</v>
      </c>
      <c r="AK32" s="342">
        <f>COUNTIF(E32:AG32,"T")</f>
        <v>0</v>
      </c>
      <c r="AL32" s="342">
        <f>COUNTIF(E32:AG32,"D")</f>
        <v>0</v>
      </c>
      <c r="AM32" s="342">
        <f>COUNTIF(E32:AG32,"P*")</f>
        <v>13</v>
      </c>
      <c r="AN32" s="342">
        <f>COUNTIF(E32:AG32,"M/T")</f>
        <v>0</v>
      </c>
      <c r="AO32" s="342">
        <f>COUNTIF(E32:AG32,"I/I")</f>
        <v>0</v>
      </c>
      <c r="AP32" s="342">
        <f>COUNTIF(E32:AG32,"I")</f>
        <v>0</v>
      </c>
      <c r="AQ32" s="342">
        <f>COUNTIF(E32:AG32,"I²")</f>
        <v>0</v>
      </c>
      <c r="AR32" s="342">
        <f>COUNTIF(E32:AG32,"SN")</f>
        <v>0</v>
      </c>
      <c r="AS32" s="342">
        <f>COUNTIF(E32:AG32,"Ma")</f>
        <v>0</v>
      </c>
      <c r="AT32" s="342">
        <f>COUNTIF(E32:AG32,"Ta")</f>
        <v>0</v>
      </c>
      <c r="AU32" s="342">
        <f>COUNTIF(E32:AG32,"Da")</f>
        <v>0</v>
      </c>
      <c r="AV32" s="342">
        <f>COUNTIF(E32:AG32,"Pa")</f>
        <v>0</v>
      </c>
      <c r="AW32" s="342">
        <f>COUNTIF(E32:AG32,"MTa")</f>
        <v>0</v>
      </c>
      <c r="AX32" s="1"/>
      <c r="AY32" s="1"/>
      <c r="AZ32" s="1"/>
      <c r="BA32" s="1"/>
      <c r="BB32" s="1"/>
      <c r="BC32" s="342">
        <f t="shared" si="15"/>
        <v>0</v>
      </c>
      <c r="BD32" s="347">
        <f t="shared" si="16"/>
        <v>156</v>
      </c>
    </row>
    <row r="33" spans="1:56" s="340" customFormat="1" ht="20.25" customHeight="1">
      <c r="A33" s="406">
        <v>125652</v>
      </c>
      <c r="B33" s="406" t="s">
        <v>416</v>
      </c>
      <c r="C33" s="407">
        <v>267043</v>
      </c>
      <c r="D33" s="417" t="s">
        <v>365</v>
      </c>
      <c r="E33" s="395" t="s">
        <v>15</v>
      </c>
      <c r="F33" s="395"/>
      <c r="G33" s="396"/>
      <c r="H33" s="396" t="s">
        <v>247</v>
      </c>
      <c r="I33" s="397" t="s">
        <v>13</v>
      </c>
      <c r="J33" s="396"/>
      <c r="K33" s="395" t="s">
        <v>15</v>
      </c>
      <c r="L33" s="394" t="s">
        <v>15</v>
      </c>
      <c r="M33" s="395" t="s">
        <v>15</v>
      </c>
      <c r="N33" s="396" t="s">
        <v>15</v>
      </c>
      <c r="O33" s="396"/>
      <c r="P33" s="397" t="s">
        <v>15</v>
      </c>
      <c r="Q33" s="396"/>
      <c r="R33" s="396"/>
      <c r="S33" s="395"/>
      <c r="T33" s="395"/>
      <c r="U33" s="396" t="s">
        <v>15</v>
      </c>
      <c r="V33" s="397" t="s">
        <v>15</v>
      </c>
      <c r="W33" s="396" t="s">
        <v>15</v>
      </c>
      <c r="X33" s="396"/>
      <c r="Y33" s="396"/>
      <c r="Z33" s="395" t="s">
        <v>15</v>
      </c>
      <c r="AA33" s="394" t="s">
        <v>15</v>
      </c>
      <c r="AB33" s="396"/>
      <c r="AC33" s="396" t="s">
        <v>15</v>
      </c>
      <c r="AD33" s="397" t="s">
        <v>15</v>
      </c>
      <c r="AE33" s="396"/>
      <c r="AF33" s="396" t="s">
        <v>15</v>
      </c>
      <c r="AG33" s="395"/>
      <c r="AH33" s="395"/>
      <c r="AI33" s="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1"/>
      <c r="AY33" s="1"/>
      <c r="AZ33" s="1"/>
      <c r="BA33" s="1"/>
      <c r="BB33" s="1"/>
      <c r="BC33" s="342"/>
      <c r="BD33" s="347"/>
    </row>
    <row r="34" spans="1:56" s="340" customFormat="1" ht="20.25" customHeight="1">
      <c r="A34" s="406">
        <v>434566</v>
      </c>
      <c r="B34" s="406" t="s">
        <v>417</v>
      </c>
      <c r="C34" s="407"/>
      <c r="D34" s="417" t="s">
        <v>365</v>
      </c>
      <c r="E34" s="395" t="s">
        <v>15</v>
      </c>
      <c r="F34" s="395"/>
      <c r="G34" s="396"/>
      <c r="H34" s="396"/>
      <c r="I34" s="396" t="s">
        <v>247</v>
      </c>
      <c r="J34" s="396"/>
      <c r="K34" s="395" t="s">
        <v>15</v>
      </c>
      <c r="L34" s="395"/>
      <c r="M34" s="395"/>
      <c r="N34" s="396"/>
      <c r="O34" s="396" t="s">
        <v>15</v>
      </c>
      <c r="P34" s="396"/>
      <c r="Q34" s="396" t="s">
        <v>15</v>
      </c>
      <c r="R34" s="396"/>
      <c r="S34" s="395" t="s">
        <v>15</v>
      </c>
      <c r="T34" s="395"/>
      <c r="U34" s="396"/>
      <c r="V34" s="396"/>
      <c r="W34" s="396" t="s">
        <v>15</v>
      </c>
      <c r="X34" s="396"/>
      <c r="Y34" s="396"/>
      <c r="Z34" s="395"/>
      <c r="AA34" s="395" t="s">
        <v>15</v>
      </c>
      <c r="AB34" s="396"/>
      <c r="AC34" s="396" t="s">
        <v>15</v>
      </c>
      <c r="AD34" s="396"/>
      <c r="AE34" s="396" t="s">
        <v>15</v>
      </c>
      <c r="AF34" s="396"/>
      <c r="AG34" s="395"/>
      <c r="AH34" s="395"/>
      <c r="AI34" s="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1"/>
      <c r="AY34" s="1"/>
      <c r="AZ34" s="1"/>
      <c r="BA34" s="1"/>
      <c r="BB34" s="1"/>
      <c r="BC34" s="342"/>
      <c r="BD34" s="347"/>
    </row>
    <row r="35" spans="1:56" s="340" customFormat="1" ht="20.25" customHeight="1">
      <c r="A35" s="406">
        <v>434167</v>
      </c>
      <c r="B35" s="406" t="s">
        <v>418</v>
      </c>
      <c r="C35" s="407"/>
      <c r="D35" s="417" t="s">
        <v>365</v>
      </c>
      <c r="E35" s="395" t="s">
        <v>15</v>
      </c>
      <c r="F35" s="395"/>
      <c r="G35" s="396"/>
      <c r="H35" s="396" t="s">
        <v>247</v>
      </c>
      <c r="I35" s="396"/>
      <c r="J35" s="396"/>
      <c r="K35" s="395" t="s">
        <v>15</v>
      </c>
      <c r="L35" s="395"/>
      <c r="M35" s="395"/>
      <c r="N35" s="396" t="s">
        <v>15</v>
      </c>
      <c r="O35" s="396"/>
      <c r="P35" s="396"/>
      <c r="Q35" s="396" t="s">
        <v>15</v>
      </c>
      <c r="R35" s="396"/>
      <c r="S35" s="395"/>
      <c r="T35" s="395" t="s">
        <v>15</v>
      </c>
      <c r="U35" s="396"/>
      <c r="V35" s="396"/>
      <c r="W35" s="396" t="s">
        <v>15</v>
      </c>
      <c r="X35" s="396"/>
      <c r="Y35" s="396"/>
      <c r="Z35" s="395" t="s">
        <v>15</v>
      </c>
      <c r="AA35" s="395"/>
      <c r="AB35" s="396"/>
      <c r="AC35" s="396" t="s">
        <v>15</v>
      </c>
      <c r="AD35" s="396"/>
      <c r="AE35" s="396"/>
      <c r="AF35" s="396" t="s">
        <v>15</v>
      </c>
      <c r="AG35" s="395"/>
      <c r="AH35" s="395"/>
      <c r="AI35" s="2"/>
      <c r="AJ35" s="342">
        <f aca="true" t="shared" si="17" ref="AJ35:AJ54">COUNTIF(E35:AG35,"M")</f>
        <v>0</v>
      </c>
      <c r="AK35" s="342">
        <f aca="true" t="shared" si="18" ref="AK35:AK54">COUNTIF(E35:AG35,"T")</f>
        <v>0</v>
      </c>
      <c r="AL35" s="342">
        <f aca="true" t="shared" si="19" ref="AL35:AL54">COUNTIF(E35:AG35,"D")</f>
        <v>0</v>
      </c>
      <c r="AM35" s="342">
        <f aca="true" t="shared" si="20" ref="AM35:AM54">COUNTIF(E35:AG35,"P*")</f>
        <v>10</v>
      </c>
      <c r="AN35" s="342">
        <f aca="true" t="shared" si="21" ref="AN35:AN54">COUNTIF(E35:AG35,"M/T")</f>
        <v>0</v>
      </c>
      <c r="AO35" s="342">
        <f aca="true" t="shared" si="22" ref="AO35:AO54">COUNTIF(E35:AG35,"I/I")</f>
        <v>0</v>
      </c>
      <c r="AP35" s="342">
        <f aca="true" t="shared" si="23" ref="AP35:AP54">COUNTIF(E35:AG35,"I")</f>
        <v>0</v>
      </c>
      <c r="AQ35" s="342">
        <f aca="true" t="shared" si="24" ref="AQ35:AQ54">COUNTIF(E35:AG35,"I²")</f>
        <v>0</v>
      </c>
      <c r="AR35" s="342">
        <f aca="true" t="shared" si="25" ref="AR35:AR54">COUNTIF(E35:AG35,"SN")</f>
        <v>0</v>
      </c>
      <c r="AS35" s="342">
        <f aca="true" t="shared" si="26" ref="AS35:AS54">COUNTIF(E35:AG35,"Ma")</f>
        <v>0</v>
      </c>
      <c r="AT35" s="342">
        <f aca="true" t="shared" si="27" ref="AT35:AT54">COUNTIF(E35:AG35,"Ta")</f>
        <v>0</v>
      </c>
      <c r="AU35" s="342">
        <f aca="true" t="shared" si="28" ref="AU35:AU54">COUNTIF(E35:AG35,"Da")</f>
        <v>0</v>
      </c>
      <c r="AV35" s="342">
        <f aca="true" t="shared" si="29" ref="AV35:AV54">COUNTIF(E35:AG35,"Pa")</f>
        <v>0</v>
      </c>
      <c r="AW35" s="342">
        <f aca="true" t="shared" si="30" ref="AW35:AW54">COUNTIF(E35:AG35,"MTa")</f>
        <v>0</v>
      </c>
      <c r="AX35" s="1"/>
      <c r="AY35" s="1"/>
      <c r="AZ35" s="1"/>
      <c r="BA35" s="1"/>
      <c r="BB35" s="1"/>
      <c r="BC35" s="342">
        <f>((AY35*6)+(AZ35*6)+(BA35*6)+(BB35)+(AX35*6))</f>
        <v>0</v>
      </c>
      <c r="BD35" s="347">
        <f>(AJ35*6)+(AK35*6)+(AL35*8)+(AM35*12)+(AN35*12)+(AO35*11.5)+(AP35*6)+(AQ35*6)+(AR35*12)+(AS35*6)+(AT35*6)+(AU35*8)+(AV35*12)+(AW35*11.5)</f>
        <v>120</v>
      </c>
    </row>
    <row r="36" spans="1:56" s="340" customFormat="1" ht="20.25" customHeight="1">
      <c r="A36" s="406" t="s">
        <v>419</v>
      </c>
      <c r="B36" s="406" t="s">
        <v>420</v>
      </c>
      <c r="C36" s="408">
        <v>727359</v>
      </c>
      <c r="D36" s="417" t="s">
        <v>365</v>
      </c>
      <c r="E36" s="395" t="s">
        <v>15</v>
      </c>
      <c r="F36" s="395"/>
      <c r="G36" s="396"/>
      <c r="H36" s="396" t="s">
        <v>247</v>
      </c>
      <c r="I36" s="396"/>
      <c r="J36" s="396"/>
      <c r="K36" s="395" t="s">
        <v>15</v>
      </c>
      <c r="L36" s="395"/>
      <c r="M36" s="395"/>
      <c r="N36" s="396" t="s">
        <v>15</v>
      </c>
      <c r="O36" s="396"/>
      <c r="P36" s="396"/>
      <c r="Q36" s="396" t="s">
        <v>15</v>
      </c>
      <c r="R36" s="396"/>
      <c r="S36" s="395"/>
      <c r="T36" s="395" t="s">
        <v>15</v>
      </c>
      <c r="U36" s="396"/>
      <c r="V36" s="396"/>
      <c r="W36" s="396" t="s">
        <v>15</v>
      </c>
      <c r="X36" s="396"/>
      <c r="Y36" s="396"/>
      <c r="Z36" s="395" t="s">
        <v>15</v>
      </c>
      <c r="AA36" s="395"/>
      <c r="AB36" s="396"/>
      <c r="AC36" s="396" t="s">
        <v>15</v>
      </c>
      <c r="AD36" s="396"/>
      <c r="AE36" s="397" t="s">
        <v>15</v>
      </c>
      <c r="AF36" s="396" t="s">
        <v>15</v>
      </c>
      <c r="AG36" s="395"/>
      <c r="AH36" s="395"/>
      <c r="AI36" s="2"/>
      <c r="AJ36" s="342">
        <f t="shared" si="17"/>
        <v>0</v>
      </c>
      <c r="AK36" s="342">
        <f t="shared" si="18"/>
        <v>0</v>
      </c>
      <c r="AL36" s="342">
        <f t="shared" si="19"/>
        <v>0</v>
      </c>
      <c r="AM36" s="342">
        <f t="shared" si="20"/>
        <v>11</v>
      </c>
      <c r="AN36" s="342">
        <f t="shared" si="21"/>
        <v>0</v>
      </c>
      <c r="AO36" s="342">
        <f t="shared" si="22"/>
        <v>0</v>
      </c>
      <c r="AP36" s="342">
        <f t="shared" si="23"/>
        <v>0</v>
      </c>
      <c r="AQ36" s="342">
        <f t="shared" si="24"/>
        <v>0</v>
      </c>
      <c r="AR36" s="342">
        <f t="shared" si="25"/>
        <v>0</v>
      </c>
      <c r="AS36" s="342">
        <f t="shared" si="26"/>
        <v>0</v>
      </c>
      <c r="AT36" s="342">
        <f t="shared" si="27"/>
        <v>0</v>
      </c>
      <c r="AU36" s="342">
        <f t="shared" si="28"/>
        <v>0</v>
      </c>
      <c r="AV36" s="342">
        <f t="shared" si="29"/>
        <v>0</v>
      </c>
      <c r="AW36" s="342">
        <f t="shared" si="30"/>
        <v>0</v>
      </c>
      <c r="AX36" s="1"/>
      <c r="AY36" s="1"/>
      <c r="AZ36" s="1"/>
      <c r="BA36" s="1"/>
      <c r="BB36" s="1"/>
      <c r="BC36" s="342">
        <f t="shared" si="15"/>
        <v>0</v>
      </c>
      <c r="BD36" s="347">
        <f t="shared" si="16"/>
        <v>132</v>
      </c>
    </row>
    <row r="37" spans="1:56" s="340" customFormat="1" ht="20.25" customHeight="1">
      <c r="A37" s="414" t="s">
        <v>0</v>
      </c>
      <c r="B37" s="415" t="s">
        <v>1</v>
      </c>
      <c r="C37" s="415" t="s">
        <v>78</v>
      </c>
      <c r="D37" s="505" t="s">
        <v>3</v>
      </c>
      <c r="E37" s="315">
        <v>1</v>
      </c>
      <c r="F37" s="315">
        <v>2</v>
      </c>
      <c r="G37" s="315">
        <v>3</v>
      </c>
      <c r="H37" s="315">
        <v>4</v>
      </c>
      <c r="I37" s="315">
        <v>5</v>
      </c>
      <c r="J37" s="315">
        <v>6</v>
      </c>
      <c r="K37" s="315">
        <v>7</v>
      </c>
      <c r="L37" s="315">
        <v>8</v>
      </c>
      <c r="M37" s="315">
        <v>9</v>
      </c>
      <c r="N37" s="316">
        <v>10</v>
      </c>
      <c r="O37" s="315">
        <v>11</v>
      </c>
      <c r="P37" s="315">
        <v>12</v>
      </c>
      <c r="Q37" s="315">
        <v>13</v>
      </c>
      <c r="R37" s="315">
        <v>14</v>
      </c>
      <c r="S37" s="315">
        <v>15</v>
      </c>
      <c r="T37" s="315">
        <v>16</v>
      </c>
      <c r="U37" s="315">
        <v>17</v>
      </c>
      <c r="V37" s="315">
        <v>18</v>
      </c>
      <c r="W37" s="315">
        <v>19</v>
      </c>
      <c r="X37" s="315">
        <v>20</v>
      </c>
      <c r="Y37" s="315">
        <v>21</v>
      </c>
      <c r="Z37" s="315">
        <v>22</v>
      </c>
      <c r="AA37" s="315">
        <v>23</v>
      </c>
      <c r="AB37" s="315">
        <v>24</v>
      </c>
      <c r="AC37" s="315">
        <v>25</v>
      </c>
      <c r="AD37" s="315">
        <v>26</v>
      </c>
      <c r="AE37" s="315">
        <v>27</v>
      </c>
      <c r="AF37" s="315">
        <v>28</v>
      </c>
      <c r="AG37" s="315">
        <v>29</v>
      </c>
      <c r="AH37" s="315">
        <v>30</v>
      </c>
      <c r="AI37" s="2"/>
      <c r="AJ37" s="342">
        <f t="shared" si="17"/>
        <v>0</v>
      </c>
      <c r="AK37" s="342">
        <f t="shared" si="18"/>
        <v>0</v>
      </c>
      <c r="AL37" s="342">
        <f t="shared" si="19"/>
        <v>0</v>
      </c>
      <c r="AM37" s="342">
        <f t="shared" si="20"/>
        <v>0</v>
      </c>
      <c r="AN37" s="342">
        <f t="shared" si="21"/>
        <v>0</v>
      </c>
      <c r="AO37" s="342">
        <f t="shared" si="22"/>
        <v>0</v>
      </c>
      <c r="AP37" s="342">
        <f t="shared" si="23"/>
        <v>0</v>
      </c>
      <c r="AQ37" s="342">
        <f t="shared" si="24"/>
        <v>0</v>
      </c>
      <c r="AR37" s="342">
        <f t="shared" si="25"/>
        <v>0</v>
      </c>
      <c r="AS37" s="342">
        <f t="shared" si="26"/>
        <v>0</v>
      </c>
      <c r="AT37" s="342">
        <f t="shared" si="27"/>
        <v>0</v>
      </c>
      <c r="AU37" s="342">
        <f t="shared" si="28"/>
        <v>0</v>
      </c>
      <c r="AV37" s="342">
        <f t="shared" si="29"/>
        <v>0</v>
      </c>
      <c r="AW37" s="342">
        <f t="shared" si="30"/>
        <v>0</v>
      </c>
      <c r="AX37" s="1"/>
      <c r="AY37" s="1"/>
      <c r="AZ37" s="1"/>
      <c r="BA37" s="1"/>
      <c r="BB37" s="1"/>
      <c r="BC37" s="342">
        <f t="shared" si="15"/>
        <v>0</v>
      </c>
      <c r="BD37" s="347">
        <f t="shared" si="16"/>
        <v>0</v>
      </c>
    </row>
    <row r="38" spans="1:56" s="340" customFormat="1" ht="20.25" customHeight="1">
      <c r="A38" s="414"/>
      <c r="B38" s="415" t="s">
        <v>289</v>
      </c>
      <c r="C38" s="415" t="s">
        <v>234</v>
      </c>
      <c r="D38" s="506"/>
      <c r="E38" s="316" t="s">
        <v>157</v>
      </c>
      <c r="F38" s="315" t="s">
        <v>85</v>
      </c>
      <c r="G38" s="315" t="s">
        <v>80</v>
      </c>
      <c r="H38" s="315" t="s">
        <v>81</v>
      </c>
      <c r="I38" s="315" t="s">
        <v>82</v>
      </c>
      <c r="J38" s="317" t="s">
        <v>83</v>
      </c>
      <c r="K38" s="315" t="s">
        <v>84</v>
      </c>
      <c r="L38" s="316" t="s">
        <v>157</v>
      </c>
      <c r="M38" s="315" t="s">
        <v>85</v>
      </c>
      <c r="N38" s="315" t="s">
        <v>80</v>
      </c>
      <c r="O38" s="315" t="s">
        <v>81</v>
      </c>
      <c r="P38" s="315" t="s">
        <v>82</v>
      </c>
      <c r="Q38" s="317" t="s">
        <v>83</v>
      </c>
      <c r="R38" s="315" t="s">
        <v>84</v>
      </c>
      <c r="S38" s="316" t="s">
        <v>157</v>
      </c>
      <c r="T38" s="315" t="s">
        <v>85</v>
      </c>
      <c r="U38" s="315" t="s">
        <v>80</v>
      </c>
      <c r="V38" s="315" t="s">
        <v>81</v>
      </c>
      <c r="W38" s="315" t="s">
        <v>82</v>
      </c>
      <c r="X38" s="317" t="s">
        <v>83</v>
      </c>
      <c r="Y38" s="315" t="s">
        <v>84</v>
      </c>
      <c r="Z38" s="316" t="s">
        <v>157</v>
      </c>
      <c r="AA38" s="315" t="s">
        <v>85</v>
      </c>
      <c r="AB38" s="315" t="s">
        <v>80</v>
      </c>
      <c r="AC38" s="315" t="s">
        <v>81</v>
      </c>
      <c r="AD38" s="315" t="s">
        <v>82</v>
      </c>
      <c r="AE38" s="317" t="s">
        <v>83</v>
      </c>
      <c r="AF38" s="315" t="s">
        <v>84</v>
      </c>
      <c r="AG38" s="316" t="s">
        <v>157</v>
      </c>
      <c r="AH38" s="315" t="s">
        <v>85</v>
      </c>
      <c r="AI38" s="2"/>
      <c r="AJ38" s="342">
        <f t="shared" si="17"/>
        <v>0</v>
      </c>
      <c r="AK38" s="342">
        <f t="shared" si="18"/>
        <v>0</v>
      </c>
      <c r="AL38" s="342">
        <f t="shared" si="19"/>
        <v>0</v>
      </c>
      <c r="AM38" s="342">
        <f t="shared" si="20"/>
        <v>0</v>
      </c>
      <c r="AN38" s="342">
        <f t="shared" si="21"/>
        <v>0</v>
      </c>
      <c r="AO38" s="342">
        <f t="shared" si="22"/>
        <v>0</v>
      </c>
      <c r="AP38" s="342">
        <f t="shared" si="23"/>
        <v>0</v>
      </c>
      <c r="AQ38" s="342">
        <f t="shared" si="24"/>
        <v>0</v>
      </c>
      <c r="AR38" s="342">
        <f t="shared" si="25"/>
        <v>0</v>
      </c>
      <c r="AS38" s="342">
        <f t="shared" si="26"/>
        <v>0</v>
      </c>
      <c r="AT38" s="342">
        <f t="shared" si="27"/>
        <v>0</v>
      </c>
      <c r="AU38" s="342">
        <f t="shared" si="28"/>
        <v>0</v>
      </c>
      <c r="AV38" s="342">
        <f t="shared" si="29"/>
        <v>0</v>
      </c>
      <c r="AW38" s="342">
        <f t="shared" si="30"/>
        <v>0</v>
      </c>
      <c r="AX38" s="1"/>
      <c r="AY38" s="1"/>
      <c r="AZ38" s="1"/>
      <c r="BA38" s="1"/>
      <c r="BB38" s="1"/>
      <c r="BC38" s="342">
        <f t="shared" si="15"/>
        <v>0</v>
      </c>
      <c r="BD38" s="347">
        <f t="shared" si="16"/>
        <v>0</v>
      </c>
    </row>
    <row r="39" spans="1:56" s="340" customFormat="1" ht="20.25" customHeight="1">
      <c r="A39" s="408">
        <v>431940</v>
      </c>
      <c r="B39" s="406" t="s">
        <v>421</v>
      </c>
      <c r="C39" s="408">
        <v>302532</v>
      </c>
      <c r="D39" s="417" t="s">
        <v>365</v>
      </c>
      <c r="E39" s="395"/>
      <c r="F39" s="395" t="s">
        <v>15</v>
      </c>
      <c r="G39" s="396" t="s">
        <v>95</v>
      </c>
      <c r="H39" s="396" t="s">
        <v>95</v>
      </c>
      <c r="I39" s="396"/>
      <c r="J39" s="396"/>
      <c r="K39" s="395" t="s">
        <v>95</v>
      </c>
      <c r="L39" s="395"/>
      <c r="M39" s="395" t="s">
        <v>15</v>
      </c>
      <c r="N39" s="396" t="s">
        <v>95</v>
      </c>
      <c r="O39" s="396"/>
      <c r="P39" s="396" t="s">
        <v>95</v>
      </c>
      <c r="Q39" s="396"/>
      <c r="R39" s="396"/>
      <c r="S39" s="395" t="s">
        <v>15</v>
      </c>
      <c r="T39" s="395" t="s">
        <v>95</v>
      </c>
      <c r="U39" s="396"/>
      <c r="V39" s="396"/>
      <c r="W39" s="396" t="s">
        <v>95</v>
      </c>
      <c r="X39" s="396"/>
      <c r="Y39" s="396"/>
      <c r="Z39" s="395" t="s">
        <v>15</v>
      </c>
      <c r="AA39" s="395" t="s">
        <v>95</v>
      </c>
      <c r="AB39" s="396"/>
      <c r="AC39" s="396" t="s">
        <v>95</v>
      </c>
      <c r="AD39" s="396"/>
      <c r="AE39" s="396"/>
      <c r="AF39" s="396"/>
      <c r="AG39" s="395" t="s">
        <v>15</v>
      </c>
      <c r="AH39" s="395" t="s">
        <v>95</v>
      </c>
      <c r="AI39" s="2"/>
      <c r="AJ39" s="342">
        <f t="shared" si="17"/>
        <v>0</v>
      </c>
      <c r="AK39" s="342">
        <f t="shared" si="18"/>
        <v>0</v>
      </c>
      <c r="AL39" s="342">
        <f t="shared" si="19"/>
        <v>0</v>
      </c>
      <c r="AM39" s="342">
        <f t="shared" si="20"/>
        <v>5</v>
      </c>
      <c r="AN39" s="342">
        <f t="shared" si="21"/>
        <v>0</v>
      </c>
      <c r="AO39" s="342">
        <f t="shared" si="22"/>
        <v>0</v>
      </c>
      <c r="AP39" s="342">
        <f t="shared" si="23"/>
        <v>9</v>
      </c>
      <c r="AQ39" s="342">
        <f t="shared" si="24"/>
        <v>0</v>
      </c>
      <c r="AR39" s="342">
        <f t="shared" si="25"/>
        <v>0</v>
      </c>
      <c r="AS39" s="342">
        <f t="shared" si="26"/>
        <v>0</v>
      </c>
      <c r="AT39" s="342">
        <f t="shared" si="27"/>
        <v>0</v>
      </c>
      <c r="AU39" s="342">
        <f t="shared" si="28"/>
        <v>0</v>
      </c>
      <c r="AV39" s="342">
        <f t="shared" si="29"/>
        <v>0</v>
      </c>
      <c r="AW39" s="342">
        <f t="shared" si="30"/>
        <v>0</v>
      </c>
      <c r="AX39" s="1"/>
      <c r="AY39" s="1"/>
      <c r="AZ39" s="1"/>
      <c r="BA39" s="1"/>
      <c r="BB39" s="1"/>
      <c r="BC39" s="342"/>
      <c r="BD39" s="347">
        <f>(AJ39*6)+(AK39*6)+(AL39*8)+(AM39*12)+(AN39*12)+(AO39*11.5)+(AP39*6)+(AQ39*6)+(AR39*12)+(AS39*6)+(AT39*6)+(AU39*8)+(AV39*12)+(AW39*11.5)</f>
        <v>114</v>
      </c>
    </row>
    <row r="40" spans="1:56" s="340" customFormat="1" ht="20.25" customHeight="1">
      <c r="A40" s="406" t="s">
        <v>422</v>
      </c>
      <c r="B40" s="406" t="s">
        <v>423</v>
      </c>
      <c r="C40" s="408">
        <v>645360</v>
      </c>
      <c r="D40" s="417" t="s">
        <v>365</v>
      </c>
      <c r="E40" s="395"/>
      <c r="F40" s="395" t="s">
        <v>15</v>
      </c>
      <c r="G40" s="396"/>
      <c r="H40" s="396"/>
      <c r="I40" s="396" t="s">
        <v>247</v>
      </c>
      <c r="J40" s="396"/>
      <c r="K40" s="395"/>
      <c r="L40" s="395" t="s">
        <v>15</v>
      </c>
      <c r="M40" s="395"/>
      <c r="N40" s="396"/>
      <c r="O40" s="396" t="s">
        <v>15</v>
      </c>
      <c r="P40" s="397" t="s">
        <v>15</v>
      </c>
      <c r="Q40" s="396"/>
      <c r="R40" s="396" t="s">
        <v>15</v>
      </c>
      <c r="S40" s="394" t="s">
        <v>15</v>
      </c>
      <c r="T40" s="395"/>
      <c r="U40" s="396" t="s">
        <v>15</v>
      </c>
      <c r="V40" s="397" t="s">
        <v>15</v>
      </c>
      <c r="W40" s="397"/>
      <c r="X40" s="396" t="s">
        <v>15</v>
      </c>
      <c r="Y40" s="396"/>
      <c r="Z40" s="395"/>
      <c r="AA40" s="395" t="s">
        <v>15</v>
      </c>
      <c r="AB40" s="396"/>
      <c r="AC40" s="396"/>
      <c r="AD40" s="396" t="s">
        <v>15</v>
      </c>
      <c r="AE40" s="396"/>
      <c r="AF40" s="396"/>
      <c r="AG40" s="395" t="s">
        <v>15</v>
      </c>
      <c r="AH40" s="395"/>
      <c r="AI40" s="2"/>
      <c r="AJ40" s="342">
        <f t="shared" si="17"/>
        <v>0</v>
      </c>
      <c r="AK40" s="342">
        <f t="shared" si="18"/>
        <v>0</v>
      </c>
      <c r="AL40" s="342">
        <f t="shared" si="19"/>
        <v>0</v>
      </c>
      <c r="AM40" s="342">
        <f t="shared" si="20"/>
        <v>13</v>
      </c>
      <c r="AN40" s="342">
        <f t="shared" si="21"/>
        <v>0</v>
      </c>
      <c r="AO40" s="342">
        <f t="shared" si="22"/>
        <v>0</v>
      </c>
      <c r="AP40" s="342">
        <f t="shared" si="23"/>
        <v>0</v>
      </c>
      <c r="AQ40" s="342">
        <f t="shared" si="24"/>
        <v>0</v>
      </c>
      <c r="AR40" s="342">
        <f t="shared" si="25"/>
        <v>0</v>
      </c>
      <c r="AS40" s="342">
        <f t="shared" si="26"/>
        <v>0</v>
      </c>
      <c r="AT40" s="342">
        <f t="shared" si="27"/>
        <v>0</v>
      </c>
      <c r="AU40" s="342">
        <f t="shared" si="28"/>
        <v>0</v>
      </c>
      <c r="AV40" s="342">
        <f t="shared" si="29"/>
        <v>0</v>
      </c>
      <c r="AW40" s="342">
        <f t="shared" si="30"/>
        <v>0</v>
      </c>
      <c r="AX40" s="1"/>
      <c r="AY40" s="1"/>
      <c r="AZ40" s="1"/>
      <c r="BA40" s="1"/>
      <c r="BB40" s="1"/>
      <c r="BC40" s="342">
        <f t="shared" si="15"/>
        <v>0</v>
      </c>
      <c r="BD40" s="347">
        <f t="shared" si="16"/>
        <v>156</v>
      </c>
    </row>
    <row r="41" spans="1:56" s="340" customFormat="1" ht="20.25" customHeight="1">
      <c r="A41" s="406" t="s">
        <v>424</v>
      </c>
      <c r="B41" s="406" t="s">
        <v>425</v>
      </c>
      <c r="C41" s="408" t="s">
        <v>426</v>
      </c>
      <c r="D41" s="417" t="s">
        <v>365</v>
      </c>
      <c r="E41" s="395"/>
      <c r="F41" s="395" t="s">
        <v>15</v>
      </c>
      <c r="G41" s="396"/>
      <c r="H41" s="396"/>
      <c r="I41" s="396" t="s">
        <v>247</v>
      </c>
      <c r="J41" s="396"/>
      <c r="K41" s="395"/>
      <c r="L41" s="395" t="s">
        <v>15</v>
      </c>
      <c r="M41" s="395"/>
      <c r="N41" s="396"/>
      <c r="O41" s="396" t="s">
        <v>15</v>
      </c>
      <c r="P41" s="396"/>
      <c r="Q41" s="396"/>
      <c r="R41" s="396" t="s">
        <v>15</v>
      </c>
      <c r="S41" s="395"/>
      <c r="T41" s="395"/>
      <c r="U41" s="396" t="s">
        <v>15</v>
      </c>
      <c r="V41" s="396"/>
      <c r="W41" s="396"/>
      <c r="X41" s="396" t="s">
        <v>15</v>
      </c>
      <c r="Y41" s="396"/>
      <c r="Z41" s="395"/>
      <c r="AA41" s="395" t="s">
        <v>15</v>
      </c>
      <c r="AB41" s="396"/>
      <c r="AC41" s="396"/>
      <c r="AD41" s="396" t="s">
        <v>15</v>
      </c>
      <c r="AE41" s="396"/>
      <c r="AF41" s="396"/>
      <c r="AG41" s="395" t="s">
        <v>15</v>
      </c>
      <c r="AH41" s="395"/>
      <c r="AI41" s="2"/>
      <c r="AJ41" s="342">
        <f t="shared" si="17"/>
        <v>0</v>
      </c>
      <c r="AK41" s="342">
        <f t="shared" si="18"/>
        <v>0</v>
      </c>
      <c r="AL41" s="342">
        <f t="shared" si="19"/>
        <v>0</v>
      </c>
      <c r="AM41" s="342">
        <f t="shared" si="20"/>
        <v>10</v>
      </c>
      <c r="AN41" s="342">
        <f t="shared" si="21"/>
        <v>0</v>
      </c>
      <c r="AO41" s="342">
        <f t="shared" si="22"/>
        <v>0</v>
      </c>
      <c r="AP41" s="342">
        <f t="shared" si="23"/>
        <v>0</v>
      </c>
      <c r="AQ41" s="342">
        <f t="shared" si="24"/>
        <v>0</v>
      </c>
      <c r="AR41" s="342">
        <f t="shared" si="25"/>
        <v>0</v>
      </c>
      <c r="AS41" s="342">
        <f t="shared" si="26"/>
        <v>0</v>
      </c>
      <c r="AT41" s="342">
        <f t="shared" si="27"/>
        <v>0</v>
      </c>
      <c r="AU41" s="342">
        <f t="shared" si="28"/>
        <v>0</v>
      </c>
      <c r="AV41" s="342">
        <f t="shared" si="29"/>
        <v>0</v>
      </c>
      <c r="AW41" s="342">
        <f t="shared" si="30"/>
        <v>0</v>
      </c>
      <c r="AX41" s="1"/>
      <c r="AY41" s="1"/>
      <c r="AZ41" s="1"/>
      <c r="BA41" s="1"/>
      <c r="BB41" s="1"/>
      <c r="BC41" s="342">
        <f t="shared" si="15"/>
        <v>0</v>
      </c>
      <c r="BD41" s="347">
        <f t="shared" si="16"/>
        <v>120</v>
      </c>
    </row>
    <row r="42" spans="1:56" s="340" customFormat="1" ht="20.25" customHeight="1">
      <c r="A42" s="406" t="s">
        <v>427</v>
      </c>
      <c r="B42" s="406" t="s">
        <v>428</v>
      </c>
      <c r="C42" s="408">
        <v>84566</v>
      </c>
      <c r="D42" s="417" t="s">
        <v>365</v>
      </c>
      <c r="E42" s="422"/>
      <c r="F42" s="422"/>
      <c r="G42" s="422" t="s">
        <v>429</v>
      </c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3"/>
      <c r="AI42" s="2"/>
      <c r="AJ42" s="342">
        <f t="shared" si="17"/>
        <v>0</v>
      </c>
      <c r="AK42" s="342">
        <f t="shared" si="18"/>
        <v>0</v>
      </c>
      <c r="AL42" s="342">
        <f t="shared" si="19"/>
        <v>0</v>
      </c>
      <c r="AM42" s="342">
        <f t="shared" si="20"/>
        <v>0</v>
      </c>
      <c r="AN42" s="342">
        <f t="shared" si="21"/>
        <v>0</v>
      </c>
      <c r="AO42" s="342">
        <f t="shared" si="22"/>
        <v>0</v>
      </c>
      <c r="AP42" s="342">
        <f t="shared" si="23"/>
        <v>0</v>
      </c>
      <c r="AQ42" s="342">
        <f t="shared" si="24"/>
        <v>0</v>
      </c>
      <c r="AR42" s="342">
        <f t="shared" si="25"/>
        <v>0</v>
      </c>
      <c r="AS42" s="342">
        <f t="shared" si="26"/>
        <v>0</v>
      </c>
      <c r="AT42" s="342">
        <f t="shared" si="27"/>
        <v>0</v>
      </c>
      <c r="AU42" s="342">
        <f t="shared" si="28"/>
        <v>0</v>
      </c>
      <c r="AV42" s="342">
        <f t="shared" si="29"/>
        <v>0</v>
      </c>
      <c r="AW42" s="342">
        <f t="shared" si="30"/>
        <v>0</v>
      </c>
      <c r="AX42" s="1"/>
      <c r="AY42" s="1"/>
      <c r="AZ42" s="1"/>
      <c r="BA42" s="1"/>
      <c r="BB42" s="1"/>
      <c r="BC42" s="342"/>
      <c r="BD42" s="347">
        <f t="shared" si="16"/>
        <v>0</v>
      </c>
    </row>
    <row r="43" spans="1:56" s="340" customFormat="1" ht="20.25" customHeight="1">
      <c r="A43" s="406" t="s">
        <v>430</v>
      </c>
      <c r="B43" s="406" t="s">
        <v>431</v>
      </c>
      <c r="C43" s="408">
        <v>937569</v>
      </c>
      <c r="D43" s="417" t="s">
        <v>432</v>
      </c>
      <c r="E43" s="394"/>
      <c r="F43" s="395" t="s">
        <v>15</v>
      </c>
      <c r="G43" s="396"/>
      <c r="H43" s="397" t="s">
        <v>15</v>
      </c>
      <c r="I43" s="396" t="s">
        <v>247</v>
      </c>
      <c r="J43" s="397" t="s">
        <v>14</v>
      </c>
      <c r="K43" s="394" t="s">
        <v>15</v>
      </c>
      <c r="L43" s="395" t="s">
        <v>15</v>
      </c>
      <c r="M43" s="395"/>
      <c r="N43" s="396"/>
      <c r="O43" s="396" t="s">
        <v>15</v>
      </c>
      <c r="P43" s="396"/>
      <c r="Q43" s="396"/>
      <c r="R43" s="396" t="s">
        <v>15</v>
      </c>
      <c r="S43" s="395"/>
      <c r="T43" s="394" t="s">
        <v>15</v>
      </c>
      <c r="U43" s="396" t="s">
        <v>15</v>
      </c>
      <c r="V43" s="397" t="s">
        <v>15</v>
      </c>
      <c r="W43" s="396"/>
      <c r="X43" s="396" t="s">
        <v>15</v>
      </c>
      <c r="Y43" s="396"/>
      <c r="Z43" s="395"/>
      <c r="AA43" s="395" t="s">
        <v>15</v>
      </c>
      <c r="AB43" s="397" t="s">
        <v>14</v>
      </c>
      <c r="AC43" s="396"/>
      <c r="AD43" s="396" t="s">
        <v>15</v>
      </c>
      <c r="AE43" s="396"/>
      <c r="AF43" s="396"/>
      <c r="AG43" s="395" t="s">
        <v>15</v>
      </c>
      <c r="AH43" s="395"/>
      <c r="AJ43" s="340">
        <f t="shared" si="17"/>
        <v>0</v>
      </c>
      <c r="AK43" s="340">
        <f t="shared" si="18"/>
        <v>2</v>
      </c>
      <c r="AL43" s="340">
        <f t="shared" si="19"/>
        <v>0</v>
      </c>
      <c r="AM43" s="340">
        <f t="shared" si="20"/>
        <v>14</v>
      </c>
      <c r="AN43" s="340">
        <f t="shared" si="21"/>
        <v>0</v>
      </c>
      <c r="AO43" s="340">
        <f t="shared" si="22"/>
        <v>0</v>
      </c>
      <c r="AP43" s="340">
        <f t="shared" si="23"/>
        <v>0</v>
      </c>
      <c r="AQ43" s="340">
        <f t="shared" si="24"/>
        <v>0</v>
      </c>
      <c r="AR43" s="340">
        <f t="shared" si="25"/>
        <v>0</v>
      </c>
      <c r="AS43" s="340">
        <f t="shared" si="26"/>
        <v>0</v>
      </c>
      <c r="AT43" s="340">
        <f t="shared" si="27"/>
        <v>0</v>
      </c>
      <c r="AU43" s="340">
        <f t="shared" si="28"/>
        <v>0</v>
      </c>
      <c r="AV43" s="340">
        <f t="shared" si="29"/>
        <v>0</v>
      </c>
      <c r="AW43" s="340">
        <f t="shared" si="30"/>
        <v>0</v>
      </c>
      <c r="BD43" s="340">
        <f t="shared" si="16"/>
        <v>180</v>
      </c>
    </row>
    <row r="44" spans="1:56" s="340" customFormat="1" ht="20.25" customHeight="1">
      <c r="A44" s="406" t="s">
        <v>433</v>
      </c>
      <c r="B44" s="406" t="s">
        <v>434</v>
      </c>
      <c r="C44" s="408">
        <v>531827</v>
      </c>
      <c r="D44" s="417" t="s">
        <v>435</v>
      </c>
      <c r="E44" s="395"/>
      <c r="F44" s="395" t="s">
        <v>15</v>
      </c>
      <c r="G44" s="396" t="s">
        <v>252</v>
      </c>
      <c r="H44" s="396" t="s">
        <v>252</v>
      </c>
      <c r="I44" s="396"/>
      <c r="J44" s="396"/>
      <c r="K44" s="395"/>
      <c r="L44" s="395"/>
      <c r="M44" s="395"/>
      <c r="N44" s="396"/>
      <c r="O44" s="396" t="s">
        <v>14</v>
      </c>
      <c r="P44" s="396" t="s">
        <v>14</v>
      </c>
      <c r="Q44" s="396" t="s">
        <v>436</v>
      </c>
      <c r="R44" s="396" t="s">
        <v>14</v>
      </c>
      <c r="S44" s="395"/>
      <c r="T44" s="395" t="s">
        <v>15</v>
      </c>
      <c r="U44" s="396" t="s">
        <v>14</v>
      </c>
      <c r="V44" s="396" t="s">
        <v>14</v>
      </c>
      <c r="W44" s="397" t="s">
        <v>14</v>
      </c>
      <c r="X44" s="396" t="s">
        <v>14</v>
      </c>
      <c r="Y44" s="396" t="s">
        <v>14</v>
      </c>
      <c r="Z44" s="395"/>
      <c r="AA44" s="395" t="s">
        <v>15</v>
      </c>
      <c r="AB44" s="396" t="s">
        <v>14</v>
      </c>
      <c r="AC44" s="396" t="s">
        <v>14</v>
      </c>
      <c r="AD44" s="396"/>
      <c r="AE44" s="396"/>
      <c r="AF44" s="396" t="s">
        <v>14</v>
      </c>
      <c r="AG44" s="395"/>
      <c r="AH44" s="394"/>
      <c r="AI44" s="2"/>
      <c r="AJ44" s="342">
        <f t="shared" si="17"/>
        <v>0</v>
      </c>
      <c r="AK44" s="342">
        <f t="shared" si="18"/>
        <v>11</v>
      </c>
      <c r="AL44" s="342">
        <f t="shared" si="19"/>
        <v>0</v>
      </c>
      <c r="AM44" s="342">
        <f t="shared" si="20"/>
        <v>3</v>
      </c>
      <c r="AN44" s="342">
        <f t="shared" si="21"/>
        <v>1</v>
      </c>
      <c r="AO44" s="342">
        <f t="shared" si="22"/>
        <v>0</v>
      </c>
      <c r="AP44" s="342">
        <f t="shared" si="23"/>
        <v>0</v>
      </c>
      <c r="AQ44" s="342">
        <f t="shared" si="24"/>
        <v>0</v>
      </c>
      <c r="AR44" s="342">
        <f t="shared" si="25"/>
        <v>0</v>
      </c>
      <c r="AS44" s="342">
        <f t="shared" si="26"/>
        <v>0</v>
      </c>
      <c r="AT44" s="342">
        <f t="shared" si="27"/>
        <v>0</v>
      </c>
      <c r="AU44" s="342">
        <f t="shared" si="28"/>
        <v>0</v>
      </c>
      <c r="AV44" s="342">
        <f t="shared" si="29"/>
        <v>0</v>
      </c>
      <c r="AW44" s="342">
        <f t="shared" si="30"/>
        <v>0</v>
      </c>
      <c r="AX44" s="1"/>
      <c r="AY44" s="1"/>
      <c r="AZ44" s="1"/>
      <c r="BA44" s="1"/>
      <c r="BB44" s="1"/>
      <c r="BC44" s="342">
        <f>((AY44*6)+(AZ44*6)+(BA44*6)+(BB44)+(AX44*6))</f>
        <v>0</v>
      </c>
      <c r="BD44" s="347">
        <f t="shared" si="16"/>
        <v>114</v>
      </c>
    </row>
    <row r="45" spans="1:56" s="340" customFormat="1" ht="20.25" customHeight="1">
      <c r="A45" s="406" t="s">
        <v>437</v>
      </c>
      <c r="B45" s="406" t="s">
        <v>438</v>
      </c>
      <c r="C45" s="408">
        <v>407835</v>
      </c>
      <c r="D45" s="417" t="s">
        <v>365</v>
      </c>
      <c r="E45" s="395"/>
      <c r="F45" s="395"/>
      <c r="G45" s="396"/>
      <c r="H45" s="397" t="s">
        <v>15</v>
      </c>
      <c r="I45" s="397" t="s">
        <v>13</v>
      </c>
      <c r="J45" s="396"/>
      <c r="K45" s="394" t="s">
        <v>15</v>
      </c>
      <c r="L45" s="395" t="s">
        <v>15</v>
      </c>
      <c r="M45" s="395"/>
      <c r="N45" s="396"/>
      <c r="O45" s="396" t="s">
        <v>247</v>
      </c>
      <c r="P45" s="396"/>
      <c r="Q45" s="396" t="s">
        <v>15</v>
      </c>
      <c r="R45" s="396" t="s">
        <v>15</v>
      </c>
      <c r="S45" s="395"/>
      <c r="T45" s="395" t="s">
        <v>15</v>
      </c>
      <c r="U45" s="396" t="s">
        <v>15</v>
      </c>
      <c r="V45" s="397"/>
      <c r="W45" s="397" t="s">
        <v>13</v>
      </c>
      <c r="X45" s="396" t="s">
        <v>15</v>
      </c>
      <c r="Y45" s="397" t="s">
        <v>13</v>
      </c>
      <c r="Z45" s="394"/>
      <c r="AA45" s="395" t="s">
        <v>15</v>
      </c>
      <c r="AB45" s="396"/>
      <c r="AC45" s="397"/>
      <c r="AD45" s="396" t="s">
        <v>15</v>
      </c>
      <c r="AE45" s="396"/>
      <c r="AF45" s="397" t="s">
        <v>13</v>
      </c>
      <c r="AG45" s="395" t="s">
        <v>15</v>
      </c>
      <c r="AH45" s="395"/>
      <c r="AI45" s="2"/>
      <c r="AJ45" s="342">
        <f t="shared" si="17"/>
        <v>4</v>
      </c>
      <c r="AK45" s="342">
        <f t="shared" si="18"/>
        <v>0</v>
      </c>
      <c r="AL45" s="342">
        <f t="shared" si="19"/>
        <v>0</v>
      </c>
      <c r="AM45" s="342">
        <f t="shared" si="20"/>
        <v>12</v>
      </c>
      <c r="AN45" s="342">
        <f t="shared" si="21"/>
        <v>0</v>
      </c>
      <c r="AO45" s="342">
        <f t="shared" si="22"/>
        <v>0</v>
      </c>
      <c r="AP45" s="342">
        <f t="shared" si="23"/>
        <v>0</v>
      </c>
      <c r="AQ45" s="342">
        <f t="shared" si="24"/>
        <v>0</v>
      </c>
      <c r="AR45" s="342">
        <f t="shared" si="25"/>
        <v>0</v>
      </c>
      <c r="AS45" s="342">
        <f t="shared" si="26"/>
        <v>0</v>
      </c>
      <c r="AT45" s="342">
        <f t="shared" si="27"/>
        <v>0</v>
      </c>
      <c r="AU45" s="342">
        <f t="shared" si="28"/>
        <v>0</v>
      </c>
      <c r="AV45" s="342">
        <f t="shared" si="29"/>
        <v>0</v>
      </c>
      <c r="AW45" s="342">
        <f t="shared" si="30"/>
        <v>0</v>
      </c>
      <c r="AX45" s="1"/>
      <c r="AY45" s="1"/>
      <c r="AZ45" s="1"/>
      <c r="BA45" s="1"/>
      <c r="BB45" s="1"/>
      <c r="BC45" s="342">
        <f>((AY45*6)+(AZ45*6)+(BA45*6)+(BB45)+(AX45*6))</f>
        <v>0</v>
      </c>
      <c r="BD45" s="347">
        <f t="shared" si="16"/>
        <v>168</v>
      </c>
    </row>
    <row r="46" spans="1:56" s="340" customFormat="1" ht="20.25" customHeight="1">
      <c r="A46" s="406" t="s">
        <v>439</v>
      </c>
      <c r="B46" s="406" t="s">
        <v>440</v>
      </c>
      <c r="C46" s="408">
        <v>534682</v>
      </c>
      <c r="D46" s="417" t="s">
        <v>365</v>
      </c>
      <c r="E46" s="395" t="s">
        <v>15</v>
      </c>
      <c r="F46" s="395"/>
      <c r="G46" s="396"/>
      <c r="H46" s="396"/>
      <c r="I46" s="396" t="s">
        <v>247</v>
      </c>
      <c r="J46" s="396"/>
      <c r="K46" s="395"/>
      <c r="L46" s="395"/>
      <c r="M46" s="395" t="s">
        <v>15</v>
      </c>
      <c r="N46" s="396"/>
      <c r="O46" s="396" t="s">
        <v>15</v>
      </c>
      <c r="P46" s="396"/>
      <c r="Q46" s="396" t="s">
        <v>15</v>
      </c>
      <c r="R46" s="396"/>
      <c r="S46" s="395"/>
      <c r="T46" s="395"/>
      <c r="U46" s="396" t="s">
        <v>15</v>
      </c>
      <c r="V46" s="396"/>
      <c r="W46" s="396" t="s">
        <v>15</v>
      </c>
      <c r="X46" s="396"/>
      <c r="Y46" s="396"/>
      <c r="Z46" s="395"/>
      <c r="AA46" s="395" t="s">
        <v>15</v>
      </c>
      <c r="AB46" s="396"/>
      <c r="AC46" s="396" t="s">
        <v>15</v>
      </c>
      <c r="AD46" s="396"/>
      <c r="AE46" s="396"/>
      <c r="AF46" s="396"/>
      <c r="AG46" s="395" t="s">
        <v>15</v>
      </c>
      <c r="AH46" s="395"/>
      <c r="AI46" s="2"/>
      <c r="AJ46" s="342">
        <f t="shared" si="17"/>
        <v>0</v>
      </c>
      <c r="AK46" s="342">
        <f t="shared" si="18"/>
        <v>0</v>
      </c>
      <c r="AL46" s="342">
        <f t="shared" si="19"/>
        <v>0</v>
      </c>
      <c r="AM46" s="342">
        <f t="shared" si="20"/>
        <v>10</v>
      </c>
      <c r="AN46" s="342">
        <f t="shared" si="21"/>
        <v>0</v>
      </c>
      <c r="AO46" s="342">
        <f t="shared" si="22"/>
        <v>0</v>
      </c>
      <c r="AP46" s="342">
        <f t="shared" si="23"/>
        <v>0</v>
      </c>
      <c r="AQ46" s="342">
        <f t="shared" si="24"/>
        <v>0</v>
      </c>
      <c r="AR46" s="342">
        <f t="shared" si="25"/>
        <v>0</v>
      </c>
      <c r="AS46" s="342">
        <f t="shared" si="26"/>
        <v>0</v>
      </c>
      <c r="AT46" s="342">
        <f t="shared" si="27"/>
        <v>0</v>
      </c>
      <c r="AU46" s="342">
        <f t="shared" si="28"/>
        <v>0</v>
      </c>
      <c r="AV46" s="342">
        <f t="shared" si="29"/>
        <v>0</v>
      </c>
      <c r="AW46" s="342">
        <f t="shared" si="30"/>
        <v>0</v>
      </c>
      <c r="AX46" s="1"/>
      <c r="AY46" s="1"/>
      <c r="AZ46" s="1"/>
      <c r="BA46" s="1"/>
      <c r="BB46" s="1"/>
      <c r="BC46" s="342">
        <f>((AY46*6)+(AZ46*6)+(BA46*6)+(BB46)+(AX46*6))</f>
        <v>0</v>
      </c>
      <c r="BD46" s="347">
        <f t="shared" si="16"/>
        <v>120</v>
      </c>
    </row>
    <row r="47" spans="1:56" s="340" customFormat="1" ht="20.25" customHeight="1">
      <c r="A47" s="406" t="s">
        <v>441</v>
      </c>
      <c r="B47" s="424" t="s">
        <v>442</v>
      </c>
      <c r="C47" s="407">
        <v>657818</v>
      </c>
      <c r="D47" s="417" t="s">
        <v>365</v>
      </c>
      <c r="E47" s="395"/>
      <c r="F47" s="395" t="s">
        <v>15</v>
      </c>
      <c r="G47" s="396"/>
      <c r="H47" s="396"/>
      <c r="I47" s="396" t="s">
        <v>247</v>
      </c>
      <c r="J47" s="396"/>
      <c r="K47" s="395"/>
      <c r="L47" s="395" t="s">
        <v>15</v>
      </c>
      <c r="M47" s="395"/>
      <c r="N47" s="396"/>
      <c r="O47" s="396" t="s">
        <v>15</v>
      </c>
      <c r="P47" s="396"/>
      <c r="Q47" s="396"/>
      <c r="R47" s="396" t="s">
        <v>15</v>
      </c>
      <c r="S47" s="395"/>
      <c r="T47" s="395"/>
      <c r="U47" s="396" t="s">
        <v>15</v>
      </c>
      <c r="V47" s="396"/>
      <c r="W47" s="396"/>
      <c r="X47" s="396" t="s">
        <v>15</v>
      </c>
      <c r="Y47" s="396"/>
      <c r="Z47" s="395"/>
      <c r="AA47" s="395" t="s">
        <v>15</v>
      </c>
      <c r="AB47" s="396"/>
      <c r="AC47" s="396"/>
      <c r="AD47" s="396" t="s">
        <v>15</v>
      </c>
      <c r="AE47" s="397" t="s">
        <v>15</v>
      </c>
      <c r="AF47" s="396"/>
      <c r="AG47" s="395" t="s">
        <v>15</v>
      </c>
      <c r="AH47" s="395"/>
      <c r="AI47" s="2"/>
      <c r="AJ47" s="342">
        <f t="shared" si="17"/>
        <v>0</v>
      </c>
      <c r="AK47" s="342">
        <f t="shared" si="18"/>
        <v>0</v>
      </c>
      <c r="AL47" s="342">
        <f t="shared" si="19"/>
        <v>0</v>
      </c>
      <c r="AM47" s="342">
        <f t="shared" si="20"/>
        <v>11</v>
      </c>
      <c r="AN47" s="342">
        <f t="shared" si="21"/>
        <v>0</v>
      </c>
      <c r="AO47" s="342">
        <f t="shared" si="22"/>
        <v>0</v>
      </c>
      <c r="AP47" s="342">
        <f t="shared" si="23"/>
        <v>0</v>
      </c>
      <c r="AQ47" s="342">
        <f t="shared" si="24"/>
        <v>0</v>
      </c>
      <c r="AR47" s="342">
        <f t="shared" si="25"/>
        <v>0</v>
      </c>
      <c r="AS47" s="342">
        <f t="shared" si="26"/>
        <v>0</v>
      </c>
      <c r="AT47" s="342">
        <f t="shared" si="27"/>
        <v>0</v>
      </c>
      <c r="AU47" s="342">
        <f t="shared" si="28"/>
        <v>0</v>
      </c>
      <c r="AV47" s="342">
        <f t="shared" si="29"/>
        <v>0</v>
      </c>
      <c r="AW47" s="342">
        <f t="shared" si="30"/>
        <v>0</v>
      </c>
      <c r="AX47" s="1"/>
      <c r="AY47" s="1"/>
      <c r="AZ47" s="1"/>
      <c r="BA47" s="1"/>
      <c r="BB47" s="1"/>
      <c r="BC47" s="342"/>
      <c r="BD47" s="347">
        <f t="shared" si="16"/>
        <v>132</v>
      </c>
    </row>
    <row r="48" spans="1:56" s="340" customFormat="1" ht="20.25" customHeight="1">
      <c r="A48" s="406" t="s">
        <v>443</v>
      </c>
      <c r="B48" s="406" t="s">
        <v>444</v>
      </c>
      <c r="C48" s="408" t="s">
        <v>445</v>
      </c>
      <c r="D48" s="417" t="s">
        <v>365</v>
      </c>
      <c r="E48" s="394"/>
      <c r="F48" s="395" t="s">
        <v>15</v>
      </c>
      <c r="G48" s="397" t="s">
        <v>15</v>
      </c>
      <c r="H48" s="397" t="s">
        <v>13</v>
      </c>
      <c r="I48" s="396" t="s">
        <v>247</v>
      </c>
      <c r="J48" s="396"/>
      <c r="K48" s="394" t="s">
        <v>15</v>
      </c>
      <c r="L48" s="395" t="s">
        <v>15</v>
      </c>
      <c r="M48" s="395"/>
      <c r="N48" s="397"/>
      <c r="O48" s="396" t="s">
        <v>15</v>
      </c>
      <c r="P48" s="396"/>
      <c r="Q48" s="396"/>
      <c r="R48" s="396" t="s">
        <v>15</v>
      </c>
      <c r="S48" s="395"/>
      <c r="T48" s="395"/>
      <c r="U48" s="396" t="s">
        <v>15</v>
      </c>
      <c r="V48" s="396"/>
      <c r="W48" s="396"/>
      <c r="X48" s="396" t="s">
        <v>15</v>
      </c>
      <c r="Y48" s="396"/>
      <c r="Z48" s="395"/>
      <c r="AA48" s="395" t="s">
        <v>15</v>
      </c>
      <c r="AB48" s="397" t="s">
        <v>13</v>
      </c>
      <c r="AC48" s="397" t="s">
        <v>15</v>
      </c>
      <c r="AD48" s="396" t="s">
        <v>15</v>
      </c>
      <c r="AE48" s="396"/>
      <c r="AF48" s="396"/>
      <c r="AG48" s="395" t="s">
        <v>15</v>
      </c>
      <c r="AH48" s="395"/>
      <c r="AI48" s="2"/>
      <c r="AJ48" s="342">
        <f t="shared" si="17"/>
        <v>2</v>
      </c>
      <c r="AK48" s="342">
        <f t="shared" si="18"/>
        <v>0</v>
      </c>
      <c r="AL48" s="342">
        <f t="shared" si="19"/>
        <v>0</v>
      </c>
      <c r="AM48" s="342">
        <f t="shared" si="20"/>
        <v>13</v>
      </c>
      <c r="AN48" s="342">
        <f t="shared" si="21"/>
        <v>0</v>
      </c>
      <c r="AO48" s="342">
        <f t="shared" si="22"/>
        <v>0</v>
      </c>
      <c r="AP48" s="342">
        <f t="shared" si="23"/>
        <v>0</v>
      </c>
      <c r="AQ48" s="342">
        <f t="shared" si="24"/>
        <v>0</v>
      </c>
      <c r="AR48" s="342">
        <f t="shared" si="25"/>
        <v>0</v>
      </c>
      <c r="AS48" s="342">
        <f t="shared" si="26"/>
        <v>0</v>
      </c>
      <c r="AT48" s="342">
        <f t="shared" si="27"/>
        <v>0</v>
      </c>
      <c r="AU48" s="342">
        <f t="shared" si="28"/>
        <v>0</v>
      </c>
      <c r="AV48" s="342">
        <f t="shared" si="29"/>
        <v>0</v>
      </c>
      <c r="AW48" s="342">
        <f t="shared" si="30"/>
        <v>0</v>
      </c>
      <c r="AX48" s="1"/>
      <c r="AY48" s="1"/>
      <c r="AZ48" s="1"/>
      <c r="BA48" s="1"/>
      <c r="BB48" s="1"/>
      <c r="BC48" s="342"/>
      <c r="BD48" s="347">
        <f t="shared" si="16"/>
        <v>168</v>
      </c>
    </row>
    <row r="49" spans="1:56" s="340" customFormat="1" ht="20.25" customHeight="1">
      <c r="A49" s="406">
        <v>434426</v>
      </c>
      <c r="B49" s="406" t="s">
        <v>446</v>
      </c>
      <c r="C49" s="407"/>
      <c r="D49" s="417" t="s">
        <v>365</v>
      </c>
      <c r="E49" s="395"/>
      <c r="F49" s="395" t="s">
        <v>15</v>
      </c>
      <c r="G49" s="396"/>
      <c r="H49" s="396"/>
      <c r="I49" s="396"/>
      <c r="J49" s="396"/>
      <c r="K49" s="395"/>
      <c r="L49" s="395" t="s">
        <v>15</v>
      </c>
      <c r="M49" s="395"/>
      <c r="N49" s="396" t="s">
        <v>247</v>
      </c>
      <c r="O49" s="396"/>
      <c r="P49" s="396" t="s">
        <v>15</v>
      </c>
      <c r="Q49" s="396"/>
      <c r="R49" s="396" t="s">
        <v>15</v>
      </c>
      <c r="S49" s="395"/>
      <c r="T49" s="395"/>
      <c r="U49" s="396"/>
      <c r="V49" s="396" t="s">
        <v>15</v>
      </c>
      <c r="W49" s="396"/>
      <c r="X49" s="396" t="s">
        <v>15</v>
      </c>
      <c r="Y49" s="396"/>
      <c r="Z49" s="395" t="s">
        <v>15</v>
      </c>
      <c r="AA49" s="395"/>
      <c r="AB49" s="396"/>
      <c r="AC49" s="396"/>
      <c r="AD49" s="396" t="s">
        <v>15</v>
      </c>
      <c r="AE49" s="396"/>
      <c r="AF49" s="396"/>
      <c r="AG49" s="395"/>
      <c r="AH49" s="395" t="s">
        <v>15</v>
      </c>
      <c r="AI49" s="2"/>
      <c r="AJ49" s="342">
        <f t="shared" si="17"/>
        <v>0</v>
      </c>
      <c r="AK49" s="342">
        <f t="shared" si="18"/>
        <v>0</v>
      </c>
      <c r="AL49" s="342">
        <f t="shared" si="19"/>
        <v>0</v>
      </c>
      <c r="AM49" s="342">
        <f t="shared" si="20"/>
        <v>9</v>
      </c>
      <c r="AN49" s="342">
        <f t="shared" si="21"/>
        <v>0</v>
      </c>
      <c r="AO49" s="342">
        <f t="shared" si="22"/>
        <v>0</v>
      </c>
      <c r="AP49" s="342">
        <f t="shared" si="23"/>
        <v>0</v>
      </c>
      <c r="AQ49" s="342">
        <f t="shared" si="24"/>
        <v>0</v>
      </c>
      <c r="AR49" s="342">
        <f t="shared" si="25"/>
        <v>0</v>
      </c>
      <c r="AS49" s="342">
        <f t="shared" si="26"/>
        <v>0</v>
      </c>
      <c r="AT49" s="342">
        <f t="shared" si="27"/>
        <v>0</v>
      </c>
      <c r="AU49" s="342">
        <f t="shared" si="28"/>
        <v>0</v>
      </c>
      <c r="AV49" s="342">
        <f t="shared" si="29"/>
        <v>0</v>
      </c>
      <c r="AW49" s="342">
        <f t="shared" si="30"/>
        <v>0</v>
      </c>
      <c r="AX49" s="1"/>
      <c r="AY49" s="1"/>
      <c r="AZ49" s="1"/>
      <c r="BA49" s="1"/>
      <c r="BB49" s="1"/>
      <c r="BC49" s="342"/>
      <c r="BD49" s="347">
        <f t="shared" si="16"/>
        <v>108</v>
      </c>
    </row>
    <row r="50" spans="1:56" s="340" customFormat="1" ht="20.25" customHeight="1">
      <c r="A50" s="406">
        <v>431311</v>
      </c>
      <c r="B50" s="406" t="s">
        <v>447</v>
      </c>
      <c r="C50" s="407">
        <v>1028321</v>
      </c>
      <c r="D50" s="417" t="s">
        <v>365</v>
      </c>
      <c r="E50" s="394"/>
      <c r="F50" s="395" t="s">
        <v>15</v>
      </c>
      <c r="G50" s="396"/>
      <c r="H50" s="396"/>
      <c r="I50" s="396" t="s">
        <v>247</v>
      </c>
      <c r="J50" s="396"/>
      <c r="K50" s="395"/>
      <c r="L50" s="395" t="s">
        <v>15</v>
      </c>
      <c r="M50" s="395"/>
      <c r="N50" s="397" t="s">
        <v>15</v>
      </c>
      <c r="O50" s="396" t="s">
        <v>15</v>
      </c>
      <c r="P50" s="396"/>
      <c r="Q50" s="397"/>
      <c r="R50" s="396" t="s">
        <v>15</v>
      </c>
      <c r="S50" s="395"/>
      <c r="T50" s="395"/>
      <c r="U50" s="396" t="s">
        <v>15</v>
      </c>
      <c r="V50" s="396"/>
      <c r="W50" s="396"/>
      <c r="X50" s="396" t="s">
        <v>15</v>
      </c>
      <c r="Y50" s="396"/>
      <c r="Z50" s="395"/>
      <c r="AA50" s="395" t="s">
        <v>15</v>
      </c>
      <c r="AB50" s="396"/>
      <c r="AC50" s="397"/>
      <c r="AD50" s="396" t="s">
        <v>15</v>
      </c>
      <c r="AE50" s="396"/>
      <c r="AF50" s="397" t="s">
        <v>15</v>
      </c>
      <c r="AG50" s="395" t="s">
        <v>15</v>
      </c>
      <c r="AH50" s="395"/>
      <c r="AI50" s="2"/>
      <c r="AJ50" s="342">
        <f t="shared" si="17"/>
        <v>0</v>
      </c>
      <c r="AK50" s="342">
        <f t="shared" si="18"/>
        <v>0</v>
      </c>
      <c r="AL50" s="342">
        <f t="shared" si="19"/>
        <v>0</v>
      </c>
      <c r="AM50" s="342">
        <f t="shared" si="20"/>
        <v>12</v>
      </c>
      <c r="AN50" s="342">
        <f t="shared" si="21"/>
        <v>0</v>
      </c>
      <c r="AO50" s="342">
        <f t="shared" si="22"/>
        <v>0</v>
      </c>
      <c r="AP50" s="342">
        <f t="shared" si="23"/>
        <v>0</v>
      </c>
      <c r="AQ50" s="342">
        <f t="shared" si="24"/>
        <v>0</v>
      </c>
      <c r="AR50" s="342">
        <f t="shared" si="25"/>
        <v>0</v>
      </c>
      <c r="AS50" s="342">
        <f t="shared" si="26"/>
        <v>0</v>
      </c>
      <c r="AT50" s="342">
        <f t="shared" si="27"/>
        <v>0</v>
      </c>
      <c r="AU50" s="342">
        <f t="shared" si="28"/>
        <v>0</v>
      </c>
      <c r="AV50" s="342">
        <f t="shared" si="29"/>
        <v>0</v>
      </c>
      <c r="AW50" s="342">
        <f t="shared" si="30"/>
        <v>0</v>
      </c>
      <c r="AX50" s="1"/>
      <c r="AY50" s="1"/>
      <c r="AZ50" s="1"/>
      <c r="BA50" s="1"/>
      <c r="BB50" s="1"/>
      <c r="BC50" s="342"/>
      <c r="BD50" s="347">
        <f t="shared" si="16"/>
        <v>144</v>
      </c>
    </row>
    <row r="51" spans="1:56" s="340" customFormat="1" ht="20.25" customHeight="1">
      <c r="A51" s="406">
        <v>431249</v>
      </c>
      <c r="B51" s="406" t="s">
        <v>448</v>
      </c>
      <c r="C51" s="407">
        <v>897100</v>
      </c>
      <c r="D51" s="417" t="s">
        <v>365</v>
      </c>
      <c r="E51" s="395"/>
      <c r="F51" s="395" t="s">
        <v>15</v>
      </c>
      <c r="G51" s="396"/>
      <c r="H51" s="396"/>
      <c r="I51" s="396" t="s">
        <v>247</v>
      </c>
      <c r="J51" s="396"/>
      <c r="K51" s="395"/>
      <c r="L51" s="395" t="s">
        <v>15</v>
      </c>
      <c r="M51" s="395"/>
      <c r="N51" s="397" t="s">
        <v>15</v>
      </c>
      <c r="O51" s="396" t="s">
        <v>15</v>
      </c>
      <c r="P51" s="396"/>
      <c r="Q51" s="397"/>
      <c r="R51" s="396" t="s">
        <v>15</v>
      </c>
      <c r="S51" s="395"/>
      <c r="T51" s="395"/>
      <c r="U51" s="396" t="s">
        <v>15</v>
      </c>
      <c r="V51" s="396"/>
      <c r="W51" s="396"/>
      <c r="X51" s="396" t="s">
        <v>15</v>
      </c>
      <c r="Y51" s="396"/>
      <c r="Z51" s="395"/>
      <c r="AA51" s="395" t="s">
        <v>15</v>
      </c>
      <c r="AB51" s="397" t="s">
        <v>13</v>
      </c>
      <c r="AC51" s="396"/>
      <c r="AD51" s="396" t="s">
        <v>15</v>
      </c>
      <c r="AE51" s="396"/>
      <c r="AF51" s="396"/>
      <c r="AG51" s="395" t="s">
        <v>15</v>
      </c>
      <c r="AH51" s="395"/>
      <c r="AI51" s="2"/>
      <c r="AJ51" s="342">
        <f t="shared" si="17"/>
        <v>1</v>
      </c>
      <c r="AK51" s="342">
        <f t="shared" si="18"/>
        <v>0</v>
      </c>
      <c r="AL51" s="342">
        <f t="shared" si="19"/>
        <v>0</v>
      </c>
      <c r="AM51" s="342">
        <f t="shared" si="20"/>
        <v>11</v>
      </c>
      <c r="AN51" s="342">
        <f t="shared" si="21"/>
        <v>0</v>
      </c>
      <c r="AO51" s="342">
        <f t="shared" si="22"/>
        <v>0</v>
      </c>
      <c r="AP51" s="342">
        <f t="shared" si="23"/>
        <v>0</v>
      </c>
      <c r="AQ51" s="342">
        <f t="shared" si="24"/>
        <v>0</v>
      </c>
      <c r="AR51" s="342">
        <f t="shared" si="25"/>
        <v>0</v>
      </c>
      <c r="AS51" s="342">
        <f t="shared" si="26"/>
        <v>0</v>
      </c>
      <c r="AT51" s="342">
        <f t="shared" si="27"/>
        <v>0</v>
      </c>
      <c r="AU51" s="342">
        <f t="shared" si="28"/>
        <v>0</v>
      </c>
      <c r="AV51" s="342">
        <f t="shared" si="29"/>
        <v>0</v>
      </c>
      <c r="AW51" s="342">
        <f t="shared" si="30"/>
        <v>0</v>
      </c>
      <c r="AX51" s="1"/>
      <c r="AY51" s="1"/>
      <c r="AZ51" s="1"/>
      <c r="BA51" s="1"/>
      <c r="BB51" s="1"/>
      <c r="BC51" s="342"/>
      <c r="BD51" s="347">
        <f t="shared" si="16"/>
        <v>138</v>
      </c>
    </row>
    <row r="52" spans="1:56" s="340" customFormat="1" ht="20.25" customHeight="1">
      <c r="A52" s="406">
        <v>434493</v>
      </c>
      <c r="B52" s="406" t="s">
        <v>449</v>
      </c>
      <c r="C52" s="407"/>
      <c r="D52" s="417" t="s">
        <v>365</v>
      </c>
      <c r="E52" s="395"/>
      <c r="F52" s="395" t="s">
        <v>15</v>
      </c>
      <c r="G52" s="396"/>
      <c r="H52" s="396"/>
      <c r="I52" s="396" t="s">
        <v>247</v>
      </c>
      <c r="J52" s="396"/>
      <c r="K52" s="395"/>
      <c r="L52" s="395" t="s">
        <v>15</v>
      </c>
      <c r="M52" s="395"/>
      <c r="N52" s="396"/>
      <c r="O52" s="396" t="s">
        <v>15</v>
      </c>
      <c r="P52" s="396"/>
      <c r="Q52" s="397"/>
      <c r="R52" s="396" t="s">
        <v>15</v>
      </c>
      <c r="S52" s="395"/>
      <c r="T52" s="395"/>
      <c r="U52" s="396" t="s">
        <v>15</v>
      </c>
      <c r="V52" s="396"/>
      <c r="W52" s="396"/>
      <c r="X52" s="396" t="s">
        <v>15</v>
      </c>
      <c r="Y52" s="396"/>
      <c r="Z52" s="395"/>
      <c r="AA52" s="395" t="s">
        <v>15</v>
      </c>
      <c r="AB52" s="396"/>
      <c r="AC52" s="396"/>
      <c r="AD52" s="396" t="s">
        <v>15</v>
      </c>
      <c r="AE52" s="396"/>
      <c r="AF52" s="396"/>
      <c r="AG52" s="395" t="s">
        <v>15</v>
      </c>
      <c r="AH52" s="395"/>
      <c r="AI52" s="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1"/>
      <c r="AY52" s="1"/>
      <c r="AZ52" s="1"/>
      <c r="BA52" s="1"/>
      <c r="BB52" s="1"/>
      <c r="BC52" s="342"/>
      <c r="BD52" s="347"/>
    </row>
    <row r="53" spans="1:56" s="340" customFormat="1" ht="20.25" customHeight="1">
      <c r="A53" s="406">
        <v>432970</v>
      </c>
      <c r="B53" s="406" t="s">
        <v>450</v>
      </c>
      <c r="C53" s="407">
        <v>485128</v>
      </c>
      <c r="D53" s="417" t="s">
        <v>365</v>
      </c>
      <c r="E53" s="395" t="s">
        <v>15</v>
      </c>
      <c r="F53" s="395"/>
      <c r="G53" s="397"/>
      <c r="H53" s="396"/>
      <c r="I53" s="396" t="s">
        <v>247</v>
      </c>
      <c r="J53" s="396"/>
      <c r="K53" s="394"/>
      <c r="L53" s="395"/>
      <c r="M53" s="395" t="s">
        <v>15</v>
      </c>
      <c r="N53" s="397" t="s">
        <v>14</v>
      </c>
      <c r="O53" s="396" t="s">
        <v>15</v>
      </c>
      <c r="P53" s="396"/>
      <c r="Q53" s="396" t="s">
        <v>15</v>
      </c>
      <c r="R53" s="396"/>
      <c r="S53" s="395"/>
      <c r="T53" s="395"/>
      <c r="U53" s="396" t="s">
        <v>15</v>
      </c>
      <c r="V53" s="396"/>
      <c r="W53" s="396"/>
      <c r="X53" s="397" t="s">
        <v>15</v>
      </c>
      <c r="Y53" s="396" t="s">
        <v>15</v>
      </c>
      <c r="Z53" s="395"/>
      <c r="AA53" s="395" t="s">
        <v>15</v>
      </c>
      <c r="AB53" s="396"/>
      <c r="AC53" s="397"/>
      <c r="AD53" s="396"/>
      <c r="AE53" s="396" t="s">
        <v>15</v>
      </c>
      <c r="AF53" s="396"/>
      <c r="AG53" s="395" t="s">
        <v>15</v>
      </c>
      <c r="AH53" s="395"/>
      <c r="AI53" s="2"/>
      <c r="AJ53" s="342">
        <f t="shared" si="17"/>
        <v>0</v>
      </c>
      <c r="AK53" s="342">
        <f t="shared" si="18"/>
        <v>1</v>
      </c>
      <c r="AL53" s="342">
        <f t="shared" si="19"/>
        <v>0</v>
      </c>
      <c r="AM53" s="342">
        <f t="shared" si="20"/>
        <v>11</v>
      </c>
      <c r="AN53" s="342">
        <f t="shared" si="21"/>
        <v>0</v>
      </c>
      <c r="AO53" s="342">
        <f t="shared" si="22"/>
        <v>0</v>
      </c>
      <c r="AP53" s="342">
        <f t="shared" si="23"/>
        <v>0</v>
      </c>
      <c r="AQ53" s="342">
        <f t="shared" si="24"/>
        <v>0</v>
      </c>
      <c r="AR53" s="342">
        <f t="shared" si="25"/>
        <v>0</v>
      </c>
      <c r="AS53" s="342">
        <f t="shared" si="26"/>
        <v>0</v>
      </c>
      <c r="AT53" s="342">
        <f t="shared" si="27"/>
        <v>0</v>
      </c>
      <c r="AU53" s="342">
        <f t="shared" si="28"/>
        <v>0</v>
      </c>
      <c r="AV53" s="342">
        <f t="shared" si="29"/>
        <v>0</v>
      </c>
      <c r="AW53" s="342">
        <f t="shared" si="30"/>
        <v>0</v>
      </c>
      <c r="AX53" s="1"/>
      <c r="AY53" s="1"/>
      <c r="AZ53" s="1"/>
      <c r="BA53" s="1"/>
      <c r="BB53" s="1"/>
      <c r="BC53" s="342"/>
      <c r="BD53" s="347">
        <f t="shared" si="16"/>
        <v>138</v>
      </c>
    </row>
    <row r="54" spans="1:56" s="340" customFormat="1" ht="20.25" customHeight="1">
      <c r="A54" s="406" t="s">
        <v>451</v>
      </c>
      <c r="B54" s="406" t="s">
        <v>420</v>
      </c>
      <c r="C54" s="408">
        <v>422294</v>
      </c>
      <c r="D54" s="417" t="s">
        <v>365</v>
      </c>
      <c r="E54" s="395"/>
      <c r="F54" s="395" t="s">
        <v>15</v>
      </c>
      <c r="G54" s="396"/>
      <c r="H54" s="396"/>
      <c r="I54" s="396" t="s">
        <v>247</v>
      </c>
      <c r="J54" s="396"/>
      <c r="K54" s="395"/>
      <c r="L54" s="395" t="s">
        <v>15</v>
      </c>
      <c r="M54" s="395"/>
      <c r="N54" s="396"/>
      <c r="O54" s="396" t="s">
        <v>15</v>
      </c>
      <c r="P54" s="396"/>
      <c r="Q54" s="396"/>
      <c r="R54" s="396" t="s">
        <v>15</v>
      </c>
      <c r="S54" s="394" t="s">
        <v>15</v>
      </c>
      <c r="T54" s="395"/>
      <c r="U54" s="396" t="s">
        <v>15</v>
      </c>
      <c r="V54" s="396"/>
      <c r="W54" s="396"/>
      <c r="X54" s="396" t="s">
        <v>15</v>
      </c>
      <c r="Y54" s="396"/>
      <c r="Z54" s="395"/>
      <c r="AA54" s="395" t="s">
        <v>15</v>
      </c>
      <c r="AB54" s="396"/>
      <c r="AC54" s="396"/>
      <c r="AD54" s="396" t="s">
        <v>15</v>
      </c>
      <c r="AE54" s="396"/>
      <c r="AF54" s="396"/>
      <c r="AG54" s="395" t="s">
        <v>15</v>
      </c>
      <c r="AH54" s="395"/>
      <c r="AI54" s="2"/>
      <c r="AJ54" s="342">
        <f t="shared" si="17"/>
        <v>0</v>
      </c>
      <c r="AK54" s="342">
        <f t="shared" si="18"/>
        <v>0</v>
      </c>
      <c r="AL54" s="342">
        <f t="shared" si="19"/>
        <v>0</v>
      </c>
      <c r="AM54" s="342">
        <f t="shared" si="20"/>
        <v>11</v>
      </c>
      <c r="AN54" s="342">
        <f t="shared" si="21"/>
        <v>0</v>
      </c>
      <c r="AO54" s="342">
        <f t="shared" si="22"/>
        <v>0</v>
      </c>
      <c r="AP54" s="342">
        <f t="shared" si="23"/>
        <v>0</v>
      </c>
      <c r="AQ54" s="342">
        <f t="shared" si="24"/>
        <v>0</v>
      </c>
      <c r="AR54" s="342">
        <f t="shared" si="25"/>
        <v>0</v>
      </c>
      <c r="AS54" s="342">
        <f t="shared" si="26"/>
        <v>0</v>
      </c>
      <c r="AT54" s="342">
        <f t="shared" si="27"/>
        <v>0</v>
      </c>
      <c r="AU54" s="342">
        <f t="shared" si="28"/>
        <v>0</v>
      </c>
      <c r="AV54" s="342">
        <f t="shared" si="29"/>
        <v>0</v>
      </c>
      <c r="AW54" s="342">
        <f t="shared" si="30"/>
        <v>0</v>
      </c>
      <c r="AX54" s="1"/>
      <c r="AY54" s="1"/>
      <c r="AZ54" s="1"/>
      <c r="BA54" s="1">
        <v>7</v>
      </c>
      <c r="BB54" s="1"/>
      <c r="BC54" s="342">
        <f>((AY54*6)+(AZ54*6)+(BA54*6)+(BB54)+(AX54*6))</f>
        <v>42</v>
      </c>
      <c r="BD54" s="347">
        <f t="shared" si="16"/>
        <v>132</v>
      </c>
    </row>
    <row r="55" spans="1:233" ht="15">
      <c r="A55" s="425"/>
      <c r="B55" s="425"/>
      <c r="C55" s="426"/>
      <c r="D55" s="427"/>
      <c r="E55" s="428"/>
      <c r="F55" s="425"/>
      <c r="G55" s="425"/>
      <c r="H55" s="428"/>
      <c r="I55" s="428"/>
      <c r="J55" s="425"/>
      <c r="K55" s="425"/>
      <c r="L55" s="425"/>
      <c r="M55" s="428"/>
      <c r="N55" s="428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8"/>
      <c r="Z55" s="428"/>
      <c r="AA55" s="425"/>
      <c r="AB55" s="425"/>
      <c r="AC55" s="425"/>
      <c r="AD55" s="425"/>
      <c r="AE55" s="425"/>
      <c r="AF55" s="425"/>
      <c r="AG55" s="425"/>
      <c r="AH55" s="42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</row>
    <row r="56" spans="57:233" ht="15"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</row>
    <row r="57" ht="18">
      <c r="S57" s="429"/>
    </row>
    <row r="58" ht="15">
      <c r="X58" s="430"/>
    </row>
  </sheetData>
  <sheetProtection/>
  <mergeCells count="6">
    <mergeCell ref="A1:AH1"/>
    <mergeCell ref="A2:AH2"/>
    <mergeCell ref="A3:AH3"/>
    <mergeCell ref="D4:D5"/>
    <mergeCell ref="D21:D22"/>
    <mergeCell ref="D37:D3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F54"/>
  <sheetViews>
    <sheetView zoomScalePageLayoutView="0" workbookViewId="0" topLeftCell="A1">
      <selection activeCell="A1" sqref="A1:IV16384"/>
    </sheetView>
  </sheetViews>
  <sheetFormatPr defaultColWidth="20.7109375" defaultRowHeight="15"/>
  <cols>
    <col min="1" max="1" width="12.140625" style="332" customWidth="1"/>
    <col min="2" max="2" width="54.28125" style="332" customWidth="1"/>
    <col min="3" max="3" width="18.28125" style="378" customWidth="1"/>
    <col min="4" max="4" width="13.421875" style="336" customWidth="1"/>
    <col min="5" max="34" width="7.7109375" style="332" customWidth="1"/>
    <col min="35" max="37" width="5.57421875" style="409" customWidth="1"/>
    <col min="38" max="38" width="9.140625" style="332" customWidth="1"/>
    <col min="39" max="39" width="5.00390625" style="332" bestFit="1" customWidth="1"/>
    <col min="40" max="62" width="4.421875" style="332" customWidth="1"/>
    <col min="63" max="239" width="9.140625" style="332" customWidth="1"/>
    <col min="240" max="254" width="11.57421875" style="0" customWidth="1"/>
    <col min="255" max="255" width="5.421875" style="0" customWidth="1"/>
  </cols>
  <sheetData>
    <row r="1" spans="1:238" s="302" customFormat="1" ht="34.5" customHeight="1">
      <c r="A1" s="507" t="s">
        <v>285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376"/>
      <c r="AJ1" s="376"/>
      <c r="AK1" s="377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  <c r="BK1" s="378"/>
      <c r="BL1" s="378"/>
      <c r="BM1" s="378"/>
      <c r="BN1" s="378"/>
      <c r="BO1" s="378"/>
      <c r="BP1" s="378"/>
      <c r="BQ1" s="378"/>
      <c r="BR1" s="378"/>
      <c r="BS1" s="378"/>
      <c r="BT1" s="378"/>
      <c r="BU1" s="378"/>
      <c r="BV1" s="378"/>
      <c r="BW1" s="378"/>
      <c r="BX1" s="378"/>
      <c r="BY1" s="378"/>
      <c r="BZ1" s="378"/>
      <c r="CA1" s="378"/>
      <c r="CB1" s="378"/>
      <c r="CC1" s="378"/>
      <c r="CD1" s="378"/>
      <c r="CE1" s="378"/>
      <c r="CF1" s="378"/>
      <c r="CG1" s="378"/>
      <c r="CH1" s="378"/>
      <c r="CI1" s="378"/>
      <c r="CJ1" s="378"/>
      <c r="CK1" s="378"/>
      <c r="CL1" s="378"/>
      <c r="CM1" s="378"/>
      <c r="CN1" s="378"/>
      <c r="CO1" s="378"/>
      <c r="CP1" s="378"/>
      <c r="CQ1" s="378"/>
      <c r="CR1" s="378"/>
      <c r="CS1" s="378"/>
      <c r="CT1" s="378"/>
      <c r="CU1" s="378"/>
      <c r="CV1" s="378"/>
      <c r="CW1" s="378"/>
      <c r="CX1" s="378"/>
      <c r="CY1" s="378"/>
      <c r="CZ1" s="378"/>
      <c r="DA1" s="378"/>
      <c r="DB1" s="378"/>
      <c r="DC1" s="378"/>
      <c r="DD1" s="378"/>
      <c r="DE1" s="378"/>
      <c r="DF1" s="378"/>
      <c r="DG1" s="378"/>
      <c r="DH1" s="378"/>
      <c r="DI1" s="378"/>
      <c r="DJ1" s="378"/>
      <c r="DK1" s="378"/>
      <c r="DL1" s="378"/>
      <c r="DM1" s="378"/>
      <c r="DN1" s="378"/>
      <c r="DO1" s="378"/>
      <c r="DP1" s="378"/>
      <c r="DQ1" s="378"/>
      <c r="DR1" s="378"/>
      <c r="DS1" s="378"/>
      <c r="DT1" s="378"/>
      <c r="DU1" s="378"/>
      <c r="DV1" s="378"/>
      <c r="DW1" s="378"/>
      <c r="DX1" s="378"/>
      <c r="DY1" s="378"/>
      <c r="DZ1" s="378"/>
      <c r="EA1" s="378"/>
      <c r="EB1" s="378"/>
      <c r="EC1" s="378"/>
      <c r="ED1" s="378"/>
      <c r="EE1" s="378"/>
      <c r="EF1" s="378"/>
      <c r="EG1" s="378"/>
      <c r="EH1" s="378"/>
      <c r="EI1" s="378"/>
      <c r="EJ1" s="378"/>
      <c r="EK1" s="378"/>
      <c r="EL1" s="378"/>
      <c r="EM1" s="378"/>
      <c r="EN1" s="378"/>
      <c r="EO1" s="378"/>
      <c r="EP1" s="378"/>
      <c r="EQ1" s="378"/>
      <c r="ER1" s="378"/>
      <c r="ES1" s="378"/>
      <c r="ET1" s="378"/>
      <c r="EU1" s="378"/>
      <c r="EV1" s="378"/>
      <c r="EW1" s="378"/>
      <c r="EX1" s="378"/>
      <c r="EY1" s="378"/>
      <c r="EZ1" s="378"/>
      <c r="FA1" s="378"/>
      <c r="FB1" s="378"/>
      <c r="FC1" s="378"/>
      <c r="FD1" s="378"/>
      <c r="FE1" s="378"/>
      <c r="FF1" s="378"/>
      <c r="FG1" s="378"/>
      <c r="FH1" s="378"/>
      <c r="FI1" s="378"/>
      <c r="FJ1" s="378"/>
      <c r="FK1" s="378"/>
      <c r="FL1" s="378"/>
      <c r="FM1" s="378"/>
      <c r="FN1" s="378"/>
      <c r="FO1" s="378"/>
      <c r="FP1" s="378"/>
      <c r="FQ1" s="378"/>
      <c r="FR1" s="378"/>
      <c r="FS1" s="378"/>
      <c r="FT1" s="378"/>
      <c r="FU1" s="378"/>
      <c r="FV1" s="378"/>
      <c r="FW1" s="378"/>
      <c r="FX1" s="378"/>
      <c r="FY1" s="378"/>
      <c r="FZ1" s="378"/>
      <c r="GA1" s="378"/>
      <c r="GB1" s="378"/>
      <c r="GC1" s="378"/>
      <c r="GD1" s="378"/>
      <c r="GE1" s="378"/>
      <c r="GF1" s="378"/>
      <c r="GG1" s="378"/>
      <c r="GH1" s="378"/>
      <c r="GI1" s="378"/>
      <c r="GJ1" s="378"/>
      <c r="GK1" s="378"/>
      <c r="GL1" s="378"/>
      <c r="GM1" s="378"/>
      <c r="GN1" s="378"/>
      <c r="GO1" s="378"/>
      <c r="GP1" s="378"/>
      <c r="GQ1" s="378"/>
      <c r="GR1" s="378"/>
      <c r="GS1" s="378"/>
      <c r="GT1" s="378"/>
      <c r="GU1" s="378"/>
      <c r="GV1" s="378"/>
      <c r="GW1" s="378"/>
      <c r="GX1" s="378"/>
      <c r="GY1" s="378"/>
      <c r="GZ1" s="378"/>
      <c r="HA1" s="378"/>
      <c r="HB1" s="378"/>
      <c r="HC1" s="378"/>
      <c r="HD1" s="378"/>
      <c r="HE1" s="378"/>
      <c r="HF1" s="378"/>
      <c r="HG1" s="378"/>
      <c r="HH1" s="378"/>
      <c r="HI1" s="378"/>
      <c r="HJ1" s="378"/>
      <c r="HK1" s="378"/>
      <c r="HL1" s="378"/>
      <c r="HM1" s="378"/>
      <c r="HN1" s="378"/>
      <c r="HO1" s="378"/>
      <c r="HP1" s="378"/>
      <c r="HQ1" s="378"/>
      <c r="HR1" s="378"/>
      <c r="HS1" s="378"/>
      <c r="HT1" s="378"/>
      <c r="HU1" s="378"/>
      <c r="HV1" s="378"/>
      <c r="HW1" s="378"/>
      <c r="HX1" s="378"/>
      <c r="HY1" s="378"/>
      <c r="HZ1" s="378"/>
      <c r="IA1" s="378"/>
      <c r="IB1" s="378"/>
      <c r="IC1" s="378"/>
      <c r="ID1" s="378"/>
    </row>
    <row r="2" spans="1:66" s="380" customFormat="1" ht="30.75" customHeight="1">
      <c r="A2" s="509" t="s">
        <v>286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310"/>
      <c r="AJ2" s="310"/>
      <c r="AK2" s="379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N2" s="302"/>
    </row>
    <row r="3" spans="1:62" s="380" customFormat="1" ht="31.5" customHeight="1">
      <c r="A3" s="510" t="s">
        <v>287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312"/>
      <c r="AJ3" s="312"/>
      <c r="AK3" s="381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</row>
    <row r="4" spans="1:66" s="340" customFormat="1" ht="20.25" customHeight="1">
      <c r="A4" s="382"/>
      <c r="B4" s="383" t="s">
        <v>288</v>
      </c>
      <c r="C4" s="383" t="s">
        <v>78</v>
      </c>
      <c r="D4" s="384" t="s">
        <v>3</v>
      </c>
      <c r="E4" s="315">
        <v>1</v>
      </c>
      <c r="F4" s="315">
        <v>2</v>
      </c>
      <c r="G4" s="315">
        <v>3</v>
      </c>
      <c r="H4" s="315">
        <v>4</v>
      </c>
      <c r="I4" s="315">
        <v>5</v>
      </c>
      <c r="J4" s="315">
        <v>6</v>
      </c>
      <c r="K4" s="315">
        <v>7</v>
      </c>
      <c r="L4" s="315">
        <v>8</v>
      </c>
      <c r="M4" s="315">
        <v>9</v>
      </c>
      <c r="N4" s="316">
        <v>10</v>
      </c>
      <c r="O4" s="315">
        <v>11</v>
      </c>
      <c r="P4" s="315">
        <v>12</v>
      </c>
      <c r="Q4" s="315">
        <v>13</v>
      </c>
      <c r="R4" s="315">
        <v>14</v>
      </c>
      <c r="S4" s="315">
        <v>15</v>
      </c>
      <c r="T4" s="315">
        <v>16</v>
      </c>
      <c r="U4" s="315">
        <v>17</v>
      </c>
      <c r="V4" s="315">
        <v>18</v>
      </c>
      <c r="W4" s="315">
        <v>19</v>
      </c>
      <c r="X4" s="315">
        <v>20</v>
      </c>
      <c r="Y4" s="315">
        <v>21</v>
      </c>
      <c r="Z4" s="315">
        <v>22</v>
      </c>
      <c r="AA4" s="315">
        <v>23</v>
      </c>
      <c r="AB4" s="315">
        <v>24</v>
      </c>
      <c r="AC4" s="315">
        <v>25</v>
      </c>
      <c r="AD4" s="315">
        <v>26</v>
      </c>
      <c r="AE4" s="315">
        <v>27</v>
      </c>
      <c r="AF4" s="315">
        <v>28</v>
      </c>
      <c r="AG4" s="315">
        <v>29</v>
      </c>
      <c r="AH4" s="315">
        <v>30</v>
      </c>
      <c r="AI4" s="385" t="s">
        <v>4</v>
      </c>
      <c r="AJ4" s="386" t="s">
        <v>5</v>
      </c>
      <c r="AK4" s="386" t="s">
        <v>6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N4" s="380"/>
    </row>
    <row r="5" spans="1:62" s="340" customFormat="1" ht="20.25" customHeight="1">
      <c r="A5" s="387"/>
      <c r="B5" s="383" t="s">
        <v>289</v>
      </c>
      <c r="C5" s="383" t="s">
        <v>234</v>
      </c>
      <c r="D5" s="388"/>
      <c r="E5" s="316" t="s">
        <v>157</v>
      </c>
      <c r="F5" s="315" t="s">
        <v>85</v>
      </c>
      <c r="G5" s="315" t="s">
        <v>80</v>
      </c>
      <c r="H5" s="315" t="s">
        <v>81</v>
      </c>
      <c r="I5" s="315" t="s">
        <v>82</v>
      </c>
      <c r="J5" s="317" t="s">
        <v>83</v>
      </c>
      <c r="K5" s="315" t="s">
        <v>84</v>
      </c>
      <c r="L5" s="316" t="s">
        <v>157</v>
      </c>
      <c r="M5" s="315" t="s">
        <v>85</v>
      </c>
      <c r="N5" s="315" t="s">
        <v>80</v>
      </c>
      <c r="O5" s="315" t="s">
        <v>81</v>
      </c>
      <c r="P5" s="315" t="s">
        <v>82</v>
      </c>
      <c r="Q5" s="317" t="s">
        <v>83</v>
      </c>
      <c r="R5" s="315" t="s">
        <v>84</v>
      </c>
      <c r="S5" s="316" t="s">
        <v>157</v>
      </c>
      <c r="T5" s="315" t="s">
        <v>85</v>
      </c>
      <c r="U5" s="315" t="s">
        <v>80</v>
      </c>
      <c r="V5" s="315" t="s">
        <v>81</v>
      </c>
      <c r="W5" s="315" t="s">
        <v>82</v>
      </c>
      <c r="X5" s="317" t="s">
        <v>83</v>
      </c>
      <c r="Y5" s="315" t="s">
        <v>84</v>
      </c>
      <c r="Z5" s="316" t="s">
        <v>157</v>
      </c>
      <c r="AA5" s="315" t="s">
        <v>85</v>
      </c>
      <c r="AB5" s="315" t="s">
        <v>80</v>
      </c>
      <c r="AC5" s="315" t="s">
        <v>81</v>
      </c>
      <c r="AD5" s="315" t="s">
        <v>82</v>
      </c>
      <c r="AE5" s="317" t="s">
        <v>83</v>
      </c>
      <c r="AF5" s="315" t="s">
        <v>84</v>
      </c>
      <c r="AG5" s="316" t="s">
        <v>157</v>
      </c>
      <c r="AH5" s="315" t="s">
        <v>85</v>
      </c>
      <c r="AI5" s="315"/>
      <c r="AJ5" s="389"/>
      <c r="AK5" s="389"/>
      <c r="AM5" s="1" t="s">
        <v>4</v>
      </c>
      <c r="AN5" s="1" t="s">
        <v>6</v>
      </c>
      <c r="AO5" s="2"/>
      <c r="AP5" s="342" t="s">
        <v>13</v>
      </c>
      <c r="AQ5" s="342" t="s">
        <v>14</v>
      </c>
      <c r="AR5" s="342" t="s">
        <v>183</v>
      </c>
      <c r="AS5" s="342" t="s">
        <v>15</v>
      </c>
      <c r="AT5" s="342" t="s">
        <v>17</v>
      </c>
      <c r="AU5" s="342" t="s">
        <v>18</v>
      </c>
      <c r="AV5" s="342" t="s">
        <v>19</v>
      </c>
      <c r="AW5" s="342" t="s">
        <v>20</v>
      </c>
      <c r="AX5" s="342" t="s">
        <v>16</v>
      </c>
      <c r="AY5" s="342" t="s">
        <v>235</v>
      </c>
      <c r="AZ5" s="342" t="s">
        <v>236</v>
      </c>
      <c r="BA5" s="342" t="s">
        <v>237</v>
      </c>
      <c r="BB5" s="342" t="s">
        <v>238</v>
      </c>
      <c r="BC5" s="342" t="s">
        <v>239</v>
      </c>
      <c r="BD5" s="1" t="s">
        <v>8</v>
      </c>
      <c r="BE5" s="1" t="s">
        <v>9</v>
      </c>
      <c r="BF5" s="1" t="s">
        <v>10</v>
      </c>
      <c r="BG5" s="1" t="s">
        <v>11</v>
      </c>
      <c r="BH5" s="1" t="s">
        <v>12</v>
      </c>
      <c r="BI5" s="343" t="s">
        <v>29</v>
      </c>
      <c r="BJ5" s="343" t="s">
        <v>30</v>
      </c>
    </row>
    <row r="6" spans="1:62" s="340" customFormat="1" ht="20.25" customHeight="1">
      <c r="A6" s="390" t="s">
        <v>290</v>
      </c>
      <c r="B6" s="391" t="s">
        <v>291</v>
      </c>
      <c r="C6" s="392">
        <v>602458</v>
      </c>
      <c r="D6" s="393" t="s">
        <v>127</v>
      </c>
      <c r="E6" s="394"/>
      <c r="F6" s="395"/>
      <c r="G6" s="396" t="s">
        <v>16</v>
      </c>
      <c r="H6" s="396"/>
      <c r="I6" s="396"/>
      <c r="J6" s="396"/>
      <c r="K6" s="395"/>
      <c r="L6" s="395"/>
      <c r="M6" s="395"/>
      <c r="N6" s="396"/>
      <c r="O6" s="397" t="s">
        <v>16</v>
      </c>
      <c r="P6" s="396" t="s">
        <v>16</v>
      </c>
      <c r="Q6" s="396"/>
      <c r="R6" s="396" t="s">
        <v>16</v>
      </c>
      <c r="S6" s="395" t="s">
        <v>16</v>
      </c>
      <c r="T6" s="395"/>
      <c r="U6" s="397"/>
      <c r="V6" s="396" t="s">
        <v>16</v>
      </c>
      <c r="W6" s="396"/>
      <c r="X6" s="397"/>
      <c r="Y6" s="396" t="s">
        <v>16</v>
      </c>
      <c r="Z6" s="395" t="s">
        <v>16</v>
      </c>
      <c r="AA6" s="395"/>
      <c r="AB6" s="396" t="s">
        <v>16</v>
      </c>
      <c r="AC6" s="396"/>
      <c r="AD6" s="397" t="s">
        <v>16</v>
      </c>
      <c r="AE6" s="396" t="s">
        <v>16</v>
      </c>
      <c r="AF6" s="396"/>
      <c r="AG6" s="395"/>
      <c r="AH6" s="395" t="s">
        <v>16</v>
      </c>
      <c r="AI6" s="398">
        <f>AM6</f>
        <v>0</v>
      </c>
      <c r="AJ6" s="399">
        <f>AI6+AK6</f>
        <v>144</v>
      </c>
      <c r="AK6" s="399">
        <f aca="true" t="shared" si="0" ref="AK6:AK15">AN6</f>
        <v>144</v>
      </c>
      <c r="AM6" s="13">
        <f aca="true" t="shared" si="1" ref="AM6:AM15">$AM$2-BI6</f>
        <v>0</v>
      </c>
      <c r="AN6" s="13">
        <f aca="true" t="shared" si="2" ref="AN6:AN15">(BJ6-AM6)</f>
        <v>144</v>
      </c>
      <c r="AO6" s="2"/>
      <c r="AP6" s="342">
        <f>COUNTIF(E6:AH6,"M")</f>
        <v>0</v>
      </c>
      <c r="AQ6" s="342">
        <f>COUNTIF(E6:AH6,"T")</f>
        <v>0</v>
      </c>
      <c r="AR6" s="342">
        <f>COUNTIF(E6:AH6,"D")</f>
        <v>0</v>
      </c>
      <c r="AS6" s="342">
        <f>COUNTIF(E6:AH6,"P")</f>
        <v>0</v>
      </c>
      <c r="AT6" s="342">
        <f>COUNTIF(E6:AH6,"M/T")</f>
        <v>0</v>
      </c>
      <c r="AU6" s="342">
        <f>COUNTIF(E6:AH6,"I/I")</f>
        <v>0</v>
      </c>
      <c r="AV6" s="342">
        <f>COUNTIF(E6:AH6,"I")</f>
        <v>0</v>
      </c>
      <c r="AW6" s="342">
        <f>COUNTIF(E6:AH6,"I²")</f>
        <v>0</v>
      </c>
      <c r="AX6" s="342">
        <f>COUNTIF(E6:AH6,"SN*")</f>
        <v>12</v>
      </c>
      <c r="AY6" s="342">
        <f>COUNTIF(E6:AH6,"Ma")</f>
        <v>0</v>
      </c>
      <c r="AZ6" s="342">
        <f>COUNTIF(E6:AH6,"Ta")</f>
        <v>0</v>
      </c>
      <c r="BA6" s="342">
        <f>COUNTIF(E6:AH6,"Da")</f>
        <v>0</v>
      </c>
      <c r="BB6" s="342">
        <f>COUNTIF(E6:AH6,"Pa")</f>
        <v>0</v>
      </c>
      <c r="BC6" s="342">
        <f>COUNTIF(E6:AH6,"MTa")</f>
        <v>0</v>
      </c>
      <c r="BD6" s="1"/>
      <c r="BE6" s="1"/>
      <c r="BF6" s="1"/>
      <c r="BG6" s="1"/>
      <c r="BH6" s="1"/>
      <c r="BI6" s="342">
        <f aca="true" t="shared" si="3" ref="BI6:BI15">((BE6*6)+(BF6*6)+(BG6*6)+(BH6)+(BD6*6))</f>
        <v>0</v>
      </c>
      <c r="BJ6" s="347">
        <f>(AP6*6)+(AQ6*6)+(AR6*8)+(AS6*12)+(AT6*12)+(AU6*11.5)+(AV6*6)+(AW6*6)+(AX6*12)+(AY6*6)+(AZ6*6)+(BA6*8)+(BB6*12)+(BC6*11.5)</f>
        <v>144</v>
      </c>
    </row>
    <row r="7" spans="1:62" s="340" customFormat="1" ht="20.25" customHeight="1">
      <c r="A7" s="390">
        <v>142611</v>
      </c>
      <c r="B7" s="391" t="s">
        <v>292</v>
      </c>
      <c r="C7" s="392">
        <v>889182</v>
      </c>
      <c r="D7" s="393" t="s">
        <v>127</v>
      </c>
      <c r="E7" s="394" t="s">
        <v>95</v>
      </c>
      <c r="F7" s="394"/>
      <c r="G7" s="396" t="s">
        <v>16</v>
      </c>
      <c r="H7" s="397"/>
      <c r="I7" s="397" t="s">
        <v>16</v>
      </c>
      <c r="J7" s="396" t="s">
        <v>16</v>
      </c>
      <c r="K7" s="395"/>
      <c r="L7" s="394" t="s">
        <v>16</v>
      </c>
      <c r="M7" s="395" t="s">
        <v>16</v>
      </c>
      <c r="N7" s="396"/>
      <c r="O7" s="396"/>
      <c r="P7" s="396" t="s">
        <v>16</v>
      </c>
      <c r="Q7" s="396"/>
      <c r="R7" s="396"/>
      <c r="S7" s="395" t="s">
        <v>16</v>
      </c>
      <c r="T7" s="395"/>
      <c r="U7" s="396"/>
      <c r="V7" s="396" t="s">
        <v>16</v>
      </c>
      <c r="W7" s="396"/>
      <c r="X7" s="396"/>
      <c r="Y7" s="396" t="s">
        <v>16</v>
      </c>
      <c r="Z7" s="395"/>
      <c r="AA7" s="395"/>
      <c r="AB7" s="396" t="s">
        <v>16</v>
      </c>
      <c r="AC7" s="396"/>
      <c r="AD7" s="396"/>
      <c r="AE7" s="396" t="s">
        <v>16</v>
      </c>
      <c r="AF7" s="396"/>
      <c r="AG7" s="395"/>
      <c r="AH7" s="395" t="s">
        <v>16</v>
      </c>
      <c r="AI7" s="398">
        <f>AM7</f>
        <v>0</v>
      </c>
      <c r="AJ7" s="399">
        <f>AI7+AK7</f>
        <v>150</v>
      </c>
      <c r="AK7" s="399">
        <f t="shared" si="0"/>
        <v>150</v>
      </c>
      <c r="AM7" s="13">
        <f t="shared" si="1"/>
        <v>0</v>
      </c>
      <c r="AN7" s="13">
        <f t="shared" si="2"/>
        <v>150</v>
      </c>
      <c r="AO7" s="2"/>
      <c r="AP7" s="342">
        <f>COUNTIF(E7:AH7,"M")</f>
        <v>0</v>
      </c>
      <c r="AQ7" s="342">
        <f>COUNTIF(E7:AH7,"T")</f>
        <v>0</v>
      </c>
      <c r="AR7" s="342">
        <f>COUNTIF(E7:AH7,"D")</f>
        <v>0</v>
      </c>
      <c r="AS7" s="342">
        <f>COUNTIF(E7:AH7,"P")</f>
        <v>0</v>
      </c>
      <c r="AT7" s="342">
        <f>COUNTIF(E7:AH7,"M/T")</f>
        <v>0</v>
      </c>
      <c r="AU7" s="342">
        <f>COUNTIF(E7:AH7,"I/I")</f>
        <v>0</v>
      </c>
      <c r="AV7" s="342">
        <f>COUNTIF(E7:AH7,"I")</f>
        <v>1</v>
      </c>
      <c r="AW7" s="342">
        <f>COUNTIF(E7:AH7,"I²")</f>
        <v>0</v>
      </c>
      <c r="AX7" s="342">
        <f>COUNTIF(E7:AH7,"SN*")</f>
        <v>12</v>
      </c>
      <c r="AY7" s="342">
        <f>COUNTIF(E7:AH7,"Ma")</f>
        <v>0</v>
      </c>
      <c r="AZ7" s="342">
        <f>COUNTIF(E7:AH7,"Ta")</f>
        <v>0</v>
      </c>
      <c r="BA7" s="342">
        <f>COUNTIF(E7:AH7,"Da")</f>
        <v>0</v>
      </c>
      <c r="BB7" s="342">
        <f>COUNTIF(E7:AH7,"Pa")</f>
        <v>0</v>
      </c>
      <c r="BC7" s="342">
        <f>COUNTIF(E7:AH7,"MTa")</f>
        <v>0</v>
      </c>
      <c r="BD7" s="1"/>
      <c r="BE7" s="1"/>
      <c r="BF7" s="1"/>
      <c r="BG7" s="1"/>
      <c r="BH7" s="1"/>
      <c r="BI7" s="342">
        <f t="shared" si="3"/>
        <v>0</v>
      </c>
      <c r="BJ7" s="347">
        <f>(AP7*6)+(AQ7*6)+(AR7*8)+(AS7*12)+(AT7*12)+(AU7*11.5)+(AV7*6)+(AW7*6)+(AX7*12)+(AY7*6)+(AZ7*6)+(BA7*8)+(BB7*12)+(BC7*11.5)</f>
        <v>150</v>
      </c>
    </row>
    <row r="8" spans="1:62" s="340" customFormat="1" ht="20.25" customHeight="1">
      <c r="A8" s="390" t="s">
        <v>293</v>
      </c>
      <c r="B8" s="391" t="s">
        <v>294</v>
      </c>
      <c r="C8" s="392">
        <v>193516</v>
      </c>
      <c r="D8" s="393" t="s">
        <v>127</v>
      </c>
      <c r="E8" s="395"/>
      <c r="F8" s="395"/>
      <c r="G8" s="396" t="s">
        <v>16</v>
      </c>
      <c r="H8" s="396"/>
      <c r="I8" s="397"/>
      <c r="J8" s="396" t="s">
        <v>16</v>
      </c>
      <c r="K8" s="394" t="s">
        <v>16</v>
      </c>
      <c r="L8" s="394"/>
      <c r="M8" s="395" t="s">
        <v>16</v>
      </c>
      <c r="N8" s="396"/>
      <c r="O8" s="396"/>
      <c r="P8" s="396" t="s">
        <v>16</v>
      </c>
      <c r="Q8" s="396"/>
      <c r="R8" s="397" t="s">
        <v>95</v>
      </c>
      <c r="S8" s="395" t="s">
        <v>16</v>
      </c>
      <c r="T8" s="395"/>
      <c r="U8" s="396"/>
      <c r="V8" s="396" t="s">
        <v>16</v>
      </c>
      <c r="W8" s="397" t="s">
        <v>95</v>
      </c>
      <c r="X8" s="396"/>
      <c r="Y8" s="396" t="s">
        <v>16</v>
      </c>
      <c r="Z8" s="395"/>
      <c r="AA8" s="395"/>
      <c r="AB8" s="396" t="s">
        <v>16</v>
      </c>
      <c r="AC8" s="396"/>
      <c r="AD8" s="396"/>
      <c r="AE8" s="396" t="s">
        <v>16</v>
      </c>
      <c r="AF8" s="397" t="s">
        <v>16</v>
      </c>
      <c r="AG8" s="395"/>
      <c r="AH8" s="395" t="s">
        <v>16</v>
      </c>
      <c r="AI8" s="398"/>
      <c r="AJ8" s="399"/>
      <c r="AK8" s="399"/>
      <c r="AM8" s="13"/>
      <c r="AN8" s="13"/>
      <c r="AO8" s="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1"/>
      <c r="BE8" s="1"/>
      <c r="BF8" s="1"/>
      <c r="BG8" s="1"/>
      <c r="BH8" s="1"/>
      <c r="BI8" s="342"/>
      <c r="BJ8" s="347"/>
    </row>
    <row r="9" spans="1:62" s="340" customFormat="1" ht="20.25" customHeight="1">
      <c r="A9" s="390">
        <v>154920</v>
      </c>
      <c r="B9" s="391" t="s">
        <v>295</v>
      </c>
      <c r="C9" s="392">
        <v>999756</v>
      </c>
      <c r="D9" s="393" t="s">
        <v>127</v>
      </c>
      <c r="E9" s="394" t="s">
        <v>16</v>
      </c>
      <c r="F9" s="394"/>
      <c r="G9" s="396" t="s">
        <v>16</v>
      </c>
      <c r="H9" s="396"/>
      <c r="I9" s="397" t="s">
        <v>16</v>
      </c>
      <c r="J9" s="396" t="s">
        <v>16</v>
      </c>
      <c r="K9" s="394"/>
      <c r="L9" s="395"/>
      <c r="M9" s="395" t="s">
        <v>16</v>
      </c>
      <c r="N9" s="396"/>
      <c r="O9" s="396"/>
      <c r="P9" s="396" t="s">
        <v>16</v>
      </c>
      <c r="Q9" s="396"/>
      <c r="R9" s="396"/>
      <c r="S9" s="395" t="s">
        <v>16</v>
      </c>
      <c r="T9" s="394" t="s">
        <v>16</v>
      </c>
      <c r="U9" s="396"/>
      <c r="V9" s="396" t="s">
        <v>16</v>
      </c>
      <c r="W9" s="396"/>
      <c r="X9" s="396"/>
      <c r="Y9" s="396" t="s">
        <v>16</v>
      </c>
      <c r="Z9" s="395"/>
      <c r="AA9" s="395"/>
      <c r="AB9" s="396" t="s">
        <v>16</v>
      </c>
      <c r="AC9" s="396"/>
      <c r="AD9" s="396"/>
      <c r="AE9" s="396" t="s">
        <v>16</v>
      </c>
      <c r="AF9" s="396"/>
      <c r="AG9" s="395"/>
      <c r="AH9" s="395" t="s">
        <v>16</v>
      </c>
      <c r="AI9" s="398"/>
      <c r="AJ9" s="399"/>
      <c r="AK9" s="399"/>
      <c r="AM9" s="13"/>
      <c r="AN9" s="13"/>
      <c r="AO9" s="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1"/>
      <c r="BE9" s="1"/>
      <c r="BF9" s="1"/>
      <c r="BG9" s="1"/>
      <c r="BH9" s="1"/>
      <c r="BI9" s="342"/>
      <c r="BJ9" s="347"/>
    </row>
    <row r="10" spans="1:62" s="340" customFormat="1" ht="20.25" customHeight="1">
      <c r="A10" s="390" t="s">
        <v>296</v>
      </c>
      <c r="B10" s="391" t="s">
        <v>297</v>
      </c>
      <c r="C10" s="392">
        <v>388106</v>
      </c>
      <c r="D10" s="393" t="s">
        <v>127</v>
      </c>
      <c r="E10" s="395"/>
      <c r="F10" s="395"/>
      <c r="G10" s="396" t="s">
        <v>16</v>
      </c>
      <c r="H10" s="396"/>
      <c r="I10" s="396"/>
      <c r="J10" s="396" t="s">
        <v>16</v>
      </c>
      <c r="K10" s="395"/>
      <c r="L10" s="395"/>
      <c r="M10" s="395" t="s">
        <v>16</v>
      </c>
      <c r="N10" s="397"/>
      <c r="O10" s="396"/>
      <c r="P10" s="396" t="s">
        <v>16</v>
      </c>
      <c r="Q10" s="396"/>
      <c r="R10" s="396"/>
      <c r="S10" s="395" t="s">
        <v>16</v>
      </c>
      <c r="T10" s="395"/>
      <c r="U10" s="396"/>
      <c r="V10" s="396" t="s">
        <v>16</v>
      </c>
      <c r="W10" s="396"/>
      <c r="X10" s="396"/>
      <c r="Y10" s="396" t="s">
        <v>16</v>
      </c>
      <c r="Z10" s="395"/>
      <c r="AA10" s="395"/>
      <c r="AB10" s="396" t="s">
        <v>16</v>
      </c>
      <c r="AC10" s="396"/>
      <c r="AD10" s="396"/>
      <c r="AE10" s="396" t="s">
        <v>16</v>
      </c>
      <c r="AF10" s="396"/>
      <c r="AG10" s="395"/>
      <c r="AH10" s="395" t="s">
        <v>16</v>
      </c>
      <c r="AI10" s="398">
        <f aca="true" t="shared" si="4" ref="AI10:AI15">AM10</f>
        <v>0</v>
      </c>
      <c r="AJ10" s="399">
        <f aca="true" t="shared" si="5" ref="AJ10:AJ15">AI10+AK10</f>
        <v>120</v>
      </c>
      <c r="AK10" s="399">
        <f t="shared" si="0"/>
        <v>120</v>
      </c>
      <c r="AM10" s="13">
        <f t="shared" si="1"/>
        <v>0</v>
      </c>
      <c r="AN10" s="13">
        <f t="shared" si="2"/>
        <v>120</v>
      </c>
      <c r="AO10" s="2"/>
      <c r="AP10" s="342">
        <f>COUNTIF(E10:AH10,"M")</f>
        <v>0</v>
      </c>
      <c r="AQ10" s="342">
        <f>COUNTIF(E10:AH10,"T")</f>
        <v>0</v>
      </c>
      <c r="AR10" s="342">
        <f>COUNTIF(E10:AH10,"D")</f>
        <v>0</v>
      </c>
      <c r="AS10" s="342">
        <f>COUNTIF(E10:AH10,"P")</f>
        <v>0</v>
      </c>
      <c r="AT10" s="342">
        <f>COUNTIF(E10:AH10,"M/T")</f>
        <v>0</v>
      </c>
      <c r="AU10" s="342">
        <f>COUNTIF(E10:AH10,"I/I")</f>
        <v>0</v>
      </c>
      <c r="AV10" s="342">
        <f>COUNTIF(E10:AH10,"I")</f>
        <v>0</v>
      </c>
      <c r="AW10" s="342">
        <f>COUNTIF(E10:AH10,"I²")</f>
        <v>0</v>
      </c>
      <c r="AX10" s="342">
        <f>COUNTIF(E10:AH10,"SN*")</f>
        <v>10</v>
      </c>
      <c r="AY10" s="342">
        <f>COUNTIF(E10:AH10,"Ma")</f>
        <v>0</v>
      </c>
      <c r="AZ10" s="342">
        <f>COUNTIF(E10:AH10,"Ta")</f>
        <v>0</v>
      </c>
      <c r="BA10" s="342">
        <f>COUNTIF(E10:AH10,"Da")</f>
        <v>0</v>
      </c>
      <c r="BB10" s="342">
        <f>COUNTIF(E10:AH10,"Pa")</f>
        <v>0</v>
      </c>
      <c r="BC10" s="342">
        <f>COUNTIF(E10:AH10,"MTa")</f>
        <v>0</v>
      </c>
      <c r="BD10" s="1"/>
      <c r="BE10" s="1"/>
      <c r="BF10" s="1"/>
      <c r="BG10" s="1"/>
      <c r="BH10" s="1"/>
      <c r="BI10" s="342">
        <f t="shared" si="3"/>
        <v>0</v>
      </c>
      <c r="BJ10" s="347">
        <f aca="true" t="shared" si="6" ref="BJ10:BJ17">(AP10*6)+(AQ10*6)+(AR10*8)+(AS10*12)+(AT10*12)+(AU10*11.5)+(AV10*6)+(AW10*6)+(AX10*12)+(AY10*6)+(AZ10*6)+(BA10*8)+(BB10*12)+(BC10*11.5)</f>
        <v>120</v>
      </c>
    </row>
    <row r="11" spans="1:62" s="340" customFormat="1" ht="20.25" customHeight="1">
      <c r="A11" s="390" t="s">
        <v>298</v>
      </c>
      <c r="B11" s="391" t="s">
        <v>299</v>
      </c>
      <c r="C11" s="392" t="s">
        <v>300</v>
      </c>
      <c r="D11" s="393" t="s">
        <v>127</v>
      </c>
      <c r="E11" s="395"/>
      <c r="F11" s="395"/>
      <c r="G11" s="396" t="s">
        <v>16</v>
      </c>
      <c r="H11" s="396"/>
      <c r="I11" s="396"/>
      <c r="J11" s="396" t="s">
        <v>16</v>
      </c>
      <c r="K11" s="394" t="s">
        <v>16</v>
      </c>
      <c r="L11" s="395"/>
      <c r="M11" s="395" t="s">
        <v>16</v>
      </c>
      <c r="N11" s="396"/>
      <c r="O11" s="396"/>
      <c r="P11" s="396" t="s">
        <v>16</v>
      </c>
      <c r="Q11" s="397"/>
      <c r="R11" s="396"/>
      <c r="S11" s="395" t="s">
        <v>16</v>
      </c>
      <c r="T11" s="394" t="s">
        <v>16</v>
      </c>
      <c r="U11" s="396"/>
      <c r="V11" s="396" t="s">
        <v>16</v>
      </c>
      <c r="W11" s="396"/>
      <c r="X11" s="397"/>
      <c r="Y11" s="396" t="s">
        <v>16</v>
      </c>
      <c r="Z11" s="395"/>
      <c r="AA11" s="395"/>
      <c r="AB11" s="396" t="s">
        <v>16</v>
      </c>
      <c r="AC11" s="396"/>
      <c r="AD11" s="397"/>
      <c r="AE11" s="396" t="s">
        <v>16</v>
      </c>
      <c r="AF11" s="396"/>
      <c r="AG11" s="395"/>
      <c r="AH11" s="395" t="s">
        <v>16</v>
      </c>
      <c r="AI11" s="398">
        <f t="shared" si="4"/>
        <v>0</v>
      </c>
      <c r="AJ11" s="399">
        <f t="shared" si="5"/>
        <v>144</v>
      </c>
      <c r="AK11" s="399">
        <f t="shared" si="0"/>
        <v>144</v>
      </c>
      <c r="AM11" s="13">
        <f t="shared" si="1"/>
        <v>0</v>
      </c>
      <c r="AN11" s="13">
        <f t="shared" si="2"/>
        <v>144</v>
      </c>
      <c r="AO11" s="2"/>
      <c r="AP11" s="342">
        <f>COUNTIF(E11:AH11,"M")</f>
        <v>0</v>
      </c>
      <c r="AQ11" s="342">
        <f>COUNTIF(E11:AH11,"T")</f>
        <v>0</v>
      </c>
      <c r="AR11" s="342">
        <f>COUNTIF(E11:AH11,"D")</f>
        <v>0</v>
      </c>
      <c r="AS11" s="342">
        <f>COUNTIF(E11:AH11,"P")</f>
        <v>0</v>
      </c>
      <c r="AT11" s="342">
        <f>COUNTIF(E11:AH11,"M/T")</f>
        <v>0</v>
      </c>
      <c r="AU11" s="342">
        <f>COUNTIF(E11:AH11,"I/I")</f>
        <v>0</v>
      </c>
      <c r="AV11" s="342">
        <f>COUNTIF(E11:AH11,"I")</f>
        <v>0</v>
      </c>
      <c r="AW11" s="342">
        <f>COUNTIF(E11:AH11,"I²")</f>
        <v>0</v>
      </c>
      <c r="AX11" s="342">
        <f>COUNTIF(E11:AH11,"SN*")</f>
        <v>12</v>
      </c>
      <c r="AY11" s="342">
        <f>COUNTIF(E11:AH11,"Ma")</f>
        <v>0</v>
      </c>
      <c r="AZ11" s="342">
        <f>COUNTIF(E11:AH11,"Ta")</f>
        <v>0</v>
      </c>
      <c r="BA11" s="342">
        <f>COUNTIF(E11:AH11,"Da")</f>
        <v>0</v>
      </c>
      <c r="BB11" s="342">
        <f>COUNTIF(E11:AH11,"Pa")</f>
        <v>0</v>
      </c>
      <c r="BC11" s="342">
        <f>COUNTIF(E11:AH11,"MTa")</f>
        <v>0</v>
      </c>
      <c r="BD11" s="1"/>
      <c r="BE11" s="1"/>
      <c r="BF11" s="1"/>
      <c r="BG11" s="1"/>
      <c r="BH11" s="1"/>
      <c r="BI11" s="342">
        <f t="shared" si="3"/>
        <v>0</v>
      </c>
      <c r="BJ11" s="347">
        <f t="shared" si="6"/>
        <v>144</v>
      </c>
    </row>
    <row r="12" spans="1:62" s="340" customFormat="1" ht="20.25" customHeight="1">
      <c r="A12" s="390" t="s">
        <v>301</v>
      </c>
      <c r="B12" s="391" t="s">
        <v>302</v>
      </c>
      <c r="C12" s="392">
        <v>650059</v>
      </c>
      <c r="D12" s="393" t="s">
        <v>127</v>
      </c>
      <c r="E12" s="395"/>
      <c r="F12" s="395"/>
      <c r="G12" s="396" t="s">
        <v>16</v>
      </c>
      <c r="H12" s="396"/>
      <c r="I12" s="397"/>
      <c r="J12" s="396" t="s">
        <v>16</v>
      </c>
      <c r="K12" s="395"/>
      <c r="L12" s="395"/>
      <c r="M12" s="395" t="s">
        <v>16</v>
      </c>
      <c r="N12" s="396"/>
      <c r="O12" s="396"/>
      <c r="P12" s="396" t="s">
        <v>16</v>
      </c>
      <c r="Q12" s="396"/>
      <c r="R12" s="397" t="s">
        <v>16</v>
      </c>
      <c r="S12" s="395" t="s">
        <v>16</v>
      </c>
      <c r="T12" s="394"/>
      <c r="U12" s="396"/>
      <c r="V12" s="396" t="s">
        <v>16</v>
      </c>
      <c r="W12" s="397" t="s">
        <v>16</v>
      </c>
      <c r="X12" s="396"/>
      <c r="Y12" s="396" t="s">
        <v>16</v>
      </c>
      <c r="Z12" s="395"/>
      <c r="AA12" s="395"/>
      <c r="AB12" s="396" t="s">
        <v>16</v>
      </c>
      <c r="AC12" s="396"/>
      <c r="AD12" s="397"/>
      <c r="AE12" s="396" t="s">
        <v>16</v>
      </c>
      <c r="AF12" s="396"/>
      <c r="AG12" s="394" t="s">
        <v>16</v>
      </c>
      <c r="AH12" s="395" t="s">
        <v>16</v>
      </c>
      <c r="AI12" s="398">
        <f t="shared" si="4"/>
        <v>0</v>
      </c>
      <c r="AJ12" s="399">
        <f t="shared" si="5"/>
        <v>156</v>
      </c>
      <c r="AK12" s="399">
        <f t="shared" si="0"/>
        <v>156</v>
      </c>
      <c r="AM12" s="13">
        <f t="shared" si="1"/>
        <v>0</v>
      </c>
      <c r="AN12" s="13">
        <f t="shared" si="2"/>
        <v>156</v>
      </c>
      <c r="AO12" s="2"/>
      <c r="AP12" s="342">
        <f>COUNTIF(E12:AH12,"M")</f>
        <v>0</v>
      </c>
      <c r="AQ12" s="342">
        <f>COUNTIF(E12:AH12,"T")</f>
        <v>0</v>
      </c>
      <c r="AR12" s="342">
        <f>COUNTIF(E12:AH12,"D")</f>
        <v>0</v>
      </c>
      <c r="AS12" s="342">
        <f>COUNTIF(E12:AH12,"P")</f>
        <v>0</v>
      </c>
      <c r="AT12" s="342">
        <f>COUNTIF(E12:AH12,"M/T")</f>
        <v>0</v>
      </c>
      <c r="AU12" s="342">
        <f>COUNTIF(E12:AH12,"I/I")</f>
        <v>0</v>
      </c>
      <c r="AV12" s="342">
        <f>COUNTIF(E12:AH12,"I")</f>
        <v>0</v>
      </c>
      <c r="AW12" s="342">
        <f>COUNTIF(E12:AH12,"I²")</f>
        <v>0</v>
      </c>
      <c r="AX12" s="342">
        <f>COUNTIF(E12:AH12,"SN*")</f>
        <v>13</v>
      </c>
      <c r="AY12" s="342">
        <f>COUNTIF(E12:AH12,"Ma")</f>
        <v>0</v>
      </c>
      <c r="AZ12" s="342">
        <f>COUNTIF(E12:AH12,"Ta")</f>
        <v>0</v>
      </c>
      <c r="BA12" s="342">
        <f>COUNTIF(E12:AH12,"Da")</f>
        <v>0</v>
      </c>
      <c r="BB12" s="342">
        <f>COUNTIF(E12:AH12,"Pa")</f>
        <v>0</v>
      </c>
      <c r="BC12" s="342">
        <f>COUNTIF(E12:AH12,"MTa")</f>
        <v>0</v>
      </c>
      <c r="BD12" s="1"/>
      <c r="BE12" s="1"/>
      <c r="BF12" s="1"/>
      <c r="BG12" s="1"/>
      <c r="BH12" s="1"/>
      <c r="BI12" s="342">
        <f t="shared" si="3"/>
        <v>0</v>
      </c>
      <c r="BJ12" s="347">
        <f t="shared" si="6"/>
        <v>156</v>
      </c>
    </row>
    <row r="13" spans="1:62" s="340" customFormat="1" ht="20.25" customHeight="1">
      <c r="A13" s="400" t="s">
        <v>303</v>
      </c>
      <c r="B13" s="401" t="s">
        <v>304</v>
      </c>
      <c r="C13" s="402">
        <v>462408</v>
      </c>
      <c r="D13" s="393" t="s">
        <v>127</v>
      </c>
      <c r="E13" s="395"/>
      <c r="F13" s="395" t="s">
        <v>16</v>
      </c>
      <c r="G13" s="396" t="s">
        <v>16</v>
      </c>
      <c r="H13" s="397" t="s">
        <v>16</v>
      </c>
      <c r="I13" s="396"/>
      <c r="J13" s="396" t="s">
        <v>16</v>
      </c>
      <c r="K13" s="395"/>
      <c r="L13" s="395"/>
      <c r="M13" s="395"/>
      <c r="N13" s="396"/>
      <c r="O13" s="396"/>
      <c r="P13" s="396"/>
      <c r="Q13" s="396" t="s">
        <v>16</v>
      </c>
      <c r="R13" s="396"/>
      <c r="S13" s="395" t="s">
        <v>16</v>
      </c>
      <c r="T13" s="395"/>
      <c r="U13" s="396"/>
      <c r="V13" s="396" t="s">
        <v>16</v>
      </c>
      <c r="W13" s="396"/>
      <c r="X13" s="397" t="s">
        <v>16</v>
      </c>
      <c r="Y13" s="396" t="s">
        <v>16</v>
      </c>
      <c r="Z13" s="395"/>
      <c r="AA13" s="395"/>
      <c r="AB13" s="396" t="s">
        <v>16</v>
      </c>
      <c r="AC13" s="396"/>
      <c r="AD13" s="396"/>
      <c r="AE13" s="396" t="s">
        <v>16</v>
      </c>
      <c r="AF13" s="396"/>
      <c r="AG13" s="395"/>
      <c r="AH13" s="395" t="s">
        <v>16</v>
      </c>
      <c r="AI13" s="398"/>
      <c r="AJ13" s="399"/>
      <c r="AK13" s="399"/>
      <c r="AM13" s="13"/>
      <c r="AN13" s="13"/>
      <c r="AO13" s="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1"/>
      <c r="BE13" s="1"/>
      <c r="BF13" s="1"/>
      <c r="BG13" s="1"/>
      <c r="BH13" s="1"/>
      <c r="BI13" s="342"/>
      <c r="BJ13" s="347"/>
    </row>
    <row r="14" spans="1:62" s="340" customFormat="1" ht="20.25" customHeight="1">
      <c r="A14" s="403">
        <v>430170</v>
      </c>
      <c r="B14" s="401" t="s">
        <v>305</v>
      </c>
      <c r="C14" s="400">
        <v>543639</v>
      </c>
      <c r="D14" s="393" t="s">
        <v>127</v>
      </c>
      <c r="E14" s="395"/>
      <c r="F14" s="395"/>
      <c r="G14" s="396" t="s">
        <v>16</v>
      </c>
      <c r="H14" s="396"/>
      <c r="I14" s="396"/>
      <c r="J14" s="396" t="s">
        <v>16</v>
      </c>
      <c r="K14" s="395"/>
      <c r="L14" s="395"/>
      <c r="M14" s="395" t="s">
        <v>16</v>
      </c>
      <c r="N14" s="397" t="s">
        <v>16</v>
      </c>
      <c r="O14" s="396"/>
      <c r="P14" s="396" t="s">
        <v>16</v>
      </c>
      <c r="Q14" s="396"/>
      <c r="R14" s="396"/>
      <c r="S14" s="395" t="s">
        <v>16</v>
      </c>
      <c r="T14" s="395"/>
      <c r="U14" s="397" t="s">
        <v>16</v>
      </c>
      <c r="V14" s="396" t="s">
        <v>16</v>
      </c>
      <c r="W14" s="396" t="s">
        <v>16</v>
      </c>
      <c r="X14" s="396"/>
      <c r="Y14" s="396"/>
      <c r="Z14" s="395"/>
      <c r="AA14" s="395"/>
      <c r="AB14" s="396"/>
      <c r="AC14" s="396" t="s">
        <v>16</v>
      </c>
      <c r="AD14" s="396"/>
      <c r="AE14" s="396" t="s">
        <v>16</v>
      </c>
      <c r="AF14" s="397" t="s">
        <v>16</v>
      </c>
      <c r="AG14" s="395"/>
      <c r="AH14" s="395" t="s">
        <v>16</v>
      </c>
      <c r="AI14" s="398">
        <f t="shared" si="4"/>
        <v>0</v>
      </c>
      <c r="AJ14" s="399">
        <f t="shared" si="5"/>
        <v>156</v>
      </c>
      <c r="AK14" s="399">
        <f t="shared" si="0"/>
        <v>156</v>
      </c>
      <c r="AM14" s="13">
        <f t="shared" si="1"/>
        <v>0</v>
      </c>
      <c r="AN14" s="13">
        <f t="shared" si="2"/>
        <v>156</v>
      </c>
      <c r="AO14" s="2"/>
      <c r="AP14" s="342">
        <f>COUNTIF(E14:AH14,"M")</f>
        <v>0</v>
      </c>
      <c r="AQ14" s="342">
        <f>COUNTIF(E14:AH14,"T")</f>
        <v>0</v>
      </c>
      <c r="AR14" s="342">
        <f>COUNTIF(E14:AH14,"D")</f>
        <v>0</v>
      </c>
      <c r="AS14" s="342">
        <f>COUNTIF(E14:AH14,"P")</f>
        <v>0</v>
      </c>
      <c r="AT14" s="342">
        <f>COUNTIF(E14:AH14,"M/T")</f>
        <v>0</v>
      </c>
      <c r="AU14" s="342">
        <f>COUNTIF(E14:AH14,"I/I")</f>
        <v>0</v>
      </c>
      <c r="AV14" s="342">
        <f>COUNTIF(E14:AH14,"I")</f>
        <v>0</v>
      </c>
      <c r="AW14" s="342">
        <f>COUNTIF(E14:AH14,"I²")</f>
        <v>0</v>
      </c>
      <c r="AX14" s="342">
        <f>COUNTIF(E14:AH14,"SN*")</f>
        <v>13</v>
      </c>
      <c r="AY14" s="342">
        <f>COUNTIF(E14:AH14,"Ma")</f>
        <v>0</v>
      </c>
      <c r="AZ14" s="342">
        <f>COUNTIF(E14:AH14,"Ta")</f>
        <v>0</v>
      </c>
      <c r="BA14" s="342">
        <f>COUNTIF(E14:AH14,"Da")</f>
        <v>0</v>
      </c>
      <c r="BB14" s="342">
        <f>COUNTIF(E14:AH14,"Pa")</f>
        <v>0</v>
      </c>
      <c r="BC14" s="342">
        <f>COUNTIF(E14:AH14,"MTa")</f>
        <v>0</v>
      </c>
      <c r="BD14" s="1"/>
      <c r="BE14" s="1"/>
      <c r="BF14" s="1"/>
      <c r="BG14" s="1"/>
      <c r="BH14" s="1"/>
      <c r="BI14" s="342">
        <f t="shared" si="3"/>
        <v>0</v>
      </c>
      <c r="BJ14" s="347">
        <f t="shared" si="6"/>
        <v>156</v>
      </c>
    </row>
    <row r="15" spans="1:62" s="340" customFormat="1" ht="20.25" customHeight="1">
      <c r="A15" s="390">
        <v>434159</v>
      </c>
      <c r="B15" s="391" t="s">
        <v>306</v>
      </c>
      <c r="C15" s="400">
        <v>332412</v>
      </c>
      <c r="D15" s="393" t="s">
        <v>127</v>
      </c>
      <c r="E15" s="395"/>
      <c r="F15" s="395"/>
      <c r="G15" s="396" t="s">
        <v>16</v>
      </c>
      <c r="H15" s="397" t="s">
        <v>16</v>
      </c>
      <c r="I15" s="396"/>
      <c r="J15" s="396" t="s">
        <v>16</v>
      </c>
      <c r="K15" s="395"/>
      <c r="L15" s="395"/>
      <c r="M15" s="395" t="s">
        <v>16</v>
      </c>
      <c r="N15" s="396"/>
      <c r="O15" s="396"/>
      <c r="P15" s="396" t="s">
        <v>16</v>
      </c>
      <c r="Q15" s="397"/>
      <c r="R15" s="396"/>
      <c r="S15" s="395" t="s">
        <v>16</v>
      </c>
      <c r="T15" s="395"/>
      <c r="U15" s="396"/>
      <c r="V15" s="396" t="s">
        <v>16</v>
      </c>
      <c r="W15" s="396"/>
      <c r="X15" s="396"/>
      <c r="Y15" s="396" t="s">
        <v>16</v>
      </c>
      <c r="Z15" s="395"/>
      <c r="AA15" s="395"/>
      <c r="AB15" s="396" t="s">
        <v>16</v>
      </c>
      <c r="AC15" s="397"/>
      <c r="AD15" s="396"/>
      <c r="AE15" s="396" t="s">
        <v>16</v>
      </c>
      <c r="AF15" s="396"/>
      <c r="AG15" s="395"/>
      <c r="AH15" s="395" t="s">
        <v>16</v>
      </c>
      <c r="AI15" s="398">
        <f t="shared" si="4"/>
        <v>0</v>
      </c>
      <c r="AJ15" s="399">
        <f t="shared" si="5"/>
        <v>132</v>
      </c>
      <c r="AK15" s="399">
        <f t="shared" si="0"/>
        <v>132</v>
      </c>
      <c r="AM15" s="13">
        <f t="shared" si="1"/>
        <v>0</v>
      </c>
      <c r="AN15" s="13">
        <f t="shared" si="2"/>
        <v>132</v>
      </c>
      <c r="AO15" s="2"/>
      <c r="AP15" s="342">
        <f>COUNTIF(E15:AH15,"M")</f>
        <v>0</v>
      </c>
      <c r="AQ15" s="342">
        <f>COUNTIF(E15:AH15,"T")</f>
        <v>0</v>
      </c>
      <c r="AR15" s="342">
        <f>COUNTIF(E15:AH15,"D")</f>
        <v>0</v>
      </c>
      <c r="AS15" s="342">
        <f>COUNTIF(E15:AH15,"P")</f>
        <v>0</v>
      </c>
      <c r="AT15" s="342">
        <f>COUNTIF(E15:AH15,"M/T")</f>
        <v>0</v>
      </c>
      <c r="AU15" s="342">
        <f>COUNTIF(E15:AH15,"I/I")</f>
        <v>0</v>
      </c>
      <c r="AV15" s="342">
        <f>COUNTIF(E15:AH15,"I")</f>
        <v>0</v>
      </c>
      <c r="AW15" s="342">
        <f>COUNTIF(E15:AH15,"I²")</f>
        <v>0</v>
      </c>
      <c r="AX15" s="342">
        <f>COUNTIF(E15:AH15,"SN*")</f>
        <v>11</v>
      </c>
      <c r="AY15" s="342">
        <f>COUNTIF(E15:AH15,"Ma")</f>
        <v>0</v>
      </c>
      <c r="AZ15" s="342">
        <f>COUNTIF(E15:AH15,"Ta")</f>
        <v>0</v>
      </c>
      <c r="BA15" s="342">
        <f>COUNTIF(E15:AH15,"Da")</f>
        <v>0</v>
      </c>
      <c r="BB15" s="342">
        <f>COUNTIF(E15:AH15,"Pa")</f>
        <v>0</v>
      </c>
      <c r="BC15" s="342">
        <f>COUNTIF(E15:AH15,"MTa")</f>
        <v>0</v>
      </c>
      <c r="BD15" s="1"/>
      <c r="BE15" s="1"/>
      <c r="BF15" s="1"/>
      <c r="BG15" s="1"/>
      <c r="BH15" s="1"/>
      <c r="BI15" s="342">
        <f t="shared" si="3"/>
        <v>0</v>
      </c>
      <c r="BJ15" s="347">
        <f t="shared" si="6"/>
        <v>132</v>
      </c>
    </row>
    <row r="16" spans="1:62" s="340" customFormat="1" ht="20.25" customHeight="1">
      <c r="A16" s="390">
        <v>433845</v>
      </c>
      <c r="B16" s="391" t="s">
        <v>307</v>
      </c>
      <c r="C16" s="400"/>
      <c r="D16" s="393"/>
      <c r="E16" s="395"/>
      <c r="F16" s="395"/>
      <c r="G16" s="396" t="s">
        <v>16</v>
      </c>
      <c r="H16" s="396"/>
      <c r="I16" s="396"/>
      <c r="J16" s="396" t="s">
        <v>16</v>
      </c>
      <c r="K16" s="395"/>
      <c r="L16" s="395"/>
      <c r="M16" s="395" t="s">
        <v>16</v>
      </c>
      <c r="N16" s="396"/>
      <c r="O16" s="396"/>
      <c r="P16" s="396" t="s">
        <v>16</v>
      </c>
      <c r="Q16" s="397"/>
      <c r="R16" s="396"/>
      <c r="S16" s="395" t="s">
        <v>16</v>
      </c>
      <c r="T16" s="395"/>
      <c r="U16" s="396"/>
      <c r="V16" s="396" t="s">
        <v>16</v>
      </c>
      <c r="W16" s="396"/>
      <c r="X16" s="396"/>
      <c r="Y16" s="396" t="s">
        <v>16</v>
      </c>
      <c r="Z16" s="395"/>
      <c r="AA16" s="395"/>
      <c r="AB16" s="396" t="s">
        <v>16</v>
      </c>
      <c r="AC16" s="397"/>
      <c r="AD16" s="396"/>
      <c r="AE16" s="396" t="s">
        <v>16</v>
      </c>
      <c r="AF16" s="396"/>
      <c r="AG16" s="395"/>
      <c r="AH16" s="395" t="s">
        <v>16</v>
      </c>
      <c r="AI16" s="398"/>
      <c r="AJ16" s="399"/>
      <c r="AK16" s="399"/>
      <c r="AM16" s="13"/>
      <c r="AN16" s="13"/>
      <c r="AO16" s="2"/>
      <c r="AP16" s="342">
        <f>COUNTIF(E16:AH16,"M")</f>
        <v>0</v>
      </c>
      <c r="AQ16" s="342">
        <f>COUNTIF(E16:AH16,"T")</f>
        <v>0</v>
      </c>
      <c r="AR16" s="342">
        <f>COUNTIF(E16:AH16,"D")</f>
        <v>0</v>
      </c>
      <c r="AS16" s="342">
        <f>COUNTIF(E16:AH16,"P")</f>
        <v>0</v>
      </c>
      <c r="AT16" s="342">
        <f>COUNTIF(E16:AH16,"M/T")</f>
        <v>0</v>
      </c>
      <c r="AU16" s="342">
        <f>COUNTIF(E16:AH16,"I/I")</f>
        <v>0</v>
      </c>
      <c r="AV16" s="342">
        <f>COUNTIF(E16:AH16,"I")</f>
        <v>0</v>
      </c>
      <c r="AW16" s="342">
        <f>COUNTIF(E16:AH16,"I²")</f>
        <v>0</v>
      </c>
      <c r="AX16" s="342">
        <f>COUNTIF(E16:AH16,"SN*")</f>
        <v>10</v>
      </c>
      <c r="AY16" s="342">
        <f>COUNTIF(E16:AH16,"Ma")</f>
        <v>0</v>
      </c>
      <c r="AZ16" s="342">
        <f>COUNTIF(E16:AH16,"Ta")</f>
        <v>0</v>
      </c>
      <c r="BA16" s="342">
        <f>COUNTIF(E16:AH16,"Da")</f>
        <v>0</v>
      </c>
      <c r="BB16" s="342">
        <f>COUNTIF(E16:AH16,"Pa")</f>
        <v>0</v>
      </c>
      <c r="BC16" s="342">
        <f>COUNTIF(E16:AH16,"MTa")</f>
        <v>0</v>
      </c>
      <c r="BD16" s="1"/>
      <c r="BE16" s="1"/>
      <c r="BF16" s="1"/>
      <c r="BG16" s="1"/>
      <c r="BH16" s="1"/>
      <c r="BI16" s="342"/>
      <c r="BJ16" s="347">
        <f t="shared" si="6"/>
        <v>120</v>
      </c>
    </row>
    <row r="17" spans="1:62" s="340" customFormat="1" ht="20.25" customHeight="1">
      <c r="A17" s="390">
        <v>430951</v>
      </c>
      <c r="B17" s="391" t="s">
        <v>308</v>
      </c>
      <c r="C17" s="400">
        <v>236621</v>
      </c>
      <c r="D17" s="393" t="s">
        <v>127</v>
      </c>
      <c r="E17" s="395"/>
      <c r="F17" s="395"/>
      <c r="G17" s="396" t="s">
        <v>16</v>
      </c>
      <c r="H17" s="396"/>
      <c r="I17" s="397"/>
      <c r="J17" s="396" t="s">
        <v>16</v>
      </c>
      <c r="K17" s="395"/>
      <c r="L17" s="395"/>
      <c r="M17" s="395" t="s">
        <v>16</v>
      </c>
      <c r="N17" s="397" t="s">
        <v>16</v>
      </c>
      <c r="O17" s="396"/>
      <c r="P17" s="396" t="s">
        <v>16</v>
      </c>
      <c r="Q17" s="397" t="s">
        <v>95</v>
      </c>
      <c r="R17" s="396"/>
      <c r="S17" s="395" t="s">
        <v>16</v>
      </c>
      <c r="T17" s="395"/>
      <c r="U17" s="396"/>
      <c r="V17" s="396" t="s">
        <v>16</v>
      </c>
      <c r="W17" s="396"/>
      <c r="X17" s="396"/>
      <c r="Y17" s="396" t="s">
        <v>16</v>
      </c>
      <c r="Z17" s="395"/>
      <c r="AA17" s="394"/>
      <c r="AB17" s="396" t="s">
        <v>16</v>
      </c>
      <c r="AC17" s="396"/>
      <c r="AD17" s="396"/>
      <c r="AE17" s="396" t="s">
        <v>16</v>
      </c>
      <c r="AF17" s="396"/>
      <c r="AG17" s="395"/>
      <c r="AH17" s="395" t="s">
        <v>16</v>
      </c>
      <c r="AI17" s="398"/>
      <c r="AJ17" s="399"/>
      <c r="AK17" s="399"/>
      <c r="AM17" s="13"/>
      <c r="AN17" s="13"/>
      <c r="AO17" s="2"/>
      <c r="AP17" s="342">
        <f>COUNTIF(E17:AH17,"M")</f>
        <v>0</v>
      </c>
      <c r="AQ17" s="342">
        <f>COUNTIF(E17:AH17,"T")</f>
        <v>0</v>
      </c>
      <c r="AR17" s="342">
        <f>COUNTIF(E17:AH17,"D")</f>
        <v>0</v>
      </c>
      <c r="AS17" s="342">
        <f>COUNTIF(E17:AH17,"P")</f>
        <v>0</v>
      </c>
      <c r="AT17" s="342">
        <f>COUNTIF(E17:AH17,"M/T")</f>
        <v>0</v>
      </c>
      <c r="AU17" s="342">
        <f>COUNTIF(E17:AH17,"I/I")</f>
        <v>0</v>
      </c>
      <c r="AV17" s="342">
        <f>COUNTIF(E17:AH17,"I")</f>
        <v>1</v>
      </c>
      <c r="AW17" s="342">
        <f>COUNTIF(E17:AH17,"I²")</f>
        <v>0</v>
      </c>
      <c r="AX17" s="342">
        <f>COUNTIF(E17:AH17,"SN*")</f>
        <v>11</v>
      </c>
      <c r="AY17" s="342">
        <f>COUNTIF(E17:AH17,"Ma")</f>
        <v>0</v>
      </c>
      <c r="AZ17" s="342">
        <f>COUNTIF(E17:AH17,"Ta")</f>
        <v>0</v>
      </c>
      <c r="BA17" s="342">
        <f>COUNTIF(E17:AH17,"Da")</f>
        <v>0</v>
      </c>
      <c r="BB17" s="342">
        <f>COUNTIF(E17:AH17,"Pa")</f>
        <v>0</v>
      </c>
      <c r="BC17" s="342">
        <f>COUNTIF(E17:AH17,"MTa")</f>
        <v>0</v>
      </c>
      <c r="BD17" s="1"/>
      <c r="BE17" s="1"/>
      <c r="BF17" s="1"/>
      <c r="BG17" s="1"/>
      <c r="BH17" s="1"/>
      <c r="BI17" s="342"/>
      <c r="BJ17" s="347">
        <f t="shared" si="6"/>
        <v>138</v>
      </c>
    </row>
    <row r="18" spans="1:62" s="340" customFormat="1" ht="20.25" customHeight="1">
      <c r="A18" s="382" t="s">
        <v>309</v>
      </c>
      <c r="B18" s="383" t="s">
        <v>1</v>
      </c>
      <c r="C18" s="383" t="s">
        <v>78</v>
      </c>
      <c r="D18" s="384" t="s">
        <v>3</v>
      </c>
      <c r="E18" s="315">
        <v>1</v>
      </c>
      <c r="F18" s="315">
        <v>2</v>
      </c>
      <c r="G18" s="315">
        <v>3</v>
      </c>
      <c r="H18" s="315">
        <v>4</v>
      </c>
      <c r="I18" s="315">
        <v>5</v>
      </c>
      <c r="J18" s="315">
        <v>6</v>
      </c>
      <c r="K18" s="315">
        <v>7</v>
      </c>
      <c r="L18" s="315">
        <v>8</v>
      </c>
      <c r="M18" s="315">
        <v>9</v>
      </c>
      <c r="N18" s="316">
        <v>10</v>
      </c>
      <c r="O18" s="315">
        <v>11</v>
      </c>
      <c r="P18" s="315">
        <v>12</v>
      </c>
      <c r="Q18" s="315">
        <v>13</v>
      </c>
      <c r="R18" s="315">
        <v>14</v>
      </c>
      <c r="S18" s="315">
        <v>15</v>
      </c>
      <c r="T18" s="315">
        <v>16</v>
      </c>
      <c r="U18" s="315">
        <v>17</v>
      </c>
      <c r="V18" s="315">
        <v>18</v>
      </c>
      <c r="W18" s="315">
        <v>19</v>
      </c>
      <c r="X18" s="315">
        <v>20</v>
      </c>
      <c r="Y18" s="315">
        <v>21</v>
      </c>
      <c r="Z18" s="315">
        <v>22</v>
      </c>
      <c r="AA18" s="315">
        <v>23</v>
      </c>
      <c r="AB18" s="315">
        <v>24</v>
      </c>
      <c r="AC18" s="315">
        <v>25</v>
      </c>
      <c r="AD18" s="315">
        <v>26</v>
      </c>
      <c r="AE18" s="315">
        <v>27</v>
      </c>
      <c r="AF18" s="315">
        <v>28</v>
      </c>
      <c r="AG18" s="315">
        <v>29</v>
      </c>
      <c r="AH18" s="315">
        <v>30</v>
      </c>
      <c r="AI18" s="385" t="s">
        <v>4</v>
      </c>
      <c r="AJ18" s="386" t="s">
        <v>5</v>
      </c>
      <c r="AK18" s="386" t="s">
        <v>6</v>
      </c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s="340" customFormat="1" ht="20.25" customHeight="1">
      <c r="A19" s="387"/>
      <c r="B19" s="383" t="s">
        <v>289</v>
      </c>
      <c r="C19" s="383" t="s">
        <v>234</v>
      </c>
      <c r="D19" s="388"/>
      <c r="E19" s="316" t="s">
        <v>157</v>
      </c>
      <c r="F19" s="315" t="s">
        <v>85</v>
      </c>
      <c r="G19" s="315" t="s">
        <v>80</v>
      </c>
      <c r="H19" s="315" t="s">
        <v>81</v>
      </c>
      <c r="I19" s="315" t="s">
        <v>82</v>
      </c>
      <c r="J19" s="317" t="s">
        <v>83</v>
      </c>
      <c r="K19" s="315" t="s">
        <v>84</v>
      </c>
      <c r="L19" s="316" t="s">
        <v>157</v>
      </c>
      <c r="M19" s="315" t="s">
        <v>85</v>
      </c>
      <c r="N19" s="315" t="s">
        <v>80</v>
      </c>
      <c r="O19" s="315" t="s">
        <v>81</v>
      </c>
      <c r="P19" s="315" t="s">
        <v>82</v>
      </c>
      <c r="Q19" s="317" t="s">
        <v>83</v>
      </c>
      <c r="R19" s="315" t="s">
        <v>84</v>
      </c>
      <c r="S19" s="316" t="s">
        <v>157</v>
      </c>
      <c r="T19" s="315" t="s">
        <v>85</v>
      </c>
      <c r="U19" s="315" t="s">
        <v>80</v>
      </c>
      <c r="V19" s="315" t="s">
        <v>81</v>
      </c>
      <c r="W19" s="315" t="s">
        <v>82</v>
      </c>
      <c r="X19" s="317" t="s">
        <v>83</v>
      </c>
      <c r="Y19" s="315" t="s">
        <v>84</v>
      </c>
      <c r="Z19" s="316" t="s">
        <v>157</v>
      </c>
      <c r="AA19" s="315" t="s">
        <v>85</v>
      </c>
      <c r="AB19" s="315" t="s">
        <v>80</v>
      </c>
      <c r="AC19" s="315" t="s">
        <v>81</v>
      </c>
      <c r="AD19" s="315" t="s">
        <v>82</v>
      </c>
      <c r="AE19" s="317" t="s">
        <v>83</v>
      </c>
      <c r="AF19" s="315" t="s">
        <v>84</v>
      </c>
      <c r="AG19" s="316" t="s">
        <v>157</v>
      </c>
      <c r="AH19" s="315" t="s">
        <v>85</v>
      </c>
      <c r="AI19" s="404"/>
      <c r="AJ19" s="405"/>
      <c r="AK19" s="405"/>
      <c r="AM19" s="1" t="s">
        <v>4</v>
      </c>
      <c r="AN19" s="1" t="s">
        <v>6</v>
      </c>
      <c r="AO19" s="2"/>
      <c r="AP19" s="342" t="s">
        <v>13</v>
      </c>
      <c r="AQ19" s="342" t="s">
        <v>14</v>
      </c>
      <c r="AR19" s="342" t="s">
        <v>183</v>
      </c>
      <c r="AS19" s="342" t="s">
        <v>15</v>
      </c>
      <c r="AT19" s="342" t="s">
        <v>17</v>
      </c>
      <c r="AU19" s="342" t="s">
        <v>18</v>
      </c>
      <c r="AV19" s="342" t="s">
        <v>19</v>
      </c>
      <c r="AW19" s="342" t="s">
        <v>20</v>
      </c>
      <c r="AX19" s="342" t="s">
        <v>16</v>
      </c>
      <c r="AY19" s="342" t="s">
        <v>235</v>
      </c>
      <c r="AZ19" s="342" t="s">
        <v>236</v>
      </c>
      <c r="BA19" s="342" t="s">
        <v>237</v>
      </c>
      <c r="BB19" s="342" t="s">
        <v>238</v>
      </c>
      <c r="BC19" s="342" t="s">
        <v>239</v>
      </c>
      <c r="BD19" s="1" t="s">
        <v>8</v>
      </c>
      <c r="BE19" s="1" t="s">
        <v>9</v>
      </c>
      <c r="BF19" s="1" t="s">
        <v>10</v>
      </c>
      <c r="BG19" s="1" t="s">
        <v>11</v>
      </c>
      <c r="BH19" s="1" t="s">
        <v>12</v>
      </c>
      <c r="BI19" s="343" t="s">
        <v>29</v>
      </c>
      <c r="BJ19" s="343" t="s">
        <v>30</v>
      </c>
    </row>
    <row r="20" spans="1:62" s="340" customFormat="1" ht="20.25" customHeight="1">
      <c r="A20" s="390" t="s">
        <v>310</v>
      </c>
      <c r="B20" s="390" t="s">
        <v>311</v>
      </c>
      <c r="C20" s="396">
        <v>612911</v>
      </c>
      <c r="D20" s="393" t="s">
        <v>127</v>
      </c>
      <c r="E20" s="395" t="s">
        <v>16</v>
      </c>
      <c r="F20" s="395"/>
      <c r="G20" s="396"/>
      <c r="H20" s="396" t="s">
        <v>16</v>
      </c>
      <c r="I20" s="397" t="s">
        <v>16</v>
      </c>
      <c r="J20" s="396"/>
      <c r="K20" s="395" t="s">
        <v>16</v>
      </c>
      <c r="L20" s="395"/>
      <c r="M20" s="395"/>
      <c r="N20" s="396" t="s">
        <v>16</v>
      </c>
      <c r="O20" s="397" t="s">
        <v>16</v>
      </c>
      <c r="P20" s="396"/>
      <c r="Q20" s="396" t="s">
        <v>16</v>
      </c>
      <c r="R20" s="396"/>
      <c r="S20" s="395" t="s">
        <v>16</v>
      </c>
      <c r="T20" s="395"/>
      <c r="U20" s="396"/>
      <c r="V20" s="396"/>
      <c r="W20" s="396" t="s">
        <v>16</v>
      </c>
      <c r="X20" s="396"/>
      <c r="Y20" s="397"/>
      <c r="Z20" s="395" t="s">
        <v>16</v>
      </c>
      <c r="AA20" s="395"/>
      <c r="AB20" s="397" t="s">
        <v>16</v>
      </c>
      <c r="AC20" s="396" t="s">
        <v>16</v>
      </c>
      <c r="AD20" s="396"/>
      <c r="AE20" s="396"/>
      <c r="AF20" s="396" t="s">
        <v>16</v>
      </c>
      <c r="AG20" s="395"/>
      <c r="AH20" s="394"/>
      <c r="AI20" s="404"/>
      <c r="AJ20" s="405"/>
      <c r="AK20" s="405"/>
      <c r="AM20" s="1"/>
      <c r="AN20" s="1"/>
      <c r="AO20" s="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1"/>
      <c r="BE20" s="1"/>
      <c r="BF20" s="1"/>
      <c r="BG20" s="1"/>
      <c r="BH20" s="1"/>
      <c r="BI20" s="343"/>
      <c r="BJ20" s="343"/>
    </row>
    <row r="21" spans="1:62" s="340" customFormat="1" ht="20.25" customHeight="1">
      <c r="A21" s="390" t="s">
        <v>312</v>
      </c>
      <c r="B21" s="390" t="s">
        <v>313</v>
      </c>
      <c r="C21" s="396">
        <v>731473</v>
      </c>
      <c r="D21" s="393" t="s">
        <v>127</v>
      </c>
      <c r="E21" s="395" t="s">
        <v>16</v>
      </c>
      <c r="F21" s="394" t="s">
        <v>16</v>
      </c>
      <c r="G21" s="397"/>
      <c r="H21" s="396" t="s">
        <v>16</v>
      </c>
      <c r="I21" s="396"/>
      <c r="J21" s="397" t="s">
        <v>16</v>
      </c>
      <c r="K21" s="395" t="s">
        <v>16</v>
      </c>
      <c r="L21" s="395"/>
      <c r="M21" s="395"/>
      <c r="N21" s="396" t="s">
        <v>16</v>
      </c>
      <c r="O21" s="396"/>
      <c r="P21" s="396"/>
      <c r="Q21" s="396" t="s">
        <v>16</v>
      </c>
      <c r="R21" s="396"/>
      <c r="S21" s="395"/>
      <c r="T21" s="395" t="s">
        <v>16</v>
      </c>
      <c r="U21" s="396"/>
      <c r="V21" s="397"/>
      <c r="W21" s="396" t="s">
        <v>16</v>
      </c>
      <c r="X21" s="397" t="s">
        <v>16</v>
      </c>
      <c r="Y21" s="396"/>
      <c r="Z21" s="395" t="s">
        <v>16</v>
      </c>
      <c r="AA21" s="395"/>
      <c r="AB21" s="396"/>
      <c r="AC21" s="396" t="s">
        <v>16</v>
      </c>
      <c r="AD21" s="396"/>
      <c r="AE21" s="396"/>
      <c r="AF21" s="396" t="s">
        <v>16</v>
      </c>
      <c r="AG21" s="395"/>
      <c r="AH21" s="395"/>
      <c r="AI21" s="398">
        <f aca="true" t="shared" si="7" ref="AI21:AI31">AM21</f>
        <v>0</v>
      </c>
      <c r="AJ21" s="399">
        <f>AI21+AK21</f>
        <v>156</v>
      </c>
      <c r="AK21" s="399">
        <f aca="true" t="shared" si="8" ref="AK21:AK31">AN21</f>
        <v>156</v>
      </c>
      <c r="AM21" s="13">
        <f aca="true" t="shared" si="9" ref="AM21:AM31">$AM$2-BI21</f>
        <v>0</v>
      </c>
      <c r="AN21" s="13">
        <f aca="true" t="shared" si="10" ref="AN21:AN31">(BJ21-AM21)</f>
        <v>156</v>
      </c>
      <c r="AO21" s="2"/>
      <c r="AP21" s="342">
        <f>COUNTIF(E21:AH21,"M")</f>
        <v>0</v>
      </c>
      <c r="AQ21" s="342">
        <f>COUNTIF(E21:AH21,"T")</f>
        <v>0</v>
      </c>
      <c r="AR21" s="342">
        <f>COUNTIF(E21:AH21,"D")</f>
        <v>0</v>
      </c>
      <c r="AS21" s="342">
        <f>COUNTIF(E21:AH21,"P")</f>
        <v>0</v>
      </c>
      <c r="AT21" s="342">
        <f>COUNTIF(E21:AH21,"M/T")</f>
        <v>0</v>
      </c>
      <c r="AU21" s="342">
        <f>COUNTIF(E21:AH21,"I/I")</f>
        <v>0</v>
      </c>
      <c r="AV21" s="342">
        <f>COUNTIF(E21:AH21,"I")</f>
        <v>0</v>
      </c>
      <c r="AW21" s="342">
        <f>COUNTIF(E21:AH21,"I²")</f>
        <v>0</v>
      </c>
      <c r="AX21" s="342">
        <f>COUNTIF(E21:AH21,"SN*")</f>
        <v>13</v>
      </c>
      <c r="AY21" s="342">
        <f>COUNTIF(E21:AH21,"Ma")</f>
        <v>0</v>
      </c>
      <c r="AZ21" s="342">
        <f>COUNTIF(E21:AH21,"Ta")</f>
        <v>0</v>
      </c>
      <c r="BA21" s="342">
        <f>COUNTIF(E21:AH21,"Da")</f>
        <v>0</v>
      </c>
      <c r="BB21" s="342">
        <f>COUNTIF(E21:AH21,"Pa")</f>
        <v>0</v>
      </c>
      <c r="BC21" s="342">
        <f>COUNTIF(E21:AH21,"MTa")</f>
        <v>0</v>
      </c>
      <c r="BD21" s="1"/>
      <c r="BE21" s="1"/>
      <c r="BF21" s="1"/>
      <c r="BG21" s="1"/>
      <c r="BH21" s="1"/>
      <c r="BI21" s="342">
        <f aca="true" t="shared" si="11" ref="BI21:BI31">((BE21*6)+(BF21*6)+(BG21*6)+(BH21)+(BD21*6))</f>
        <v>0</v>
      </c>
      <c r="BJ21" s="347">
        <f>(AP21*6)+(AQ21*6)+(AR21*8)+(AS21*12)+(AT21*12)+(AU21*11.5)+(AV21*6)+(AW21*6)+(AX21*12)+(AY21*6)+(AZ21*6)+(BA21*8)+(BB21*12)+(BC21*11.5)</f>
        <v>156</v>
      </c>
    </row>
    <row r="22" spans="1:62" s="340" customFormat="1" ht="20.25" customHeight="1">
      <c r="A22" s="390" t="s">
        <v>314</v>
      </c>
      <c r="B22" s="390" t="s">
        <v>315</v>
      </c>
      <c r="C22" s="396">
        <v>731519</v>
      </c>
      <c r="D22" s="393" t="s">
        <v>127</v>
      </c>
      <c r="E22" s="395" t="s">
        <v>16</v>
      </c>
      <c r="F22" s="395"/>
      <c r="G22" s="396"/>
      <c r="H22" s="396" t="s">
        <v>16</v>
      </c>
      <c r="I22" s="396"/>
      <c r="J22" s="396"/>
      <c r="K22" s="395" t="s">
        <v>16</v>
      </c>
      <c r="L22" s="395"/>
      <c r="M22" s="395"/>
      <c r="N22" s="396" t="s">
        <v>16</v>
      </c>
      <c r="O22" s="396"/>
      <c r="P22" s="396"/>
      <c r="Q22" s="396" t="s">
        <v>16</v>
      </c>
      <c r="R22" s="396"/>
      <c r="S22" s="395"/>
      <c r="T22" s="395" t="s">
        <v>16</v>
      </c>
      <c r="U22" s="396"/>
      <c r="V22" s="396"/>
      <c r="W22" s="396" t="s">
        <v>16</v>
      </c>
      <c r="X22" s="396"/>
      <c r="Y22" s="396" t="s">
        <v>16</v>
      </c>
      <c r="Z22" s="395" t="s">
        <v>16</v>
      </c>
      <c r="AA22" s="395"/>
      <c r="AB22" s="396"/>
      <c r="AC22" s="396" t="s">
        <v>16</v>
      </c>
      <c r="AD22" s="396"/>
      <c r="AE22" s="396"/>
      <c r="AF22" s="396"/>
      <c r="AG22" s="395"/>
      <c r="AH22" s="395"/>
      <c r="AI22" s="398">
        <f t="shared" si="7"/>
        <v>0</v>
      </c>
      <c r="AJ22" s="399">
        <f>AI22+AK22</f>
        <v>120</v>
      </c>
      <c r="AK22" s="399">
        <f t="shared" si="8"/>
        <v>120</v>
      </c>
      <c r="AM22" s="13">
        <f t="shared" si="9"/>
        <v>0</v>
      </c>
      <c r="AN22" s="13">
        <f t="shared" si="10"/>
        <v>120</v>
      </c>
      <c r="AO22" s="2"/>
      <c r="AP22" s="342">
        <f>COUNTIF(E22:AH22,"M")</f>
        <v>0</v>
      </c>
      <c r="AQ22" s="342">
        <f>COUNTIF(E22:AH22,"T")</f>
        <v>0</v>
      </c>
      <c r="AR22" s="342">
        <f>COUNTIF(E22:AH22,"D")</f>
        <v>0</v>
      </c>
      <c r="AS22" s="342">
        <f>COUNTIF(E22:AH22,"P")</f>
        <v>0</v>
      </c>
      <c r="AT22" s="342">
        <f>COUNTIF(E22:AH22,"M/T")</f>
        <v>0</v>
      </c>
      <c r="AU22" s="342">
        <f>COUNTIF(E22:AH22,"I/I")</f>
        <v>0</v>
      </c>
      <c r="AV22" s="342">
        <f>COUNTIF(E22:AH22,"I")</f>
        <v>0</v>
      </c>
      <c r="AW22" s="342">
        <f>COUNTIF(E22:AH22,"I²")</f>
        <v>0</v>
      </c>
      <c r="AX22" s="342">
        <f>COUNTIF(E22:AH22,"SN*")</f>
        <v>10</v>
      </c>
      <c r="AY22" s="342">
        <f>COUNTIF(E22:AH22,"Ma")</f>
        <v>0</v>
      </c>
      <c r="AZ22" s="342">
        <f>COUNTIF(E22:AH22,"Ta")</f>
        <v>0</v>
      </c>
      <c r="BA22" s="342">
        <f>COUNTIF(E22:AH22,"Da")</f>
        <v>0</v>
      </c>
      <c r="BB22" s="342">
        <f>COUNTIF(E22:AH22,"Pa")</f>
        <v>0</v>
      </c>
      <c r="BC22" s="342">
        <f>COUNTIF(E22:AH22,"MTa")</f>
        <v>0</v>
      </c>
      <c r="BD22" s="1"/>
      <c r="BE22" s="1"/>
      <c r="BF22" s="1"/>
      <c r="BG22" s="1"/>
      <c r="BH22" s="1"/>
      <c r="BI22" s="342">
        <f t="shared" si="11"/>
        <v>0</v>
      </c>
      <c r="BJ22" s="347">
        <f>(AP22*6)+(AQ22*6)+(AR22*8)+(AS22*12)+(AT22*12)+(AU22*11.5)+(AV22*6)+(AW22*6)+(AX22*12)+(AY22*6)+(AZ22*6)+(BA22*8)+(BB22*12)+(BC22*11.5)</f>
        <v>120</v>
      </c>
    </row>
    <row r="23" spans="1:62" s="340" customFormat="1" ht="20.25" customHeight="1">
      <c r="A23" s="390" t="s">
        <v>316</v>
      </c>
      <c r="B23" s="390" t="s">
        <v>317</v>
      </c>
      <c r="C23" s="396">
        <v>408802</v>
      </c>
      <c r="D23" s="393" t="s">
        <v>127</v>
      </c>
      <c r="E23" s="395" t="s">
        <v>16</v>
      </c>
      <c r="F23" s="395"/>
      <c r="G23" s="396"/>
      <c r="H23" s="396" t="s">
        <v>16</v>
      </c>
      <c r="I23" s="396"/>
      <c r="J23" s="396"/>
      <c r="K23" s="395" t="s">
        <v>16</v>
      </c>
      <c r="L23" s="395"/>
      <c r="M23" s="395"/>
      <c r="N23" s="396" t="s">
        <v>16</v>
      </c>
      <c r="O23" s="396" t="s">
        <v>16</v>
      </c>
      <c r="P23" s="396"/>
      <c r="Q23" s="396"/>
      <c r="R23" s="396"/>
      <c r="S23" s="395" t="s">
        <v>16</v>
      </c>
      <c r="T23" s="395"/>
      <c r="U23" s="397" t="s">
        <v>16</v>
      </c>
      <c r="V23" s="396" t="s">
        <v>16</v>
      </c>
      <c r="W23" s="396"/>
      <c r="X23" s="396"/>
      <c r="Y23" s="397" t="s">
        <v>16</v>
      </c>
      <c r="Z23" s="395"/>
      <c r="AA23" s="395"/>
      <c r="AB23" s="396"/>
      <c r="AC23" s="396" t="s">
        <v>16</v>
      </c>
      <c r="AD23" s="397" t="s">
        <v>16</v>
      </c>
      <c r="AE23" s="397"/>
      <c r="AF23" s="396" t="s">
        <v>16</v>
      </c>
      <c r="AG23" s="395" t="s">
        <v>16</v>
      </c>
      <c r="AH23" s="395"/>
      <c r="AI23" s="398">
        <f t="shared" si="7"/>
        <v>0</v>
      </c>
      <c r="AJ23" s="399">
        <f>AI23+AK23</f>
        <v>156</v>
      </c>
      <c r="AK23" s="399">
        <f t="shared" si="8"/>
        <v>156</v>
      </c>
      <c r="AM23" s="13">
        <f t="shared" si="9"/>
        <v>0</v>
      </c>
      <c r="AN23" s="13">
        <f t="shared" si="10"/>
        <v>156</v>
      </c>
      <c r="AO23" s="2"/>
      <c r="AP23" s="342">
        <f>COUNTIF(E23:AH23,"M")</f>
        <v>0</v>
      </c>
      <c r="AQ23" s="342">
        <f>COUNTIF(E23:AH23,"T")</f>
        <v>0</v>
      </c>
      <c r="AR23" s="342">
        <f>COUNTIF(E23:AH23,"D")</f>
        <v>0</v>
      </c>
      <c r="AS23" s="342">
        <f>COUNTIF(E23:AH23,"P")</f>
        <v>0</v>
      </c>
      <c r="AT23" s="342">
        <f>COUNTIF(E23:AH23,"M/T")</f>
        <v>0</v>
      </c>
      <c r="AU23" s="342">
        <f>COUNTIF(E23:AH23,"I/I")</f>
        <v>0</v>
      </c>
      <c r="AV23" s="342">
        <f>COUNTIF(E23:AH23,"I")</f>
        <v>0</v>
      </c>
      <c r="AW23" s="342">
        <f>COUNTIF(E23:AH23,"I²")</f>
        <v>0</v>
      </c>
      <c r="AX23" s="342">
        <f>COUNTIF(E23:AH23,"SN*")</f>
        <v>13</v>
      </c>
      <c r="AY23" s="342">
        <f>COUNTIF(E23:AH23,"Ma")</f>
        <v>0</v>
      </c>
      <c r="AZ23" s="342">
        <f>COUNTIF(E23:AH23,"Ta")</f>
        <v>0</v>
      </c>
      <c r="BA23" s="342">
        <f>COUNTIF(E23:AH23,"Da")</f>
        <v>0</v>
      </c>
      <c r="BB23" s="342">
        <f>COUNTIF(E23:AH23,"Pa")</f>
        <v>0</v>
      </c>
      <c r="BC23" s="342">
        <f>COUNTIF(E23:AH23,"MTa")</f>
        <v>0</v>
      </c>
      <c r="BD23" s="1"/>
      <c r="BE23" s="1"/>
      <c r="BF23" s="1"/>
      <c r="BG23" s="1"/>
      <c r="BH23" s="1"/>
      <c r="BI23" s="342">
        <f t="shared" si="11"/>
        <v>0</v>
      </c>
      <c r="BJ23" s="347">
        <f>(AP23*6)+(AQ23*6)+(AR23*8)+(AS23*12)+(AT23*12)+(AU23*11.5)+(AV23*6)+(AW23*6)+(AX23*12)+(AY23*6)+(AZ23*6)+(BA23*8)+(BB23*12)+(BC23*11.5)</f>
        <v>156</v>
      </c>
    </row>
    <row r="24" spans="1:62" s="340" customFormat="1" ht="20.25" customHeight="1">
      <c r="A24" s="390" t="s">
        <v>318</v>
      </c>
      <c r="B24" s="390" t="s">
        <v>319</v>
      </c>
      <c r="C24" s="396">
        <v>530322</v>
      </c>
      <c r="D24" s="393" t="s">
        <v>127</v>
      </c>
      <c r="E24" s="395" t="s">
        <v>16</v>
      </c>
      <c r="F24" s="395"/>
      <c r="G24" s="397"/>
      <c r="H24" s="396" t="s">
        <v>16</v>
      </c>
      <c r="I24" s="396"/>
      <c r="J24" s="396"/>
      <c r="K24" s="395" t="s">
        <v>16</v>
      </c>
      <c r="L24" s="395"/>
      <c r="M24" s="394" t="s">
        <v>16</v>
      </c>
      <c r="N24" s="396" t="s">
        <v>16</v>
      </c>
      <c r="O24" s="396"/>
      <c r="P24" s="397"/>
      <c r="Q24" s="396" t="s">
        <v>16</v>
      </c>
      <c r="R24" s="397" t="s">
        <v>16</v>
      </c>
      <c r="S24" s="394"/>
      <c r="T24" s="395" t="s">
        <v>16</v>
      </c>
      <c r="U24" s="396"/>
      <c r="V24" s="396"/>
      <c r="W24" s="396" t="s">
        <v>16</v>
      </c>
      <c r="X24" s="396"/>
      <c r="Y24" s="396"/>
      <c r="Z24" s="395" t="s">
        <v>16</v>
      </c>
      <c r="AA24" s="394"/>
      <c r="AB24" s="396"/>
      <c r="AC24" s="396" t="s">
        <v>16</v>
      </c>
      <c r="AD24" s="396"/>
      <c r="AE24" s="396"/>
      <c r="AF24" s="396" t="s">
        <v>16</v>
      </c>
      <c r="AG24" s="395"/>
      <c r="AH24" s="395"/>
      <c r="AI24" s="398">
        <f t="shared" si="7"/>
        <v>0</v>
      </c>
      <c r="AJ24" s="399">
        <f>AI24+AK24</f>
        <v>144</v>
      </c>
      <c r="AK24" s="399">
        <f t="shared" si="8"/>
        <v>144</v>
      </c>
      <c r="AM24" s="13">
        <f t="shared" si="9"/>
        <v>0</v>
      </c>
      <c r="AN24" s="13">
        <f t="shared" si="10"/>
        <v>144</v>
      </c>
      <c r="AO24" s="2"/>
      <c r="AP24" s="342">
        <f>COUNTIF(E24:AH24,"M")</f>
        <v>0</v>
      </c>
      <c r="AQ24" s="342">
        <f>COUNTIF(E24:AH24,"T")</f>
        <v>0</v>
      </c>
      <c r="AR24" s="342">
        <f>COUNTIF(E24:AH24,"D")</f>
        <v>0</v>
      </c>
      <c r="AS24" s="342">
        <f>COUNTIF(E24:AH24,"P")</f>
        <v>0</v>
      </c>
      <c r="AT24" s="342">
        <f>COUNTIF(E24:AH24,"M/T")</f>
        <v>0</v>
      </c>
      <c r="AU24" s="342">
        <f>COUNTIF(E24:AH24,"I/I")</f>
        <v>0</v>
      </c>
      <c r="AV24" s="342">
        <f>COUNTIF(E24:AH24,"I")</f>
        <v>0</v>
      </c>
      <c r="AW24" s="342">
        <f>COUNTIF(E24:AH24,"I²")</f>
        <v>0</v>
      </c>
      <c r="AX24" s="342">
        <f>COUNTIF(E24:AH24,"SN*")</f>
        <v>12</v>
      </c>
      <c r="AY24" s="342">
        <f>COUNTIF(E24:AH24,"Ma")</f>
        <v>0</v>
      </c>
      <c r="AZ24" s="342">
        <f>COUNTIF(E24:AH24,"Ta")</f>
        <v>0</v>
      </c>
      <c r="BA24" s="342">
        <f>COUNTIF(E24:AH24,"Da")</f>
        <v>0</v>
      </c>
      <c r="BB24" s="342">
        <f>COUNTIF(E24:AH24,"Pa")</f>
        <v>0</v>
      </c>
      <c r="BC24" s="342">
        <f>COUNTIF(E24:AH24,"MTa")</f>
        <v>0</v>
      </c>
      <c r="BD24" s="1"/>
      <c r="BE24" s="1"/>
      <c r="BF24" s="1"/>
      <c r="BG24" s="1"/>
      <c r="BH24" s="1"/>
      <c r="BI24" s="342">
        <f t="shared" si="11"/>
        <v>0</v>
      </c>
      <c r="BJ24" s="347">
        <f>(AP24*6)+(AQ24*6)+(AR24*8)+(AS24*12)+(AT24*12)+(AU24*11.5)+(AV24*6)+(AW24*6)+(AX24*12)+(AY24*6)+(AZ24*6)+(BA24*8)+(BB24*12)+(BC24*11.5)</f>
        <v>144</v>
      </c>
    </row>
    <row r="25" spans="1:62" s="340" customFormat="1" ht="20.25" customHeight="1">
      <c r="A25" s="390">
        <v>162515</v>
      </c>
      <c r="B25" s="390" t="s">
        <v>320</v>
      </c>
      <c r="C25" s="396">
        <v>1189571</v>
      </c>
      <c r="D25" s="393" t="s">
        <v>127</v>
      </c>
      <c r="E25" s="395" t="s">
        <v>16</v>
      </c>
      <c r="F25" s="395"/>
      <c r="G25" s="396"/>
      <c r="H25" s="396" t="s">
        <v>16</v>
      </c>
      <c r="I25" s="396"/>
      <c r="J25" s="396"/>
      <c r="K25" s="395" t="s">
        <v>16</v>
      </c>
      <c r="L25" s="395"/>
      <c r="M25" s="395"/>
      <c r="N25" s="396" t="s">
        <v>16</v>
      </c>
      <c r="O25" s="396"/>
      <c r="P25" s="396"/>
      <c r="Q25" s="396" t="s">
        <v>16</v>
      </c>
      <c r="R25" s="396"/>
      <c r="S25" s="395"/>
      <c r="T25" s="395" t="s">
        <v>16</v>
      </c>
      <c r="U25" s="396"/>
      <c r="V25" s="396"/>
      <c r="W25" s="396" t="s">
        <v>16</v>
      </c>
      <c r="X25" s="396"/>
      <c r="Y25" s="396"/>
      <c r="Z25" s="395" t="s">
        <v>16</v>
      </c>
      <c r="AA25" s="395"/>
      <c r="AB25" s="396"/>
      <c r="AC25" s="396" t="s">
        <v>16</v>
      </c>
      <c r="AD25" s="396"/>
      <c r="AE25" s="397"/>
      <c r="AF25" s="396" t="s">
        <v>16</v>
      </c>
      <c r="AG25" s="395"/>
      <c r="AH25" s="395"/>
      <c r="AI25" s="398"/>
      <c r="AJ25" s="399"/>
      <c r="AK25" s="399"/>
      <c r="AM25" s="13"/>
      <c r="AN25" s="13"/>
      <c r="AO25" s="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1"/>
      <c r="BE25" s="1"/>
      <c r="BF25" s="1"/>
      <c r="BG25" s="1"/>
      <c r="BH25" s="1"/>
      <c r="BI25" s="342"/>
      <c r="BJ25" s="347"/>
    </row>
    <row r="26" spans="1:62" s="340" customFormat="1" ht="20.25" customHeight="1">
      <c r="A26" s="390" t="s">
        <v>321</v>
      </c>
      <c r="B26" s="390" t="s">
        <v>322</v>
      </c>
      <c r="C26" s="396">
        <v>731501</v>
      </c>
      <c r="D26" s="393" t="s">
        <v>127</v>
      </c>
      <c r="E26" s="511" t="s">
        <v>105</v>
      </c>
      <c r="F26" s="512"/>
      <c r="G26" s="512"/>
      <c r="H26" s="512"/>
      <c r="I26" s="512"/>
      <c r="J26" s="512"/>
      <c r="K26" s="512"/>
      <c r="L26" s="512"/>
      <c r="M26" s="513"/>
      <c r="N26" s="396" t="s">
        <v>16</v>
      </c>
      <c r="O26" s="396" t="s">
        <v>95</v>
      </c>
      <c r="P26" s="397" t="s">
        <v>16</v>
      </c>
      <c r="Q26" s="396" t="s">
        <v>16</v>
      </c>
      <c r="R26" s="396"/>
      <c r="S26" s="395"/>
      <c r="T26" s="395" t="s">
        <v>16</v>
      </c>
      <c r="U26" s="396"/>
      <c r="V26" s="397"/>
      <c r="W26" s="396" t="s">
        <v>16</v>
      </c>
      <c r="X26" s="396"/>
      <c r="Y26" s="397" t="s">
        <v>16</v>
      </c>
      <c r="Z26" s="395" t="s">
        <v>16</v>
      </c>
      <c r="AA26" s="395"/>
      <c r="AB26" s="396"/>
      <c r="AC26" s="396" t="s">
        <v>16</v>
      </c>
      <c r="AD26" s="396"/>
      <c r="AE26" s="396"/>
      <c r="AF26" s="396" t="s">
        <v>16</v>
      </c>
      <c r="AG26" s="394" t="s">
        <v>16</v>
      </c>
      <c r="AH26" s="395"/>
      <c r="AI26" s="398">
        <f t="shared" si="7"/>
        <v>-48</v>
      </c>
      <c r="AJ26" s="399">
        <f>AI26+AK26</f>
        <v>126</v>
      </c>
      <c r="AK26" s="399">
        <f t="shared" si="8"/>
        <v>174</v>
      </c>
      <c r="AM26" s="13">
        <f t="shared" si="9"/>
        <v>-48</v>
      </c>
      <c r="AN26" s="13">
        <f t="shared" si="10"/>
        <v>174</v>
      </c>
      <c r="AO26" s="2"/>
      <c r="AP26" s="342">
        <f>COUNTIF(E26:AH26,"M")</f>
        <v>0</v>
      </c>
      <c r="AQ26" s="342">
        <f>COUNTIF(E26:AH26,"T")</f>
        <v>0</v>
      </c>
      <c r="AR26" s="342">
        <f>COUNTIF(E26:AH26,"D")</f>
        <v>0</v>
      </c>
      <c r="AS26" s="342">
        <f>COUNTIF(E26:AH26,"P")</f>
        <v>0</v>
      </c>
      <c r="AT26" s="342">
        <f>COUNTIF(E26:AH26,"M/T")</f>
        <v>0</v>
      </c>
      <c r="AU26" s="342">
        <f>COUNTIF(E26:AH26,"I/I")</f>
        <v>0</v>
      </c>
      <c r="AV26" s="342">
        <f>COUNTIF(E26:AH26,"I")</f>
        <v>1</v>
      </c>
      <c r="AW26" s="342">
        <f>COUNTIF(E26:AH26,"I²")</f>
        <v>0</v>
      </c>
      <c r="AX26" s="342">
        <f>COUNTIF(E26:AH26,"SN*")</f>
        <v>10</v>
      </c>
      <c r="AY26" s="342">
        <f>COUNTIF(E26:AH26,"Ma")</f>
        <v>0</v>
      </c>
      <c r="AZ26" s="342">
        <f>COUNTIF(E26:AH26,"Ta")</f>
        <v>0</v>
      </c>
      <c r="BA26" s="342">
        <f>COUNTIF(E26:AH26,"Da")</f>
        <v>0</v>
      </c>
      <c r="BB26" s="342">
        <f>COUNTIF(E26:AH26,"Pa")</f>
        <v>0</v>
      </c>
      <c r="BC26" s="342">
        <f>COUNTIF(E26:AH26,"MTa")</f>
        <v>0</v>
      </c>
      <c r="BD26" s="1"/>
      <c r="BE26" s="1">
        <v>8</v>
      </c>
      <c r="BF26" s="1"/>
      <c r="BG26" s="1"/>
      <c r="BH26" s="1"/>
      <c r="BI26" s="342">
        <f t="shared" si="11"/>
        <v>48</v>
      </c>
      <c r="BJ26" s="347">
        <f>(AP26*6)+(AQ26*6)+(AR26*8)+(AS26*12)+(AT26*12)+(AU26*11.5)+(AV26*6)+(AW26*6)+(AX26*12)+(AY26*6)+(AZ26*6)+(BA26*8)+(BB26*12)+(BC26*11.5)</f>
        <v>126</v>
      </c>
    </row>
    <row r="27" spans="1:62" s="340" customFormat="1" ht="20.25" customHeight="1">
      <c r="A27" s="390" t="s">
        <v>323</v>
      </c>
      <c r="B27" s="390" t="s">
        <v>324</v>
      </c>
      <c r="C27" s="396">
        <v>675643</v>
      </c>
      <c r="D27" s="393" t="s">
        <v>127</v>
      </c>
      <c r="E27" s="395" t="s">
        <v>16</v>
      </c>
      <c r="F27" s="394" t="s">
        <v>16</v>
      </c>
      <c r="G27" s="396"/>
      <c r="H27" s="396" t="s">
        <v>16</v>
      </c>
      <c r="I27" s="396"/>
      <c r="J27" s="397" t="s">
        <v>16</v>
      </c>
      <c r="K27" s="395" t="s">
        <v>16</v>
      </c>
      <c r="L27" s="395"/>
      <c r="M27" s="394" t="s">
        <v>16</v>
      </c>
      <c r="N27" s="396" t="s">
        <v>16</v>
      </c>
      <c r="O27" s="396"/>
      <c r="P27" s="397"/>
      <c r="Q27" s="396" t="s">
        <v>16</v>
      </c>
      <c r="R27" s="396"/>
      <c r="S27" s="395"/>
      <c r="T27" s="395" t="s">
        <v>16</v>
      </c>
      <c r="U27" s="396"/>
      <c r="V27" s="396"/>
      <c r="W27" s="396" t="s">
        <v>16</v>
      </c>
      <c r="X27" s="396"/>
      <c r="Y27" s="396"/>
      <c r="Z27" s="395" t="s">
        <v>16</v>
      </c>
      <c r="AA27" s="395"/>
      <c r="AB27" s="396"/>
      <c r="AC27" s="396" t="s">
        <v>16</v>
      </c>
      <c r="AD27" s="396"/>
      <c r="AE27" s="396"/>
      <c r="AF27" s="396"/>
      <c r="AG27" s="395"/>
      <c r="AH27" s="395"/>
      <c r="AI27" s="398">
        <f t="shared" si="7"/>
        <v>0</v>
      </c>
      <c r="AJ27" s="399">
        <f>AI27+AK27</f>
        <v>144</v>
      </c>
      <c r="AK27" s="399">
        <f t="shared" si="8"/>
        <v>144</v>
      </c>
      <c r="AM27" s="13">
        <f t="shared" si="9"/>
        <v>0</v>
      </c>
      <c r="AN27" s="13">
        <f t="shared" si="10"/>
        <v>144</v>
      </c>
      <c r="AO27" s="2"/>
      <c r="AP27" s="342">
        <f>COUNTIF(E27:AH27,"M")</f>
        <v>0</v>
      </c>
      <c r="AQ27" s="342">
        <f>COUNTIF(E27:AH27,"T")</f>
        <v>0</v>
      </c>
      <c r="AR27" s="342">
        <f>COUNTIF(E27:AH27,"D")</f>
        <v>0</v>
      </c>
      <c r="AS27" s="342">
        <f>COUNTIF(E27:AH27,"P")</f>
        <v>0</v>
      </c>
      <c r="AT27" s="342">
        <f>COUNTIF(E27:AH27,"M/T")</f>
        <v>0</v>
      </c>
      <c r="AU27" s="342">
        <f>COUNTIF(E27:AH27,"I/I")</f>
        <v>0</v>
      </c>
      <c r="AV27" s="342">
        <f>COUNTIF(E27:AH27,"I")</f>
        <v>0</v>
      </c>
      <c r="AW27" s="342">
        <f>COUNTIF(E27:AH27,"I²")</f>
        <v>0</v>
      </c>
      <c r="AX27" s="342">
        <f>COUNTIF(E27:AH27,"SN*")</f>
        <v>12</v>
      </c>
      <c r="AY27" s="342">
        <f>COUNTIF(E27:AH27,"Ma")</f>
        <v>0</v>
      </c>
      <c r="AZ27" s="342">
        <f>COUNTIF(E27:AH27,"Ta")</f>
        <v>0</v>
      </c>
      <c r="BA27" s="342">
        <f>COUNTIF(E27:AH27,"Da")</f>
        <v>0</v>
      </c>
      <c r="BB27" s="342">
        <f>COUNTIF(E27:AH27,"Pa")</f>
        <v>0</v>
      </c>
      <c r="BC27" s="342">
        <f>COUNTIF(E27:AH27,"MTa")</f>
        <v>0</v>
      </c>
      <c r="BD27" s="1"/>
      <c r="BE27" s="1"/>
      <c r="BF27" s="1"/>
      <c r="BG27" s="1"/>
      <c r="BH27" s="1"/>
      <c r="BI27" s="342">
        <f t="shared" si="11"/>
        <v>0</v>
      </c>
      <c r="BJ27" s="347">
        <f>(AP27*6)+(AQ27*6)+(AR27*8)+(AS27*12)+(AT27*12)+(AU27*11.5)+(AV27*6)+(AW27*6)+(AX27*12)+(AY27*6)+(AZ27*6)+(BA27*8)+(BB27*12)+(BC27*11.5)</f>
        <v>144</v>
      </c>
    </row>
    <row r="28" spans="1:62" s="340" customFormat="1" ht="20.25" customHeight="1">
      <c r="A28" s="390" t="s">
        <v>325</v>
      </c>
      <c r="B28" s="390" t="s">
        <v>326</v>
      </c>
      <c r="C28" s="396">
        <v>64760</v>
      </c>
      <c r="D28" s="393" t="s">
        <v>127</v>
      </c>
      <c r="E28" s="395"/>
      <c r="F28" s="395"/>
      <c r="G28" s="396"/>
      <c r="H28" s="396" t="s">
        <v>16</v>
      </c>
      <c r="I28" s="396"/>
      <c r="J28" s="397"/>
      <c r="K28" s="395" t="s">
        <v>16</v>
      </c>
      <c r="L28" s="395"/>
      <c r="M28" s="395"/>
      <c r="N28" s="396" t="s">
        <v>16</v>
      </c>
      <c r="O28" s="396"/>
      <c r="P28" s="396" t="s">
        <v>16</v>
      </c>
      <c r="Q28" s="396" t="s">
        <v>16</v>
      </c>
      <c r="R28" s="396"/>
      <c r="S28" s="395"/>
      <c r="T28" s="395" t="s">
        <v>16</v>
      </c>
      <c r="U28" s="396"/>
      <c r="V28" s="397" t="s">
        <v>16</v>
      </c>
      <c r="W28" s="396" t="s">
        <v>16</v>
      </c>
      <c r="X28" s="397" t="s">
        <v>16</v>
      </c>
      <c r="Y28" s="396"/>
      <c r="Z28" s="395" t="s">
        <v>16</v>
      </c>
      <c r="AA28" s="395"/>
      <c r="AB28" s="397"/>
      <c r="AC28" s="396" t="s">
        <v>16</v>
      </c>
      <c r="AD28" s="397" t="s">
        <v>16</v>
      </c>
      <c r="AE28" s="396"/>
      <c r="AF28" s="396" t="s">
        <v>16</v>
      </c>
      <c r="AG28" s="395"/>
      <c r="AH28" s="395"/>
      <c r="AI28" s="398"/>
      <c r="AJ28" s="399"/>
      <c r="AK28" s="399"/>
      <c r="AM28" s="13"/>
      <c r="AN28" s="13"/>
      <c r="AO28" s="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1"/>
      <c r="BE28" s="1"/>
      <c r="BF28" s="1"/>
      <c r="BG28" s="1"/>
      <c r="BH28" s="1"/>
      <c r="BI28" s="342"/>
      <c r="BJ28" s="347"/>
    </row>
    <row r="29" spans="1:62" s="340" customFormat="1" ht="20.25" customHeight="1">
      <c r="A29" s="390">
        <v>432946</v>
      </c>
      <c r="B29" s="390" t="s">
        <v>327</v>
      </c>
      <c r="C29" s="396">
        <v>754949</v>
      </c>
      <c r="D29" s="393" t="s">
        <v>127</v>
      </c>
      <c r="E29" s="395" t="s">
        <v>16</v>
      </c>
      <c r="F29" s="394" t="s">
        <v>95</v>
      </c>
      <c r="G29" s="396"/>
      <c r="H29" s="396" t="s">
        <v>16</v>
      </c>
      <c r="I29" s="396"/>
      <c r="J29" s="396"/>
      <c r="K29" s="395" t="s">
        <v>16</v>
      </c>
      <c r="L29" s="394" t="s">
        <v>95</v>
      </c>
      <c r="M29" s="394" t="s">
        <v>95</v>
      </c>
      <c r="N29" s="396" t="s">
        <v>16</v>
      </c>
      <c r="O29" s="396"/>
      <c r="P29" s="396"/>
      <c r="Q29" s="396" t="s">
        <v>16</v>
      </c>
      <c r="R29" s="396"/>
      <c r="S29" s="395"/>
      <c r="T29" s="395" t="s">
        <v>16</v>
      </c>
      <c r="U29" s="396"/>
      <c r="V29" s="396"/>
      <c r="W29" s="396" t="s">
        <v>16</v>
      </c>
      <c r="X29" s="396"/>
      <c r="Y29" s="396"/>
      <c r="Z29" s="395" t="s">
        <v>16</v>
      </c>
      <c r="AA29" s="395"/>
      <c r="AB29" s="397" t="s">
        <v>16</v>
      </c>
      <c r="AC29" s="396" t="s">
        <v>16</v>
      </c>
      <c r="AD29" s="396"/>
      <c r="AE29" s="396"/>
      <c r="AF29" s="396" t="s">
        <v>16</v>
      </c>
      <c r="AG29" s="394" t="s">
        <v>95</v>
      </c>
      <c r="AH29" s="395"/>
      <c r="AI29" s="398">
        <f t="shared" si="7"/>
        <v>0</v>
      </c>
      <c r="AJ29" s="399">
        <f>AI29+AK29</f>
        <v>156</v>
      </c>
      <c r="AK29" s="399">
        <f t="shared" si="8"/>
        <v>156</v>
      </c>
      <c r="AM29" s="13">
        <f t="shared" si="9"/>
        <v>0</v>
      </c>
      <c r="AN29" s="13">
        <f t="shared" si="10"/>
        <v>156</v>
      </c>
      <c r="AO29" s="2"/>
      <c r="AP29" s="342">
        <f>COUNTIF(E29:AH29,"M")</f>
        <v>0</v>
      </c>
      <c r="AQ29" s="342">
        <f>COUNTIF(E29:AH29,"T")</f>
        <v>0</v>
      </c>
      <c r="AR29" s="342">
        <f>COUNTIF(E29:AH29,"D")</f>
        <v>0</v>
      </c>
      <c r="AS29" s="342">
        <f>COUNTIF(E29:AH29,"P")</f>
        <v>0</v>
      </c>
      <c r="AT29" s="342">
        <f>COUNTIF(E29:AH29,"M/T")</f>
        <v>0</v>
      </c>
      <c r="AU29" s="342">
        <f>COUNTIF(E29:AH29,"I/I")</f>
        <v>0</v>
      </c>
      <c r="AV29" s="342">
        <f>COUNTIF(E29:AH29,"I")</f>
        <v>4</v>
      </c>
      <c r="AW29" s="342">
        <f>COUNTIF(E29:AH29,"I²")</f>
        <v>0</v>
      </c>
      <c r="AX29" s="342">
        <f>COUNTIF(E29:AH29,"SN*")</f>
        <v>11</v>
      </c>
      <c r="AY29" s="342">
        <f>COUNTIF(E29:AH29,"Ma")</f>
        <v>0</v>
      </c>
      <c r="AZ29" s="342">
        <f>COUNTIF(E29:AH29,"Ta")</f>
        <v>0</v>
      </c>
      <c r="BA29" s="342">
        <f>COUNTIF(E29:AH29,"Da")</f>
        <v>0</v>
      </c>
      <c r="BB29" s="342">
        <f>COUNTIF(E29:AH29,"Pa")</f>
        <v>0</v>
      </c>
      <c r="BC29" s="342">
        <f>COUNTIF(E29:AH29,"MTa")</f>
        <v>0</v>
      </c>
      <c r="BD29" s="1"/>
      <c r="BE29" s="1"/>
      <c r="BF29" s="1"/>
      <c r="BG29" s="1"/>
      <c r="BH29" s="1"/>
      <c r="BI29" s="342">
        <f t="shared" si="11"/>
        <v>0</v>
      </c>
      <c r="BJ29" s="347">
        <f>(AP29*6)+(AQ29*6)+(AR29*8)+(AS29*12)+(AT29*12)+(AU29*11.5)+(AV29*6)+(AW29*6)+(AX29*12)+(AY29*6)+(AZ29*6)+(BA29*8)+(BB29*12)+(BC29*11.5)</f>
        <v>156</v>
      </c>
    </row>
    <row r="30" spans="1:62" s="340" customFormat="1" ht="20.25" customHeight="1">
      <c r="A30" s="390" t="s">
        <v>328</v>
      </c>
      <c r="B30" s="390" t="s">
        <v>329</v>
      </c>
      <c r="C30" s="396">
        <v>657849</v>
      </c>
      <c r="D30" s="393" t="s">
        <v>127</v>
      </c>
      <c r="E30" s="395"/>
      <c r="F30" s="395" t="s">
        <v>16</v>
      </c>
      <c r="G30" s="396"/>
      <c r="H30" s="396" t="s">
        <v>16</v>
      </c>
      <c r="I30" s="396" t="s">
        <v>16</v>
      </c>
      <c r="J30" s="396"/>
      <c r="K30" s="395"/>
      <c r="L30" s="395"/>
      <c r="M30" s="395"/>
      <c r="N30" s="396" t="s">
        <v>16</v>
      </c>
      <c r="O30" s="396"/>
      <c r="P30" s="396" t="s">
        <v>16</v>
      </c>
      <c r="Q30" s="397" t="s">
        <v>16</v>
      </c>
      <c r="R30" s="396"/>
      <c r="S30" s="395"/>
      <c r="T30" s="395" t="s">
        <v>16</v>
      </c>
      <c r="U30" s="397" t="s">
        <v>16</v>
      </c>
      <c r="V30" s="396"/>
      <c r="W30" s="396" t="s">
        <v>16</v>
      </c>
      <c r="X30" s="396"/>
      <c r="Y30" s="396"/>
      <c r="Z30" s="394" t="s">
        <v>95</v>
      </c>
      <c r="AA30" s="395" t="s">
        <v>16</v>
      </c>
      <c r="AB30" s="396"/>
      <c r="AC30" s="396" t="s">
        <v>16</v>
      </c>
      <c r="AD30" s="396" t="s">
        <v>16</v>
      </c>
      <c r="AE30" s="396"/>
      <c r="AF30" s="396"/>
      <c r="AG30" s="395"/>
      <c r="AH30" s="394" t="s">
        <v>16</v>
      </c>
      <c r="AI30" s="398"/>
      <c r="AJ30" s="399"/>
      <c r="AK30" s="399"/>
      <c r="AM30" s="13"/>
      <c r="AN30" s="13"/>
      <c r="AO30" s="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1"/>
      <c r="BE30" s="1"/>
      <c r="BF30" s="1"/>
      <c r="BG30" s="1"/>
      <c r="BH30" s="1"/>
      <c r="BI30" s="342"/>
      <c r="BJ30" s="347"/>
    </row>
    <row r="31" spans="1:62" s="340" customFormat="1" ht="20.25" customHeight="1">
      <c r="A31" s="390" t="s">
        <v>330</v>
      </c>
      <c r="B31" s="390" t="s">
        <v>331</v>
      </c>
      <c r="C31" s="396">
        <v>106143</v>
      </c>
      <c r="D31" s="393" t="s">
        <v>127</v>
      </c>
      <c r="E31" s="395" t="s">
        <v>16</v>
      </c>
      <c r="F31" s="395"/>
      <c r="G31" s="396"/>
      <c r="H31" s="396" t="s">
        <v>16</v>
      </c>
      <c r="I31" s="396" t="s">
        <v>16</v>
      </c>
      <c r="J31" s="396"/>
      <c r="K31" s="395"/>
      <c r="L31" s="395"/>
      <c r="M31" s="395"/>
      <c r="N31" s="396" t="s">
        <v>16</v>
      </c>
      <c r="O31" s="397" t="s">
        <v>16</v>
      </c>
      <c r="P31" s="396"/>
      <c r="Q31" s="396" t="s">
        <v>16</v>
      </c>
      <c r="R31" s="396"/>
      <c r="S31" s="394"/>
      <c r="T31" s="394"/>
      <c r="U31" s="397" t="s">
        <v>16</v>
      </c>
      <c r="V31" s="396"/>
      <c r="W31" s="396" t="s">
        <v>16</v>
      </c>
      <c r="X31" s="396"/>
      <c r="Y31" s="396"/>
      <c r="Z31" s="395" t="s">
        <v>16</v>
      </c>
      <c r="AA31" s="395" t="s">
        <v>16</v>
      </c>
      <c r="AB31" s="396"/>
      <c r="AC31" s="396" t="s">
        <v>16</v>
      </c>
      <c r="AD31" s="396"/>
      <c r="AE31" s="397" t="s">
        <v>16</v>
      </c>
      <c r="AF31" s="396" t="s">
        <v>16</v>
      </c>
      <c r="AG31" s="395"/>
      <c r="AH31" s="395"/>
      <c r="AI31" s="398">
        <f t="shared" si="7"/>
        <v>0</v>
      </c>
      <c r="AJ31" s="399">
        <f>AI31+AK31</f>
        <v>156</v>
      </c>
      <c r="AK31" s="399">
        <f t="shared" si="8"/>
        <v>156</v>
      </c>
      <c r="AM31" s="13">
        <f t="shared" si="9"/>
        <v>0</v>
      </c>
      <c r="AN31" s="13">
        <f t="shared" si="10"/>
        <v>156</v>
      </c>
      <c r="AO31" s="2"/>
      <c r="AP31" s="342">
        <f>COUNTIF(E31:AH31,"M")</f>
        <v>0</v>
      </c>
      <c r="AQ31" s="342">
        <f>COUNTIF(E31:AH31,"T")</f>
        <v>0</v>
      </c>
      <c r="AR31" s="342">
        <f>COUNTIF(E31:AH31,"D")</f>
        <v>0</v>
      </c>
      <c r="AS31" s="342">
        <f>COUNTIF(E31:AH31,"P")</f>
        <v>0</v>
      </c>
      <c r="AT31" s="342">
        <f>COUNTIF(E31:AH31,"M/T")</f>
        <v>0</v>
      </c>
      <c r="AU31" s="342">
        <f>COUNTIF(E31:AH31,"I/I")</f>
        <v>0</v>
      </c>
      <c r="AV31" s="342">
        <f>COUNTIF(E31:AH31,"I")</f>
        <v>0</v>
      </c>
      <c r="AW31" s="342">
        <f>COUNTIF(E31:AH31,"I²")</f>
        <v>0</v>
      </c>
      <c r="AX31" s="342">
        <f>COUNTIF(E31:AH31,"SN*")</f>
        <v>13</v>
      </c>
      <c r="AY31" s="342">
        <f>COUNTIF(E31:AH31,"Ma")</f>
        <v>0</v>
      </c>
      <c r="AZ31" s="342">
        <f>COUNTIF(E31:AH31,"Ta")</f>
        <v>0</v>
      </c>
      <c r="BA31" s="342">
        <f>COUNTIF(E31:AH31,"Da")</f>
        <v>0</v>
      </c>
      <c r="BB31" s="342">
        <f>COUNTIF(E31:AH31,"Pa")</f>
        <v>0</v>
      </c>
      <c r="BC31" s="342">
        <f>COUNTIF(E31:AH31,"MTa")</f>
        <v>0</v>
      </c>
      <c r="BD31" s="1"/>
      <c r="BE31" s="1"/>
      <c r="BF31" s="1"/>
      <c r="BG31" s="1"/>
      <c r="BH31" s="1"/>
      <c r="BI31" s="342">
        <f t="shared" si="11"/>
        <v>0</v>
      </c>
      <c r="BJ31" s="347">
        <f>(AP31*6)+(AQ31*6)+(AR31*8)+(AS31*12)+(AT31*12)+(AU31*11.5)+(AV31*6)+(AW31*6)+(AX31*12)+(AY31*6)+(AZ31*6)+(BA31*8)+(BB31*12)+(BC31*11.5)</f>
        <v>156</v>
      </c>
    </row>
    <row r="32" spans="1:62" s="340" customFormat="1" ht="20.25" customHeight="1">
      <c r="A32" s="382" t="s">
        <v>309</v>
      </c>
      <c r="B32" s="383" t="s">
        <v>1</v>
      </c>
      <c r="C32" s="383" t="s">
        <v>78</v>
      </c>
      <c r="D32" s="384" t="s">
        <v>3</v>
      </c>
      <c r="E32" s="315">
        <v>1</v>
      </c>
      <c r="F32" s="315">
        <v>2</v>
      </c>
      <c r="G32" s="315">
        <v>3</v>
      </c>
      <c r="H32" s="315">
        <v>4</v>
      </c>
      <c r="I32" s="315">
        <v>5</v>
      </c>
      <c r="J32" s="315">
        <v>6</v>
      </c>
      <c r="K32" s="315">
        <v>7</v>
      </c>
      <c r="L32" s="315">
        <v>8</v>
      </c>
      <c r="M32" s="315">
        <v>9</v>
      </c>
      <c r="N32" s="316">
        <v>10</v>
      </c>
      <c r="O32" s="315">
        <v>11</v>
      </c>
      <c r="P32" s="315">
        <v>12</v>
      </c>
      <c r="Q32" s="315">
        <v>13</v>
      </c>
      <c r="R32" s="315">
        <v>14</v>
      </c>
      <c r="S32" s="315">
        <v>15</v>
      </c>
      <c r="T32" s="315">
        <v>16</v>
      </c>
      <c r="U32" s="315">
        <v>17</v>
      </c>
      <c r="V32" s="315">
        <v>18</v>
      </c>
      <c r="W32" s="315">
        <v>19</v>
      </c>
      <c r="X32" s="315">
        <v>20</v>
      </c>
      <c r="Y32" s="315">
        <v>21</v>
      </c>
      <c r="Z32" s="315">
        <v>22</v>
      </c>
      <c r="AA32" s="315">
        <v>23</v>
      </c>
      <c r="AB32" s="315">
        <v>24</v>
      </c>
      <c r="AC32" s="315">
        <v>25</v>
      </c>
      <c r="AD32" s="315">
        <v>26</v>
      </c>
      <c r="AE32" s="315">
        <v>27</v>
      </c>
      <c r="AF32" s="315">
        <v>28</v>
      </c>
      <c r="AG32" s="315">
        <v>29</v>
      </c>
      <c r="AH32" s="315">
        <v>30</v>
      </c>
      <c r="AI32" s="385" t="s">
        <v>4</v>
      </c>
      <c r="AJ32" s="386" t="s">
        <v>5</v>
      </c>
      <c r="AK32" s="386" t="s">
        <v>6</v>
      </c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s="340" customFormat="1" ht="20.25" customHeight="1">
      <c r="A33" s="387"/>
      <c r="B33" s="383" t="s">
        <v>289</v>
      </c>
      <c r="C33" s="383" t="s">
        <v>234</v>
      </c>
      <c r="D33" s="388"/>
      <c r="E33" s="316" t="s">
        <v>157</v>
      </c>
      <c r="F33" s="315" t="s">
        <v>85</v>
      </c>
      <c r="G33" s="315" t="s">
        <v>80</v>
      </c>
      <c r="H33" s="315" t="s">
        <v>81</v>
      </c>
      <c r="I33" s="315" t="s">
        <v>82</v>
      </c>
      <c r="J33" s="317" t="s">
        <v>83</v>
      </c>
      <c r="K33" s="315" t="s">
        <v>84</v>
      </c>
      <c r="L33" s="316" t="s">
        <v>157</v>
      </c>
      <c r="M33" s="315" t="s">
        <v>85</v>
      </c>
      <c r="N33" s="315" t="s">
        <v>80</v>
      </c>
      <c r="O33" s="315" t="s">
        <v>81</v>
      </c>
      <c r="P33" s="315" t="s">
        <v>82</v>
      </c>
      <c r="Q33" s="317" t="s">
        <v>83</v>
      </c>
      <c r="R33" s="315" t="s">
        <v>84</v>
      </c>
      <c r="S33" s="316" t="s">
        <v>157</v>
      </c>
      <c r="T33" s="315" t="s">
        <v>85</v>
      </c>
      <c r="U33" s="315" t="s">
        <v>80</v>
      </c>
      <c r="V33" s="315" t="s">
        <v>81</v>
      </c>
      <c r="W33" s="315" t="s">
        <v>82</v>
      </c>
      <c r="X33" s="317" t="s">
        <v>83</v>
      </c>
      <c r="Y33" s="315" t="s">
        <v>84</v>
      </c>
      <c r="Z33" s="316" t="s">
        <v>157</v>
      </c>
      <c r="AA33" s="315" t="s">
        <v>85</v>
      </c>
      <c r="AB33" s="315" t="s">
        <v>80</v>
      </c>
      <c r="AC33" s="315" t="s">
        <v>81</v>
      </c>
      <c r="AD33" s="315" t="s">
        <v>82</v>
      </c>
      <c r="AE33" s="317" t="s">
        <v>83</v>
      </c>
      <c r="AF33" s="315" t="s">
        <v>84</v>
      </c>
      <c r="AG33" s="316" t="s">
        <v>157</v>
      </c>
      <c r="AH33" s="315" t="s">
        <v>85</v>
      </c>
      <c r="AI33" s="404"/>
      <c r="AJ33" s="405"/>
      <c r="AK33" s="405"/>
      <c r="AM33" s="1" t="s">
        <v>4</v>
      </c>
      <c r="AN33" s="1" t="s">
        <v>6</v>
      </c>
      <c r="AO33" s="2"/>
      <c r="AP33" s="342" t="s">
        <v>13</v>
      </c>
      <c r="AQ33" s="342" t="s">
        <v>14</v>
      </c>
      <c r="AR33" s="342" t="s">
        <v>183</v>
      </c>
      <c r="AS33" s="342" t="s">
        <v>15</v>
      </c>
      <c r="AT33" s="342" t="s">
        <v>17</v>
      </c>
      <c r="AU33" s="342" t="s">
        <v>18</v>
      </c>
      <c r="AV33" s="342" t="s">
        <v>19</v>
      </c>
      <c r="AW33" s="342" t="s">
        <v>20</v>
      </c>
      <c r="AX33" s="342" t="s">
        <v>16</v>
      </c>
      <c r="AY33" s="342" t="s">
        <v>235</v>
      </c>
      <c r="AZ33" s="342" t="s">
        <v>236</v>
      </c>
      <c r="BA33" s="342" t="s">
        <v>237</v>
      </c>
      <c r="BB33" s="342" t="s">
        <v>238</v>
      </c>
      <c r="BC33" s="342" t="s">
        <v>239</v>
      </c>
      <c r="BD33" s="1" t="s">
        <v>8</v>
      </c>
      <c r="BE33" s="1" t="s">
        <v>9</v>
      </c>
      <c r="BF33" s="1" t="s">
        <v>10</v>
      </c>
      <c r="BG33" s="1" t="s">
        <v>11</v>
      </c>
      <c r="BH33" s="1" t="s">
        <v>12</v>
      </c>
      <c r="BI33" s="343" t="s">
        <v>29</v>
      </c>
      <c r="BJ33" s="343" t="s">
        <v>30</v>
      </c>
    </row>
    <row r="34" spans="1:62" s="340" customFormat="1" ht="20.25" customHeight="1">
      <c r="A34" s="390">
        <v>433144</v>
      </c>
      <c r="B34" s="390" t="s">
        <v>332</v>
      </c>
      <c r="C34" s="396">
        <v>888578</v>
      </c>
      <c r="D34" s="393" t="s">
        <v>127</v>
      </c>
      <c r="E34" s="395"/>
      <c r="F34" s="395" t="s">
        <v>16</v>
      </c>
      <c r="G34" s="396"/>
      <c r="H34" s="396"/>
      <c r="I34" s="396" t="s">
        <v>16</v>
      </c>
      <c r="J34" s="396"/>
      <c r="K34" s="394"/>
      <c r="L34" s="395" t="s">
        <v>16</v>
      </c>
      <c r="M34" s="395"/>
      <c r="N34" s="396"/>
      <c r="O34" s="396" t="s">
        <v>16</v>
      </c>
      <c r="P34" s="396"/>
      <c r="Q34" s="396"/>
      <c r="R34" s="396" t="s">
        <v>16</v>
      </c>
      <c r="S34" s="395"/>
      <c r="T34" s="395"/>
      <c r="U34" s="396" t="s">
        <v>16</v>
      </c>
      <c r="V34" s="396"/>
      <c r="W34" s="396"/>
      <c r="X34" s="396" t="s">
        <v>16</v>
      </c>
      <c r="Y34" s="396"/>
      <c r="Z34" s="395"/>
      <c r="AA34" s="395" t="s">
        <v>16</v>
      </c>
      <c r="AB34" s="396"/>
      <c r="AC34" s="396"/>
      <c r="AD34" s="396" t="s">
        <v>16</v>
      </c>
      <c r="AE34" s="396"/>
      <c r="AF34" s="396"/>
      <c r="AG34" s="395" t="s">
        <v>16</v>
      </c>
      <c r="AH34" s="395"/>
      <c r="AI34" s="398"/>
      <c r="AJ34" s="399"/>
      <c r="AK34" s="399"/>
      <c r="AM34" s="13"/>
      <c r="AN34" s="13"/>
      <c r="AO34" s="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1"/>
      <c r="BE34" s="1"/>
      <c r="BF34" s="1"/>
      <c r="BG34" s="1"/>
      <c r="BH34" s="1"/>
      <c r="BI34" s="342"/>
      <c r="BJ34" s="347"/>
    </row>
    <row r="35" spans="1:62" s="340" customFormat="1" ht="20.25" customHeight="1">
      <c r="A35" s="390" t="s">
        <v>333</v>
      </c>
      <c r="B35" s="390" t="s">
        <v>334</v>
      </c>
      <c r="C35" s="396" t="s">
        <v>300</v>
      </c>
      <c r="D35" s="393" t="s">
        <v>127</v>
      </c>
      <c r="E35" s="395"/>
      <c r="F35" s="395" t="s">
        <v>16</v>
      </c>
      <c r="G35" s="396"/>
      <c r="H35" s="397"/>
      <c r="I35" s="396" t="s">
        <v>16</v>
      </c>
      <c r="J35" s="396"/>
      <c r="K35" s="394" t="s">
        <v>16</v>
      </c>
      <c r="L35" s="395" t="s">
        <v>16</v>
      </c>
      <c r="M35" s="395"/>
      <c r="N35" s="396"/>
      <c r="O35" s="396" t="s">
        <v>16</v>
      </c>
      <c r="P35" s="396"/>
      <c r="Q35" s="397" t="s">
        <v>16</v>
      </c>
      <c r="R35" s="396" t="s">
        <v>16</v>
      </c>
      <c r="S35" s="395"/>
      <c r="T35" s="394" t="s">
        <v>16</v>
      </c>
      <c r="U35" s="396" t="s">
        <v>16</v>
      </c>
      <c r="V35" s="396"/>
      <c r="W35" s="396"/>
      <c r="X35" s="396" t="s">
        <v>16</v>
      </c>
      <c r="Y35" s="396"/>
      <c r="Z35" s="395"/>
      <c r="AA35" s="395" t="s">
        <v>16</v>
      </c>
      <c r="AB35" s="396"/>
      <c r="AC35" s="397"/>
      <c r="AD35" s="396" t="s">
        <v>16</v>
      </c>
      <c r="AE35" s="397" t="s">
        <v>16</v>
      </c>
      <c r="AF35" s="396"/>
      <c r="AG35" s="395" t="s">
        <v>16</v>
      </c>
      <c r="AH35" s="395"/>
      <c r="AI35" s="398">
        <f>AM35</f>
        <v>0</v>
      </c>
      <c r="AJ35" s="399">
        <f>AI35+AK35</f>
        <v>0</v>
      </c>
      <c r="AK35" s="399">
        <f>AN35</f>
        <v>0</v>
      </c>
      <c r="AM35" s="13"/>
      <c r="AN35" s="13"/>
      <c r="AO35" s="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1"/>
      <c r="BE35" s="1"/>
      <c r="BF35" s="1"/>
      <c r="BG35" s="1"/>
      <c r="BH35" s="1"/>
      <c r="BI35" s="342"/>
      <c r="BJ35" s="347"/>
    </row>
    <row r="36" spans="1:62" s="340" customFormat="1" ht="20.25" customHeight="1">
      <c r="A36" s="390" t="s">
        <v>335</v>
      </c>
      <c r="B36" s="390" t="s">
        <v>336</v>
      </c>
      <c r="C36" s="396">
        <v>589842</v>
      </c>
      <c r="D36" s="393" t="s">
        <v>127</v>
      </c>
      <c r="E36" s="395"/>
      <c r="F36" s="395" t="s">
        <v>16</v>
      </c>
      <c r="G36" s="396"/>
      <c r="H36" s="397"/>
      <c r="I36" s="396" t="s">
        <v>16</v>
      </c>
      <c r="J36" s="396"/>
      <c r="K36" s="395"/>
      <c r="L36" s="395" t="s">
        <v>16</v>
      </c>
      <c r="M36" s="395"/>
      <c r="N36" s="396"/>
      <c r="O36" s="396" t="s">
        <v>16</v>
      </c>
      <c r="P36" s="396"/>
      <c r="Q36" s="396"/>
      <c r="R36" s="396" t="s">
        <v>16</v>
      </c>
      <c r="S36" s="395"/>
      <c r="T36" s="395"/>
      <c r="U36" s="396" t="s">
        <v>16</v>
      </c>
      <c r="V36" s="396"/>
      <c r="W36" s="397"/>
      <c r="X36" s="396" t="s">
        <v>16</v>
      </c>
      <c r="Y36" s="396"/>
      <c r="Z36" s="395"/>
      <c r="AA36" s="395" t="s">
        <v>16</v>
      </c>
      <c r="AB36" s="397" t="s">
        <v>16</v>
      </c>
      <c r="AC36" s="396"/>
      <c r="AD36" s="396" t="s">
        <v>16</v>
      </c>
      <c r="AE36" s="396"/>
      <c r="AF36" s="396"/>
      <c r="AG36" s="395" t="s">
        <v>16</v>
      </c>
      <c r="AH36" s="394" t="s">
        <v>16</v>
      </c>
      <c r="AI36" s="398">
        <f>AM36</f>
        <v>0</v>
      </c>
      <c r="AJ36" s="399">
        <f>AI36+AK36</f>
        <v>144</v>
      </c>
      <c r="AK36" s="399">
        <f>AN36</f>
        <v>144</v>
      </c>
      <c r="AM36" s="13">
        <f>$AM$2-BI36</f>
        <v>0</v>
      </c>
      <c r="AN36" s="13">
        <f>(BJ36-AM36)</f>
        <v>144</v>
      </c>
      <c r="AO36" s="2"/>
      <c r="AP36" s="342">
        <f>COUNTIF(E36:AH36,"M")</f>
        <v>0</v>
      </c>
      <c r="AQ36" s="342">
        <f>COUNTIF(E36:AH36,"T")</f>
        <v>0</v>
      </c>
      <c r="AR36" s="342">
        <f>COUNTIF(E36:AH36,"D")</f>
        <v>0</v>
      </c>
      <c r="AS36" s="342">
        <f>COUNTIF(E36:AH36,"P")</f>
        <v>0</v>
      </c>
      <c r="AT36" s="342">
        <f>COUNTIF(E36:AH36,"M/T")</f>
        <v>0</v>
      </c>
      <c r="AU36" s="342">
        <f>COUNTIF(E36:AH36,"I/I")</f>
        <v>0</v>
      </c>
      <c r="AV36" s="342">
        <f>COUNTIF(E36:AH36,"I")</f>
        <v>0</v>
      </c>
      <c r="AW36" s="342">
        <f>COUNTIF(E36:AH36,"I²")</f>
        <v>0</v>
      </c>
      <c r="AX36" s="342">
        <f>COUNTIF(E36:AH36,"SN*")</f>
        <v>12</v>
      </c>
      <c r="AY36" s="342">
        <f>COUNTIF(E36:AH36,"Ma")</f>
        <v>0</v>
      </c>
      <c r="AZ36" s="342">
        <f>COUNTIF(E36:AH36,"Ta")</f>
        <v>0</v>
      </c>
      <c r="BA36" s="342">
        <f>COUNTIF(E36:AH36,"Da")</f>
        <v>0</v>
      </c>
      <c r="BB36" s="342">
        <f>COUNTIF(E36:AH36,"Pa")</f>
        <v>0</v>
      </c>
      <c r="BC36" s="342">
        <f>COUNTIF(E36:AH36,"MTa")</f>
        <v>0</v>
      </c>
      <c r="BD36" s="1"/>
      <c r="BE36" s="1"/>
      <c r="BF36" s="1"/>
      <c r="BG36" s="1"/>
      <c r="BH36" s="1"/>
      <c r="BI36" s="342">
        <f>((BE36*6)+(BF36*6)+(BG36*6)+(BH36)+(BD36*6))</f>
        <v>0</v>
      </c>
      <c r="BJ36" s="347">
        <f>(AP36*6)+(AQ36*6)+(AR36*8)+(AS36*12)+(AT36*12)+(AU36*11.5)+(AV36*6)+(AW36*6)+(AX36*12)+(AY36*6)+(AZ36*6)+(BA36*8)+(BB36*12)+(BC36*11.5)</f>
        <v>144</v>
      </c>
    </row>
    <row r="37" spans="1:62" s="340" customFormat="1" ht="20.25" customHeight="1">
      <c r="A37" s="401" t="s">
        <v>337</v>
      </c>
      <c r="B37" s="401" t="s">
        <v>338</v>
      </c>
      <c r="C37" s="400" t="s">
        <v>339</v>
      </c>
      <c r="D37" s="393" t="s">
        <v>127</v>
      </c>
      <c r="E37" s="394" t="s">
        <v>16</v>
      </c>
      <c r="F37" s="395" t="s">
        <v>16</v>
      </c>
      <c r="G37" s="397" t="s">
        <v>16</v>
      </c>
      <c r="H37" s="396"/>
      <c r="I37" s="396" t="s">
        <v>16</v>
      </c>
      <c r="J37" s="397" t="s">
        <v>16</v>
      </c>
      <c r="K37" s="395"/>
      <c r="L37" s="395" t="s">
        <v>16</v>
      </c>
      <c r="M37" s="395"/>
      <c r="N37" s="396"/>
      <c r="O37" s="396" t="s">
        <v>16</v>
      </c>
      <c r="P37" s="396"/>
      <c r="Q37" s="396"/>
      <c r="R37" s="396" t="s">
        <v>16</v>
      </c>
      <c r="S37" s="395"/>
      <c r="T37" s="395"/>
      <c r="U37" s="396" t="s">
        <v>16</v>
      </c>
      <c r="V37" s="396"/>
      <c r="W37" s="396"/>
      <c r="X37" s="396" t="s">
        <v>16</v>
      </c>
      <c r="Y37" s="396"/>
      <c r="Z37" s="395"/>
      <c r="AA37" s="395" t="s">
        <v>16</v>
      </c>
      <c r="AB37" s="397" t="s">
        <v>16</v>
      </c>
      <c r="AC37" s="397"/>
      <c r="AD37" s="396" t="s">
        <v>16</v>
      </c>
      <c r="AE37" s="396"/>
      <c r="AF37" s="396"/>
      <c r="AG37" s="395" t="s">
        <v>16</v>
      </c>
      <c r="AH37" s="395"/>
      <c r="AI37" s="398"/>
      <c r="AJ37" s="399"/>
      <c r="AK37" s="399"/>
      <c r="AM37" s="13"/>
      <c r="AN37" s="13"/>
      <c r="AO37" s="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1"/>
      <c r="BE37" s="1"/>
      <c r="BF37" s="1"/>
      <c r="BG37" s="1"/>
      <c r="BH37" s="1"/>
      <c r="BI37" s="342"/>
      <c r="BJ37" s="347"/>
    </row>
    <row r="38" spans="1:62" s="340" customFormat="1" ht="20.25" customHeight="1">
      <c r="A38" s="390" t="s">
        <v>340</v>
      </c>
      <c r="B38" s="390" t="s">
        <v>341</v>
      </c>
      <c r="C38" s="396" t="s">
        <v>342</v>
      </c>
      <c r="D38" s="393" t="s">
        <v>127</v>
      </c>
      <c r="E38" s="395"/>
      <c r="F38" s="395" t="s">
        <v>16</v>
      </c>
      <c r="G38" s="396"/>
      <c r="H38" s="396"/>
      <c r="I38" s="396" t="s">
        <v>16</v>
      </c>
      <c r="J38" s="396"/>
      <c r="K38" s="395"/>
      <c r="L38" s="395" t="s">
        <v>16</v>
      </c>
      <c r="M38" s="395"/>
      <c r="N38" s="396"/>
      <c r="O38" s="396" t="s">
        <v>16</v>
      </c>
      <c r="P38" s="396"/>
      <c r="Q38" s="396"/>
      <c r="R38" s="396" t="s">
        <v>16</v>
      </c>
      <c r="S38" s="395"/>
      <c r="T38" s="394" t="s">
        <v>16</v>
      </c>
      <c r="U38" s="396" t="s">
        <v>16</v>
      </c>
      <c r="V38" s="396"/>
      <c r="W38" s="397"/>
      <c r="X38" s="396" t="s">
        <v>16</v>
      </c>
      <c r="Y38" s="396"/>
      <c r="Z38" s="394" t="s">
        <v>16</v>
      </c>
      <c r="AA38" s="395" t="s">
        <v>16</v>
      </c>
      <c r="AB38" s="396"/>
      <c r="AC38" s="397" t="s">
        <v>16</v>
      </c>
      <c r="AD38" s="396" t="s">
        <v>16</v>
      </c>
      <c r="AE38" s="397"/>
      <c r="AF38" s="397" t="s">
        <v>16</v>
      </c>
      <c r="AG38" s="395" t="s">
        <v>16</v>
      </c>
      <c r="AH38" s="395"/>
      <c r="AI38" s="398">
        <f>AM38</f>
        <v>0</v>
      </c>
      <c r="AJ38" s="399">
        <f>AI38+AK38</f>
        <v>168</v>
      </c>
      <c r="AK38" s="399">
        <f>AN38</f>
        <v>168</v>
      </c>
      <c r="AM38" s="13">
        <f>$AM$2-BI38</f>
        <v>0</v>
      </c>
      <c r="AN38" s="13">
        <f>(BJ38-AM38)</f>
        <v>168</v>
      </c>
      <c r="AO38" s="2"/>
      <c r="AP38" s="342">
        <f>COUNTIF(E38:AH38,"M")</f>
        <v>0</v>
      </c>
      <c r="AQ38" s="342">
        <f>COUNTIF(E38:AH38,"T")</f>
        <v>0</v>
      </c>
      <c r="AR38" s="342">
        <f>COUNTIF(E38:AH38,"D")</f>
        <v>0</v>
      </c>
      <c r="AS38" s="342">
        <f>COUNTIF(E38:AH38,"P")</f>
        <v>0</v>
      </c>
      <c r="AT38" s="342">
        <f>COUNTIF(E38:AH38,"M/T")</f>
        <v>0</v>
      </c>
      <c r="AU38" s="342">
        <f>COUNTIF(E38:AH38,"I/I")</f>
        <v>0</v>
      </c>
      <c r="AV38" s="342">
        <f>COUNTIF(E38:AH38,"I")</f>
        <v>0</v>
      </c>
      <c r="AW38" s="342">
        <f>COUNTIF(E38:AH38,"I²")</f>
        <v>0</v>
      </c>
      <c r="AX38" s="342">
        <f>COUNTIF(E38:AH38,"SN*")</f>
        <v>14</v>
      </c>
      <c r="AY38" s="342">
        <f>COUNTIF(E38:AH38,"Ma")</f>
        <v>0</v>
      </c>
      <c r="AZ38" s="342">
        <f>COUNTIF(E38:AH38,"Ta")</f>
        <v>0</v>
      </c>
      <c r="BA38" s="342">
        <f>COUNTIF(E38:AH38,"Da")</f>
        <v>0</v>
      </c>
      <c r="BB38" s="342">
        <f>COUNTIF(E38:AH38,"Pa")</f>
        <v>0</v>
      </c>
      <c r="BC38" s="342">
        <f>COUNTIF(E38:AH38,"MTa")</f>
        <v>0</v>
      </c>
      <c r="BD38" s="1"/>
      <c r="BE38" s="1"/>
      <c r="BF38" s="1"/>
      <c r="BG38" s="1"/>
      <c r="BH38" s="1"/>
      <c r="BI38" s="342">
        <f>((BE38*6)+(BF38*6)+(BG38*6)+(BH38)+(BD38*6))</f>
        <v>0</v>
      </c>
      <c r="BJ38" s="347">
        <f>(AP38*6)+(AQ38*6)+(AR38*8)+(AS38*12)+(AT38*12)+(AU38*11.5)+(AV38*6)+(AW38*6)+(AX38*12)+(AY38*6)+(AZ38*6)+(BA38*8)+(BB38*12)+(BC38*11.5)</f>
        <v>168</v>
      </c>
    </row>
    <row r="39" spans="1:62" s="340" customFormat="1" ht="20.25" customHeight="1">
      <c r="A39" s="390">
        <v>431966</v>
      </c>
      <c r="B39" s="390" t="s">
        <v>343</v>
      </c>
      <c r="C39" s="396">
        <v>593018</v>
      </c>
      <c r="D39" s="393" t="s">
        <v>127</v>
      </c>
      <c r="E39" s="395"/>
      <c r="F39" s="395" t="s">
        <v>16</v>
      </c>
      <c r="G39" s="396"/>
      <c r="H39" s="396"/>
      <c r="I39" s="396" t="s">
        <v>16</v>
      </c>
      <c r="J39" s="396"/>
      <c r="K39" s="395"/>
      <c r="L39" s="395" t="s">
        <v>16</v>
      </c>
      <c r="M39" s="395"/>
      <c r="N39" s="396"/>
      <c r="O39" s="396" t="s">
        <v>16</v>
      </c>
      <c r="P39" s="396"/>
      <c r="Q39" s="396"/>
      <c r="R39" s="396" t="s">
        <v>16</v>
      </c>
      <c r="S39" s="395"/>
      <c r="T39" s="395"/>
      <c r="U39" s="396" t="s">
        <v>16</v>
      </c>
      <c r="V39" s="396"/>
      <c r="W39" s="396"/>
      <c r="X39" s="396" t="s">
        <v>16</v>
      </c>
      <c r="Y39" s="396"/>
      <c r="Z39" s="395"/>
      <c r="AA39" s="395" t="s">
        <v>16</v>
      </c>
      <c r="AB39" s="396"/>
      <c r="AC39" s="396"/>
      <c r="AD39" s="396" t="s">
        <v>16</v>
      </c>
      <c r="AE39" s="396"/>
      <c r="AF39" s="396"/>
      <c r="AG39" s="395" t="s">
        <v>16</v>
      </c>
      <c r="AH39" s="395"/>
      <c r="AI39" s="398">
        <f>AM39</f>
        <v>0</v>
      </c>
      <c r="AJ39" s="399">
        <f>AI39+AK39</f>
        <v>120</v>
      </c>
      <c r="AK39" s="399">
        <f>AN39</f>
        <v>120</v>
      </c>
      <c r="AM39" s="13">
        <f>$AM$2-BI39</f>
        <v>0</v>
      </c>
      <c r="AN39" s="13">
        <f>(BJ39-AM39)</f>
        <v>120</v>
      </c>
      <c r="AO39" s="2"/>
      <c r="AP39" s="342">
        <f>COUNTIF(E39:AH39,"M")</f>
        <v>0</v>
      </c>
      <c r="AQ39" s="342">
        <f>COUNTIF(E39:AH39,"T")</f>
        <v>0</v>
      </c>
      <c r="AR39" s="342">
        <f>COUNTIF(E39:AH39,"D")</f>
        <v>0</v>
      </c>
      <c r="AS39" s="342">
        <f>COUNTIF(E39:AH39,"P")</f>
        <v>0</v>
      </c>
      <c r="AT39" s="342">
        <f>COUNTIF(E39:AH39,"M/T")</f>
        <v>0</v>
      </c>
      <c r="AU39" s="342">
        <f>COUNTIF(E39:AH39,"I/I")</f>
        <v>0</v>
      </c>
      <c r="AV39" s="342">
        <f>COUNTIF(E39:AH39,"I")</f>
        <v>0</v>
      </c>
      <c r="AW39" s="342">
        <f>COUNTIF(E39:AH39,"I²")</f>
        <v>0</v>
      </c>
      <c r="AX39" s="342">
        <f>COUNTIF(E39:AH39,"SN*")</f>
        <v>10</v>
      </c>
      <c r="AY39" s="342">
        <f>COUNTIF(E39:AH39,"Ma")</f>
        <v>0</v>
      </c>
      <c r="AZ39" s="342">
        <f>COUNTIF(E39:AH39,"Ta")</f>
        <v>0</v>
      </c>
      <c r="BA39" s="342">
        <f>COUNTIF(E39:AH39,"Da")</f>
        <v>0</v>
      </c>
      <c r="BB39" s="342">
        <f>COUNTIF(E39:AH39,"Pa")</f>
        <v>0</v>
      </c>
      <c r="BC39" s="342">
        <f>COUNTIF(E39:AH39,"MTa")</f>
        <v>0</v>
      </c>
      <c r="BD39" s="1"/>
      <c r="BE39" s="1"/>
      <c r="BF39" s="1"/>
      <c r="BG39" s="1"/>
      <c r="BH39" s="1"/>
      <c r="BI39" s="342">
        <f>((BE39*6)+(BF39*6)+(BG39*6)+(BH39)+(BD39*6))</f>
        <v>0</v>
      </c>
      <c r="BJ39" s="347">
        <f>(AP39*6)+(AQ39*6)+(AR39*8)+(AS39*12)+(AT39*12)+(AU39*11.5)+(AV39*6)+(AW39*6)+(AX39*12)+(AY39*6)+(AZ39*6)+(BA39*8)+(BB39*12)+(BC39*11.5)</f>
        <v>120</v>
      </c>
    </row>
    <row r="40" spans="1:62" s="340" customFormat="1" ht="20.25" customHeight="1">
      <c r="A40" s="390" t="s">
        <v>344</v>
      </c>
      <c r="B40" s="390" t="s">
        <v>345</v>
      </c>
      <c r="C40" s="396">
        <v>344524</v>
      </c>
      <c r="D40" s="393" t="s">
        <v>127</v>
      </c>
      <c r="E40" s="395" t="s">
        <v>16</v>
      </c>
      <c r="F40" s="395" t="s">
        <v>16</v>
      </c>
      <c r="G40" s="396"/>
      <c r="H40" s="397" t="s">
        <v>16</v>
      </c>
      <c r="I40" s="396" t="s">
        <v>16</v>
      </c>
      <c r="J40" s="396"/>
      <c r="K40" s="395"/>
      <c r="L40" s="395" t="s">
        <v>16</v>
      </c>
      <c r="M40" s="395"/>
      <c r="N40" s="396"/>
      <c r="O40" s="396" t="s">
        <v>16</v>
      </c>
      <c r="P40" s="396"/>
      <c r="Q40" s="396"/>
      <c r="R40" s="396" t="s">
        <v>16</v>
      </c>
      <c r="S40" s="395"/>
      <c r="T40" s="395"/>
      <c r="U40" s="396" t="s">
        <v>16</v>
      </c>
      <c r="V40" s="396"/>
      <c r="W40" s="397" t="s">
        <v>16</v>
      </c>
      <c r="X40" s="396" t="s">
        <v>16</v>
      </c>
      <c r="Y40" s="396"/>
      <c r="Z40" s="395"/>
      <c r="AA40" s="395" t="s">
        <v>16</v>
      </c>
      <c r="AB40" s="396"/>
      <c r="AC40" s="396"/>
      <c r="AD40" s="396" t="s">
        <v>16</v>
      </c>
      <c r="AE40" s="396"/>
      <c r="AF40" s="397" t="s">
        <v>16</v>
      </c>
      <c r="AG40" s="395" t="s">
        <v>16</v>
      </c>
      <c r="AH40" s="395"/>
      <c r="AI40" s="398"/>
      <c r="AJ40" s="399"/>
      <c r="AK40" s="399"/>
      <c r="AM40" s="13"/>
      <c r="AN40" s="13"/>
      <c r="AO40" s="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1"/>
      <c r="BE40" s="1"/>
      <c r="BF40" s="1"/>
      <c r="BG40" s="1"/>
      <c r="BH40" s="1"/>
      <c r="BI40" s="342"/>
      <c r="BJ40" s="347"/>
    </row>
    <row r="41" spans="1:62" s="340" customFormat="1" ht="20.25" customHeight="1">
      <c r="A41" s="390" t="s">
        <v>346</v>
      </c>
      <c r="B41" s="390" t="s">
        <v>347</v>
      </c>
      <c r="C41" s="396">
        <v>708696</v>
      </c>
      <c r="D41" s="393" t="s">
        <v>127</v>
      </c>
      <c r="E41" s="395"/>
      <c r="F41" s="395" t="s">
        <v>16</v>
      </c>
      <c r="G41" s="396"/>
      <c r="H41" s="396"/>
      <c r="I41" s="396" t="s">
        <v>16</v>
      </c>
      <c r="J41" s="396"/>
      <c r="K41" s="394" t="s">
        <v>16</v>
      </c>
      <c r="L41" s="395"/>
      <c r="M41" s="395" t="s">
        <v>16</v>
      </c>
      <c r="N41" s="396"/>
      <c r="O41" s="396" t="s">
        <v>16</v>
      </c>
      <c r="P41" s="396"/>
      <c r="Q41" s="397" t="s">
        <v>16</v>
      </c>
      <c r="R41" s="396" t="s">
        <v>16</v>
      </c>
      <c r="S41" s="395"/>
      <c r="T41" s="395"/>
      <c r="U41" s="396" t="s">
        <v>16</v>
      </c>
      <c r="V41" s="396"/>
      <c r="W41" s="396"/>
      <c r="X41" s="396" t="s">
        <v>16</v>
      </c>
      <c r="Y41" s="396"/>
      <c r="Z41" s="395" t="s">
        <v>16</v>
      </c>
      <c r="AA41" s="395"/>
      <c r="AB41" s="396"/>
      <c r="AC41" s="397"/>
      <c r="AD41" s="396" t="s">
        <v>16</v>
      </c>
      <c r="AE41" s="396"/>
      <c r="AF41" s="397" t="s">
        <v>16</v>
      </c>
      <c r="AG41" s="395" t="s">
        <v>16</v>
      </c>
      <c r="AH41" s="395"/>
      <c r="AI41" s="398">
        <f>AM41</f>
        <v>-66</v>
      </c>
      <c r="AJ41" s="399">
        <f>AI41+AK41</f>
        <v>156</v>
      </c>
      <c r="AK41" s="399">
        <f>AN41</f>
        <v>222</v>
      </c>
      <c r="AM41" s="13">
        <f>$AM$2-BI41</f>
        <v>-66</v>
      </c>
      <c r="AN41" s="13">
        <f>(BJ41-AM41)</f>
        <v>222</v>
      </c>
      <c r="AO41" s="2"/>
      <c r="AP41" s="342">
        <f>COUNTIF(E41:AH41,"M")</f>
        <v>0</v>
      </c>
      <c r="AQ41" s="342">
        <f>COUNTIF(E41:AH41,"T")</f>
        <v>0</v>
      </c>
      <c r="AR41" s="342">
        <f>COUNTIF(E41:AH41,"D")</f>
        <v>0</v>
      </c>
      <c r="AS41" s="342">
        <f>COUNTIF(E41:AH41,"P")</f>
        <v>0</v>
      </c>
      <c r="AT41" s="342">
        <f>COUNTIF(E41:AH41,"M/T")</f>
        <v>0</v>
      </c>
      <c r="AU41" s="342">
        <f>COUNTIF(E41:AH41,"I/I")</f>
        <v>0</v>
      </c>
      <c r="AV41" s="342">
        <f>COUNTIF(E41:AH41,"I")</f>
        <v>0</v>
      </c>
      <c r="AW41" s="342">
        <f>COUNTIF(E41:AH41,"I²")</f>
        <v>0</v>
      </c>
      <c r="AX41" s="342">
        <f>COUNTIF(E41:AH41,"SN*")</f>
        <v>13</v>
      </c>
      <c r="AY41" s="342">
        <f>COUNTIF(E41:AH41,"Ma")</f>
        <v>0</v>
      </c>
      <c r="AZ41" s="342">
        <f>COUNTIF(E41:AH41,"Ta")</f>
        <v>0</v>
      </c>
      <c r="BA41" s="342">
        <f>COUNTIF(E41:AH41,"Da")</f>
        <v>0</v>
      </c>
      <c r="BB41" s="342">
        <f>COUNTIF(E41:AH41,"Pa")</f>
        <v>0</v>
      </c>
      <c r="BC41" s="342">
        <f>COUNTIF(E41:AH41,"MTa")</f>
        <v>0</v>
      </c>
      <c r="BD41" s="1"/>
      <c r="BE41" s="1">
        <v>11</v>
      </c>
      <c r="BF41" s="1"/>
      <c r="BG41" s="1"/>
      <c r="BH41" s="1"/>
      <c r="BI41" s="342">
        <f>((BE41*6)+(BF41*6)+(BG41*6)+(BH41)+(BD41*6))</f>
        <v>66</v>
      </c>
      <c r="BJ41" s="347">
        <f>(AP41*6)+(AQ41*6)+(AR41*8)+(AS41*12)+(AT41*12)+(AU41*11.5)+(AV41*6)+(AW41*6)+(AX41*12)+(AY41*6)+(AZ41*6)+(BA41*8)+(BB41*12)+(BC41*11.5)</f>
        <v>156</v>
      </c>
    </row>
    <row r="42" spans="1:62" s="340" customFormat="1" ht="20.25" customHeight="1">
      <c r="A42" s="406">
        <v>433187</v>
      </c>
      <c r="B42" s="406" t="s">
        <v>348</v>
      </c>
      <c r="C42" s="407">
        <v>412829</v>
      </c>
      <c r="D42" s="393" t="s">
        <v>127</v>
      </c>
      <c r="E42" s="395"/>
      <c r="F42" s="395" t="s">
        <v>16</v>
      </c>
      <c r="G42" s="396"/>
      <c r="H42" s="396"/>
      <c r="I42" s="396" t="s">
        <v>16</v>
      </c>
      <c r="J42" s="396"/>
      <c r="K42" s="394" t="s">
        <v>16</v>
      </c>
      <c r="L42" s="395" t="s">
        <v>16</v>
      </c>
      <c r="M42" s="395"/>
      <c r="N42" s="396"/>
      <c r="O42" s="396" t="s">
        <v>16</v>
      </c>
      <c r="P42" s="396"/>
      <c r="Q42" s="397"/>
      <c r="R42" s="396" t="s">
        <v>16</v>
      </c>
      <c r="S42" s="395"/>
      <c r="T42" s="394" t="s">
        <v>16</v>
      </c>
      <c r="U42" s="396" t="s">
        <v>16</v>
      </c>
      <c r="V42" s="396"/>
      <c r="W42" s="396"/>
      <c r="X42" s="396" t="s">
        <v>16</v>
      </c>
      <c r="Y42" s="396"/>
      <c r="Z42" s="395"/>
      <c r="AA42" s="395" t="s">
        <v>16</v>
      </c>
      <c r="AB42" s="396"/>
      <c r="AC42" s="396"/>
      <c r="AD42" s="396" t="s">
        <v>16</v>
      </c>
      <c r="AE42" s="396"/>
      <c r="AF42" s="396"/>
      <c r="AG42" s="395" t="s">
        <v>16</v>
      </c>
      <c r="AH42" s="395"/>
      <c r="AI42" s="398"/>
      <c r="AJ42" s="399"/>
      <c r="AK42" s="399"/>
      <c r="AM42" s="13"/>
      <c r="AN42" s="13"/>
      <c r="AO42" s="2"/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/>
      <c r="BD42" s="1"/>
      <c r="BE42" s="1"/>
      <c r="BF42" s="1"/>
      <c r="BG42" s="1"/>
      <c r="BH42" s="1"/>
      <c r="BI42" s="342"/>
      <c r="BJ42" s="347"/>
    </row>
    <row r="43" spans="1:62" s="340" customFormat="1" ht="20.25" customHeight="1">
      <c r="A43" s="390">
        <v>433381</v>
      </c>
      <c r="B43" s="390" t="s">
        <v>349</v>
      </c>
      <c r="C43" s="396">
        <v>862279</v>
      </c>
      <c r="D43" s="393" t="s">
        <v>127</v>
      </c>
      <c r="E43" s="395"/>
      <c r="F43" s="395"/>
      <c r="G43" s="396"/>
      <c r="H43" s="396"/>
      <c r="I43" s="396" t="s">
        <v>16</v>
      </c>
      <c r="J43" s="396"/>
      <c r="K43" s="395"/>
      <c r="L43" s="395" t="s">
        <v>16</v>
      </c>
      <c r="M43" s="395"/>
      <c r="N43" s="396"/>
      <c r="O43" s="396" t="s">
        <v>16</v>
      </c>
      <c r="P43" s="396"/>
      <c r="Q43" s="396"/>
      <c r="R43" s="396" t="s">
        <v>16</v>
      </c>
      <c r="S43" s="395"/>
      <c r="T43" s="395"/>
      <c r="U43" s="396" t="s">
        <v>16</v>
      </c>
      <c r="V43" s="396"/>
      <c r="W43" s="396"/>
      <c r="X43" s="396" t="s">
        <v>16</v>
      </c>
      <c r="Y43" s="396"/>
      <c r="Z43" s="395" t="s">
        <v>16</v>
      </c>
      <c r="AA43" s="395" t="s">
        <v>16</v>
      </c>
      <c r="AB43" s="396"/>
      <c r="AC43" s="396"/>
      <c r="AD43" s="396" t="s">
        <v>16</v>
      </c>
      <c r="AE43" s="396"/>
      <c r="AF43" s="396"/>
      <c r="AG43" s="395" t="s">
        <v>16</v>
      </c>
      <c r="AH43" s="395"/>
      <c r="AI43" s="398"/>
      <c r="AJ43" s="399"/>
      <c r="AK43" s="399"/>
      <c r="AM43" s="13"/>
      <c r="AN43" s="13"/>
      <c r="AO43" s="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1"/>
      <c r="BE43" s="1"/>
      <c r="BF43" s="1"/>
      <c r="BG43" s="1"/>
      <c r="BH43" s="1"/>
      <c r="BI43" s="342"/>
      <c r="BJ43" s="347"/>
    </row>
    <row r="44" spans="1:62" s="340" customFormat="1" ht="20.25" customHeight="1">
      <c r="A44" s="390">
        <v>432318</v>
      </c>
      <c r="B44" s="390" t="s">
        <v>350</v>
      </c>
      <c r="C44" s="396">
        <v>530542</v>
      </c>
      <c r="D44" s="393" t="s">
        <v>127</v>
      </c>
      <c r="E44" s="395"/>
      <c r="F44" s="395" t="s">
        <v>16</v>
      </c>
      <c r="G44" s="397" t="s">
        <v>16</v>
      </c>
      <c r="H44" s="396"/>
      <c r="I44" s="396" t="s">
        <v>16</v>
      </c>
      <c r="J44" s="396"/>
      <c r="K44" s="395"/>
      <c r="L44" s="395" t="s">
        <v>16</v>
      </c>
      <c r="M44" s="395"/>
      <c r="N44" s="396"/>
      <c r="O44" s="396" t="s">
        <v>16</v>
      </c>
      <c r="P44" s="396"/>
      <c r="Q44" s="396"/>
      <c r="R44" s="396" t="s">
        <v>16</v>
      </c>
      <c r="S44" s="395"/>
      <c r="T44" s="395"/>
      <c r="U44" s="396" t="s">
        <v>16</v>
      </c>
      <c r="V44" s="396"/>
      <c r="W44" s="396"/>
      <c r="X44" s="396" t="s">
        <v>16</v>
      </c>
      <c r="Y44" s="396"/>
      <c r="Z44" s="395"/>
      <c r="AA44" s="395" t="s">
        <v>16</v>
      </c>
      <c r="AB44" s="396"/>
      <c r="AC44" s="396"/>
      <c r="AD44" s="396" t="s">
        <v>16</v>
      </c>
      <c r="AE44" s="396"/>
      <c r="AF44" s="396"/>
      <c r="AG44" s="395" t="s">
        <v>16</v>
      </c>
      <c r="AH44" s="395"/>
      <c r="AI44" s="398"/>
      <c r="AJ44" s="399"/>
      <c r="AK44" s="399"/>
      <c r="AM44" s="13"/>
      <c r="AN44" s="13"/>
      <c r="AO44" s="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1"/>
      <c r="BE44" s="1"/>
      <c r="BF44" s="1"/>
      <c r="BG44" s="1"/>
      <c r="BH44" s="1"/>
      <c r="BI44" s="342"/>
      <c r="BJ44" s="347"/>
    </row>
    <row r="45" spans="1:62" s="340" customFormat="1" ht="20.25" customHeight="1">
      <c r="A45" s="382" t="s">
        <v>309</v>
      </c>
      <c r="B45" s="383" t="s">
        <v>1</v>
      </c>
      <c r="C45" s="383" t="s">
        <v>78</v>
      </c>
      <c r="D45" s="384" t="s">
        <v>3</v>
      </c>
      <c r="E45" s="315">
        <v>1</v>
      </c>
      <c r="F45" s="315">
        <v>2</v>
      </c>
      <c r="G45" s="315">
        <v>3</v>
      </c>
      <c r="H45" s="315">
        <v>4</v>
      </c>
      <c r="I45" s="315">
        <v>5</v>
      </c>
      <c r="J45" s="315">
        <v>6</v>
      </c>
      <c r="K45" s="315">
        <v>7</v>
      </c>
      <c r="L45" s="315">
        <v>8</v>
      </c>
      <c r="M45" s="315">
        <v>9</v>
      </c>
      <c r="N45" s="316">
        <v>10</v>
      </c>
      <c r="O45" s="315">
        <v>11</v>
      </c>
      <c r="P45" s="315">
        <v>12</v>
      </c>
      <c r="Q45" s="315">
        <v>13</v>
      </c>
      <c r="R45" s="315">
        <v>14</v>
      </c>
      <c r="S45" s="315">
        <v>15</v>
      </c>
      <c r="T45" s="315">
        <v>16</v>
      </c>
      <c r="U45" s="315">
        <v>17</v>
      </c>
      <c r="V45" s="315">
        <v>18</v>
      </c>
      <c r="W45" s="315">
        <v>19</v>
      </c>
      <c r="X45" s="315">
        <v>20</v>
      </c>
      <c r="Y45" s="315">
        <v>21</v>
      </c>
      <c r="Z45" s="315">
        <v>22</v>
      </c>
      <c r="AA45" s="315">
        <v>23</v>
      </c>
      <c r="AB45" s="315">
        <v>24</v>
      </c>
      <c r="AC45" s="315">
        <v>25</v>
      </c>
      <c r="AD45" s="315">
        <v>26</v>
      </c>
      <c r="AE45" s="315">
        <v>27</v>
      </c>
      <c r="AF45" s="315">
        <v>28</v>
      </c>
      <c r="AG45" s="315">
        <v>29</v>
      </c>
      <c r="AH45" s="315">
        <v>30</v>
      </c>
      <c r="AI45" s="385" t="s">
        <v>4</v>
      </c>
      <c r="AJ45" s="386" t="s">
        <v>5</v>
      </c>
      <c r="AK45" s="386" t="s">
        <v>6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s="340" customFormat="1" ht="20.25" customHeight="1">
      <c r="A46" s="387"/>
      <c r="B46" s="383" t="s">
        <v>289</v>
      </c>
      <c r="C46" s="383" t="s">
        <v>234</v>
      </c>
      <c r="D46" s="388"/>
      <c r="E46" s="316" t="s">
        <v>157</v>
      </c>
      <c r="F46" s="315" t="s">
        <v>85</v>
      </c>
      <c r="G46" s="315" t="s">
        <v>80</v>
      </c>
      <c r="H46" s="315" t="s">
        <v>81</v>
      </c>
      <c r="I46" s="315" t="s">
        <v>82</v>
      </c>
      <c r="J46" s="317" t="s">
        <v>83</v>
      </c>
      <c r="K46" s="315" t="s">
        <v>84</v>
      </c>
      <c r="L46" s="316" t="s">
        <v>157</v>
      </c>
      <c r="M46" s="315" t="s">
        <v>85</v>
      </c>
      <c r="N46" s="315" t="s">
        <v>80</v>
      </c>
      <c r="O46" s="315" t="s">
        <v>81</v>
      </c>
      <c r="P46" s="315" t="s">
        <v>82</v>
      </c>
      <c r="Q46" s="317" t="s">
        <v>83</v>
      </c>
      <c r="R46" s="315" t="s">
        <v>84</v>
      </c>
      <c r="S46" s="316" t="s">
        <v>157</v>
      </c>
      <c r="T46" s="315" t="s">
        <v>85</v>
      </c>
      <c r="U46" s="315" t="s">
        <v>80</v>
      </c>
      <c r="V46" s="315" t="s">
        <v>81</v>
      </c>
      <c r="W46" s="315" t="s">
        <v>82</v>
      </c>
      <c r="X46" s="317" t="s">
        <v>83</v>
      </c>
      <c r="Y46" s="315" t="s">
        <v>84</v>
      </c>
      <c r="Z46" s="316" t="s">
        <v>157</v>
      </c>
      <c r="AA46" s="315" t="s">
        <v>85</v>
      </c>
      <c r="AB46" s="315" t="s">
        <v>80</v>
      </c>
      <c r="AC46" s="315" t="s">
        <v>81</v>
      </c>
      <c r="AD46" s="315" t="s">
        <v>82</v>
      </c>
      <c r="AE46" s="317" t="s">
        <v>83</v>
      </c>
      <c r="AF46" s="315" t="s">
        <v>84</v>
      </c>
      <c r="AG46" s="316" t="s">
        <v>157</v>
      </c>
      <c r="AH46" s="315" t="s">
        <v>85</v>
      </c>
      <c r="AI46" s="404"/>
      <c r="AJ46" s="405"/>
      <c r="AK46" s="405"/>
      <c r="AM46" s="1" t="s">
        <v>4</v>
      </c>
      <c r="AN46" s="1" t="s">
        <v>6</v>
      </c>
      <c r="AO46" s="2"/>
      <c r="AP46" s="342" t="s">
        <v>13</v>
      </c>
      <c r="AQ46" s="342" t="s">
        <v>14</v>
      </c>
      <c r="AR46" s="342" t="s">
        <v>183</v>
      </c>
      <c r="AS46" s="342" t="s">
        <v>15</v>
      </c>
      <c r="AT46" s="342" t="s">
        <v>17</v>
      </c>
      <c r="AU46" s="342" t="s">
        <v>18</v>
      </c>
      <c r="AV46" s="342" t="s">
        <v>19</v>
      </c>
      <c r="AW46" s="342" t="s">
        <v>20</v>
      </c>
      <c r="AX46" s="342" t="s">
        <v>16</v>
      </c>
      <c r="AY46" s="342" t="s">
        <v>235</v>
      </c>
      <c r="AZ46" s="342" t="s">
        <v>236</v>
      </c>
      <c r="BA46" s="342" t="s">
        <v>237</v>
      </c>
      <c r="BB46" s="342" t="s">
        <v>238</v>
      </c>
      <c r="BC46" s="342" t="s">
        <v>239</v>
      </c>
      <c r="BD46" s="1" t="s">
        <v>8</v>
      </c>
      <c r="BE46" s="1" t="s">
        <v>9</v>
      </c>
      <c r="BF46" s="1" t="s">
        <v>10</v>
      </c>
      <c r="BG46" s="1" t="s">
        <v>11</v>
      </c>
      <c r="BH46" s="1" t="s">
        <v>12</v>
      </c>
      <c r="BI46" s="343" t="s">
        <v>29</v>
      </c>
      <c r="BJ46" s="343" t="s">
        <v>30</v>
      </c>
    </row>
    <row r="47" spans="1:240" s="332" customFormat="1" ht="18">
      <c r="A47" s="390">
        <v>433152</v>
      </c>
      <c r="B47" s="390" t="s">
        <v>351</v>
      </c>
      <c r="C47" s="396">
        <v>692138</v>
      </c>
      <c r="D47" s="393" t="s">
        <v>352</v>
      </c>
      <c r="E47" s="395"/>
      <c r="F47" s="395" t="s">
        <v>95</v>
      </c>
      <c r="G47" s="396" t="s">
        <v>95</v>
      </c>
      <c r="H47" s="396" t="s">
        <v>95</v>
      </c>
      <c r="I47" s="397" t="s">
        <v>95</v>
      </c>
      <c r="J47" s="396" t="s">
        <v>95</v>
      </c>
      <c r="K47" s="395" t="s">
        <v>95</v>
      </c>
      <c r="L47" s="395" t="s">
        <v>95</v>
      </c>
      <c r="M47" s="395"/>
      <c r="N47" s="396"/>
      <c r="O47" s="397" t="s">
        <v>95</v>
      </c>
      <c r="P47" s="396"/>
      <c r="Q47" s="396"/>
      <c r="R47" s="396" t="s">
        <v>95</v>
      </c>
      <c r="S47" s="395" t="s">
        <v>95</v>
      </c>
      <c r="T47" s="395" t="s">
        <v>95</v>
      </c>
      <c r="U47" s="396" t="s">
        <v>95</v>
      </c>
      <c r="V47" s="396" t="s">
        <v>95</v>
      </c>
      <c r="W47" s="396"/>
      <c r="X47" s="396" t="s">
        <v>95</v>
      </c>
      <c r="Y47" s="396" t="s">
        <v>95</v>
      </c>
      <c r="Z47" s="395"/>
      <c r="AA47" s="395" t="s">
        <v>95</v>
      </c>
      <c r="AB47" s="396" t="s">
        <v>95</v>
      </c>
      <c r="AC47" s="396" t="s">
        <v>95</v>
      </c>
      <c r="AD47" s="397" t="s">
        <v>95</v>
      </c>
      <c r="AE47" s="396" t="s">
        <v>95</v>
      </c>
      <c r="AF47" s="397" t="s">
        <v>95</v>
      </c>
      <c r="AG47" s="395" t="s">
        <v>95</v>
      </c>
      <c r="AH47" s="395"/>
      <c r="AI47" s="398">
        <f>AM47</f>
        <v>0</v>
      </c>
      <c r="AJ47" s="399">
        <f>AI47+AK47</f>
        <v>0</v>
      </c>
      <c r="AK47" s="399">
        <f>AN47</f>
        <v>0</v>
      </c>
      <c r="BN47" s="340"/>
      <c r="IF47"/>
    </row>
    <row r="48" spans="1:240" s="332" customFormat="1" ht="18">
      <c r="A48" s="406" t="s">
        <v>353</v>
      </c>
      <c r="B48" s="406" t="s">
        <v>354</v>
      </c>
      <c r="C48" s="408">
        <v>492425</v>
      </c>
      <c r="D48" s="393" t="s">
        <v>352</v>
      </c>
      <c r="E48" s="511" t="s">
        <v>355</v>
      </c>
      <c r="F48" s="512"/>
      <c r="G48" s="512"/>
      <c r="H48" s="513"/>
      <c r="I48" s="396" t="s">
        <v>95</v>
      </c>
      <c r="J48" s="396" t="s">
        <v>95</v>
      </c>
      <c r="K48" s="395"/>
      <c r="L48" s="395"/>
      <c r="M48" s="395" t="s">
        <v>95</v>
      </c>
      <c r="N48" s="396" t="s">
        <v>95</v>
      </c>
      <c r="O48" s="396" t="s">
        <v>95</v>
      </c>
      <c r="P48" s="397" t="s">
        <v>95</v>
      </c>
      <c r="Q48" s="396" t="s">
        <v>95</v>
      </c>
      <c r="R48" s="396"/>
      <c r="S48" s="395" t="s">
        <v>95</v>
      </c>
      <c r="T48" s="395"/>
      <c r="U48" s="396" t="s">
        <v>95</v>
      </c>
      <c r="V48" s="397" t="s">
        <v>95</v>
      </c>
      <c r="W48" s="396" t="s">
        <v>95</v>
      </c>
      <c r="X48" s="396" t="s">
        <v>95</v>
      </c>
      <c r="Y48" s="396" t="s">
        <v>95</v>
      </c>
      <c r="Z48" s="395" t="s">
        <v>95</v>
      </c>
      <c r="AA48" s="395"/>
      <c r="AB48" s="396" t="s">
        <v>95</v>
      </c>
      <c r="AC48" s="396"/>
      <c r="AD48" s="396" t="s">
        <v>95</v>
      </c>
      <c r="AE48" s="396" t="s">
        <v>95</v>
      </c>
      <c r="AF48" s="396" t="s">
        <v>95</v>
      </c>
      <c r="AG48" s="395"/>
      <c r="AH48" s="395" t="s">
        <v>95</v>
      </c>
      <c r="AI48" s="398">
        <f>AM48</f>
        <v>0</v>
      </c>
      <c r="AJ48" s="399">
        <f>AI48+AK48</f>
        <v>0</v>
      </c>
      <c r="AK48" s="399">
        <f>AN48</f>
        <v>0</v>
      </c>
      <c r="BN48" s="340"/>
      <c r="IF48"/>
    </row>
    <row r="49" spans="3:37" s="332" customFormat="1" ht="11.25">
      <c r="C49" s="378"/>
      <c r="D49" s="336"/>
      <c r="AI49" s="409"/>
      <c r="AJ49" s="409"/>
      <c r="AK49" s="409"/>
    </row>
    <row r="50" ht="18">
      <c r="AI50" s="410"/>
    </row>
    <row r="51" ht="18">
      <c r="AI51" s="410"/>
    </row>
    <row r="53" ht="15">
      <c r="Y53" s="332" t="s">
        <v>95</v>
      </c>
    </row>
    <row r="54" spans="3:240" s="332" customFormat="1" ht="15">
      <c r="C54" s="378"/>
      <c r="D54" s="336"/>
      <c r="V54" s="302"/>
      <c r="AI54" s="409"/>
      <c r="AJ54" s="409"/>
      <c r="AK54" s="409"/>
      <c r="IF54"/>
    </row>
  </sheetData>
  <sheetProtection/>
  <mergeCells count="5">
    <mergeCell ref="A1:AH1"/>
    <mergeCell ref="A2:AH2"/>
    <mergeCell ref="A3:AH3"/>
    <mergeCell ref="E26:M26"/>
    <mergeCell ref="E48:H48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1"/>
  <sheetViews>
    <sheetView showGridLines="0" zoomScalePageLayoutView="0" workbookViewId="0" topLeftCell="C1">
      <selection activeCell="N8" sqref="N8"/>
    </sheetView>
  </sheetViews>
  <sheetFormatPr defaultColWidth="4.421875" defaultRowHeight="15"/>
  <cols>
    <col min="1" max="1" width="11.57421875" style="69" customWidth="1"/>
    <col min="2" max="2" width="20.00390625" style="69" customWidth="1"/>
    <col min="3" max="3" width="10.00390625" style="69" customWidth="1"/>
    <col min="4" max="4" width="11.140625" style="69" customWidth="1"/>
    <col min="5" max="11" width="4.28125" style="69" customWidth="1"/>
    <col min="12" max="12" width="5.00390625" style="69" customWidth="1"/>
    <col min="13" max="34" width="4.28125" style="69" customWidth="1"/>
    <col min="35" max="35" width="4.28125" style="69" hidden="1" customWidth="1"/>
    <col min="36" max="38" width="5.8515625" style="69" customWidth="1"/>
    <col min="39" max="39" width="2.8515625" style="69" customWidth="1"/>
    <col min="40" max="59" width="5.28125" style="69" customWidth="1"/>
    <col min="60" max="60" width="4.8515625" style="69" customWidth="1"/>
    <col min="61" max="61" width="4.140625" style="69" customWidth="1"/>
    <col min="62" max="62" width="6.28125" style="69" customWidth="1"/>
    <col min="63" max="63" width="8.7109375" style="69" customWidth="1"/>
    <col min="64" max="232" width="9.140625" style="69" customWidth="1"/>
    <col min="233" max="233" width="20.28125" style="69" customWidth="1"/>
    <col min="234" max="234" width="10.421875" style="69" customWidth="1"/>
    <col min="235" max="235" width="15.140625" style="69" customWidth="1"/>
    <col min="236" max="16384" width="4.421875" style="69" customWidth="1"/>
  </cols>
  <sheetData>
    <row r="1" spans="1:38" ht="20.25" customHeight="1" thickBot="1">
      <c r="A1" s="458" t="s">
        <v>175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67"/>
      <c r="AK1" s="67"/>
      <c r="AL1" s="68"/>
    </row>
    <row r="2" spans="1:63" ht="20.25" thickBot="1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70"/>
      <c r="AK2" s="70"/>
      <c r="AL2" s="71"/>
      <c r="BJ2" s="69" t="s">
        <v>4</v>
      </c>
      <c r="BK2" s="69">
        <v>100.8</v>
      </c>
    </row>
    <row r="3" spans="1:38" ht="19.5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72"/>
      <c r="AK3" s="72"/>
      <c r="AL3" s="73"/>
    </row>
    <row r="4" spans="1:38" s="74" customFormat="1" ht="12.75" customHeight="1">
      <c r="A4" s="454" t="s">
        <v>0</v>
      </c>
      <c r="B4" s="224" t="s">
        <v>1</v>
      </c>
      <c r="C4" s="455" t="s">
        <v>78</v>
      </c>
      <c r="D4" s="456" t="s">
        <v>3</v>
      </c>
      <c r="E4" s="200">
        <v>1</v>
      </c>
      <c r="F4" s="200">
        <v>2</v>
      </c>
      <c r="G4" s="200">
        <v>3</v>
      </c>
      <c r="H4" s="200">
        <v>4</v>
      </c>
      <c r="I4" s="200">
        <v>5</v>
      </c>
      <c r="J4" s="200">
        <v>6</v>
      </c>
      <c r="K4" s="200">
        <v>7</v>
      </c>
      <c r="L4" s="200">
        <v>8</v>
      </c>
      <c r="M4" s="200">
        <v>9</v>
      </c>
      <c r="N4" s="200">
        <v>10</v>
      </c>
      <c r="O4" s="200">
        <v>11</v>
      </c>
      <c r="P4" s="200">
        <v>12</v>
      </c>
      <c r="Q4" s="200">
        <v>13</v>
      </c>
      <c r="R4" s="200">
        <v>14</v>
      </c>
      <c r="S4" s="200">
        <v>15</v>
      </c>
      <c r="T4" s="200">
        <v>16</v>
      </c>
      <c r="U4" s="200">
        <v>17</v>
      </c>
      <c r="V4" s="200">
        <v>18</v>
      </c>
      <c r="W4" s="200">
        <v>19</v>
      </c>
      <c r="X4" s="200">
        <v>20</v>
      </c>
      <c r="Y4" s="200">
        <v>21</v>
      </c>
      <c r="Z4" s="200">
        <v>22</v>
      </c>
      <c r="AA4" s="200">
        <v>23</v>
      </c>
      <c r="AB4" s="200">
        <v>24</v>
      </c>
      <c r="AC4" s="200">
        <v>25</v>
      </c>
      <c r="AD4" s="200">
        <v>26</v>
      </c>
      <c r="AE4" s="200">
        <v>27</v>
      </c>
      <c r="AF4" s="200">
        <v>28</v>
      </c>
      <c r="AG4" s="200">
        <v>29</v>
      </c>
      <c r="AH4" s="200">
        <v>30</v>
      </c>
      <c r="AI4" s="200">
        <v>31</v>
      </c>
      <c r="AJ4" s="457" t="s">
        <v>4</v>
      </c>
      <c r="AK4" s="452" t="s">
        <v>5</v>
      </c>
      <c r="AL4" s="453" t="s">
        <v>6</v>
      </c>
    </row>
    <row r="5" spans="1:63" s="74" customFormat="1" ht="12.75">
      <c r="A5" s="454"/>
      <c r="B5" s="224" t="s">
        <v>79</v>
      </c>
      <c r="C5" s="455"/>
      <c r="D5" s="456"/>
      <c r="E5" s="201" t="s">
        <v>157</v>
      </c>
      <c r="F5" s="201" t="s">
        <v>85</v>
      </c>
      <c r="G5" s="201" t="s">
        <v>80</v>
      </c>
      <c r="H5" s="201" t="s">
        <v>81</v>
      </c>
      <c r="I5" s="201" t="s">
        <v>82</v>
      </c>
      <c r="J5" s="201" t="s">
        <v>83</v>
      </c>
      <c r="K5" s="201" t="s">
        <v>84</v>
      </c>
      <c r="L5" s="201" t="s">
        <v>157</v>
      </c>
      <c r="M5" s="201" t="s">
        <v>85</v>
      </c>
      <c r="N5" s="201" t="s">
        <v>80</v>
      </c>
      <c r="O5" s="201" t="s">
        <v>81</v>
      </c>
      <c r="P5" s="201" t="s">
        <v>82</v>
      </c>
      <c r="Q5" s="201" t="s">
        <v>83</v>
      </c>
      <c r="R5" s="201" t="s">
        <v>84</v>
      </c>
      <c r="S5" s="201" t="s">
        <v>157</v>
      </c>
      <c r="T5" s="201" t="s">
        <v>85</v>
      </c>
      <c r="U5" s="201" t="s">
        <v>80</v>
      </c>
      <c r="V5" s="201" t="s">
        <v>81</v>
      </c>
      <c r="W5" s="201" t="s">
        <v>82</v>
      </c>
      <c r="X5" s="201" t="s">
        <v>83</v>
      </c>
      <c r="Y5" s="201" t="s">
        <v>84</v>
      </c>
      <c r="Z5" s="201" t="s">
        <v>157</v>
      </c>
      <c r="AA5" s="201" t="s">
        <v>85</v>
      </c>
      <c r="AB5" s="201" t="s">
        <v>80</v>
      </c>
      <c r="AC5" s="201" t="s">
        <v>81</v>
      </c>
      <c r="AD5" s="201" t="s">
        <v>82</v>
      </c>
      <c r="AE5" s="201" t="s">
        <v>83</v>
      </c>
      <c r="AF5" s="201" t="s">
        <v>84</v>
      </c>
      <c r="AG5" s="201" t="s">
        <v>157</v>
      </c>
      <c r="AH5" s="201" t="s">
        <v>85</v>
      </c>
      <c r="AI5" s="201" t="s">
        <v>84</v>
      </c>
      <c r="AJ5" s="457"/>
      <c r="AK5" s="452"/>
      <c r="AL5" s="453"/>
      <c r="AM5" s="2"/>
      <c r="AN5" s="75" t="s">
        <v>8</v>
      </c>
      <c r="AO5" s="75" t="s">
        <v>9</v>
      </c>
      <c r="AP5" s="75" t="s">
        <v>10</v>
      </c>
      <c r="AQ5" s="75" t="s">
        <v>11</v>
      </c>
      <c r="AR5" s="75" t="s">
        <v>12</v>
      </c>
      <c r="AS5" s="76" t="s">
        <v>86</v>
      </c>
      <c r="AT5" s="76" t="s">
        <v>13</v>
      </c>
      <c r="AU5" s="76" t="s">
        <v>14</v>
      </c>
      <c r="AV5" s="76" t="s">
        <v>87</v>
      </c>
      <c r="AW5" s="76" t="s">
        <v>88</v>
      </c>
      <c r="AX5" s="76" t="s">
        <v>89</v>
      </c>
      <c r="AY5" s="76" t="s">
        <v>90</v>
      </c>
      <c r="AZ5" s="76" t="s">
        <v>15</v>
      </c>
      <c r="BA5" s="76" t="s">
        <v>91</v>
      </c>
      <c r="BB5" s="76" t="s">
        <v>92</v>
      </c>
      <c r="BC5" s="76" t="s">
        <v>93</v>
      </c>
      <c r="BD5" s="76" t="s">
        <v>94</v>
      </c>
      <c r="BE5" s="76" t="s">
        <v>95</v>
      </c>
      <c r="BF5" s="76" t="s">
        <v>96</v>
      </c>
      <c r="BG5" s="77" t="s">
        <v>29</v>
      </c>
      <c r="BH5" s="77" t="s">
        <v>30</v>
      </c>
      <c r="BJ5" s="75" t="s">
        <v>4</v>
      </c>
      <c r="BK5" s="75" t="s">
        <v>6</v>
      </c>
    </row>
    <row r="6" spans="1:63" s="74" customFormat="1" ht="12.75">
      <c r="A6" s="202" t="s">
        <v>97</v>
      </c>
      <c r="B6" s="203" t="s">
        <v>98</v>
      </c>
      <c r="C6" s="204" t="s">
        <v>99</v>
      </c>
      <c r="D6" s="217" t="s">
        <v>100</v>
      </c>
      <c r="E6" s="206"/>
      <c r="F6" s="206"/>
      <c r="G6" s="207" t="s">
        <v>86</v>
      </c>
      <c r="H6" s="207" t="s">
        <v>86</v>
      </c>
      <c r="I6" s="207" t="s">
        <v>86</v>
      </c>
      <c r="J6" s="207" t="s">
        <v>86</v>
      </c>
      <c r="K6" s="206" t="s">
        <v>91</v>
      </c>
      <c r="L6" s="248"/>
      <c r="M6" s="206"/>
      <c r="N6" s="207" t="s">
        <v>86</v>
      </c>
      <c r="O6" s="207" t="s">
        <v>86</v>
      </c>
      <c r="P6" s="207" t="s">
        <v>86</v>
      </c>
      <c r="Q6" s="207" t="s">
        <v>86</v>
      </c>
      <c r="R6" s="207" t="s">
        <v>86</v>
      </c>
      <c r="S6" s="206"/>
      <c r="T6" s="206"/>
      <c r="U6" s="207" t="s">
        <v>86</v>
      </c>
      <c r="V6" s="207" t="s">
        <v>86</v>
      </c>
      <c r="W6" s="207" t="s">
        <v>86</v>
      </c>
      <c r="X6" s="207" t="s">
        <v>86</v>
      </c>
      <c r="Y6" s="207" t="s">
        <v>86</v>
      </c>
      <c r="Z6" s="206" t="s">
        <v>91</v>
      </c>
      <c r="AA6" s="206"/>
      <c r="AB6" s="207" t="s">
        <v>86</v>
      </c>
      <c r="AC6" s="207" t="s">
        <v>86</v>
      </c>
      <c r="AD6" s="207" t="s">
        <v>86</v>
      </c>
      <c r="AE6" s="207" t="s">
        <v>86</v>
      </c>
      <c r="AF6" s="207" t="s">
        <v>86</v>
      </c>
      <c r="AG6" s="206" t="s">
        <v>91</v>
      </c>
      <c r="AH6" s="206"/>
      <c r="AI6" s="211"/>
      <c r="AJ6" s="241">
        <v>91.2</v>
      </c>
      <c r="AK6" s="236">
        <f>AJ6+AL6</f>
        <v>128</v>
      </c>
      <c r="AL6" s="237">
        <f>BK6</f>
        <v>36.8</v>
      </c>
      <c r="AM6" s="2"/>
      <c r="AN6" s="75"/>
      <c r="AO6" s="75"/>
      <c r="AP6" s="75"/>
      <c r="AQ6" s="75"/>
      <c r="AR6" s="75"/>
      <c r="AS6" s="76">
        <v>21</v>
      </c>
      <c r="AT6" s="76">
        <f>COUNTIF(E6:AI6,"M")</f>
        <v>0</v>
      </c>
      <c r="AU6" s="76">
        <f>COUNTIF(E6:AI6,"T")</f>
        <v>0</v>
      </c>
      <c r="AV6" s="76">
        <f>COUNTIF(E6:AI6,"T1")</f>
        <v>0</v>
      </c>
      <c r="AW6" s="76">
        <v>1</v>
      </c>
      <c r="AX6" s="76">
        <f>COUNTIF(E6:AI6,"T3")</f>
        <v>0</v>
      </c>
      <c r="AY6" s="76">
        <f>COUNTIF(E6:AI6,"T4")</f>
        <v>0</v>
      </c>
      <c r="AZ6" s="76">
        <f>COUNTIF(E6:AI6,"P")</f>
        <v>0</v>
      </c>
      <c r="BA6" s="76">
        <f>COUNTIF(E6:AI6,"D1")</f>
        <v>3</v>
      </c>
      <c r="BB6" s="76">
        <f>COUNTIF(E6:AI6,"D2")</f>
        <v>0</v>
      </c>
      <c r="BC6" s="76">
        <f>COUNTIF(E6:AI6,"D3")</f>
        <v>0</v>
      </c>
      <c r="BD6" s="76">
        <f>COUNTIF(E6:AI6,"M1/T3")</f>
        <v>0</v>
      </c>
      <c r="BE6" s="76">
        <f>COUNTIF(E6:AI6,"I")</f>
        <v>0</v>
      </c>
      <c r="BF6" s="76">
        <f>COUNTIF(E6:AI6,"SN")</f>
        <v>0</v>
      </c>
      <c r="BG6" s="78">
        <f>(AO6+AP6+AQ6+(AR6))</f>
        <v>0</v>
      </c>
      <c r="BH6" s="79">
        <f>((AS6*5)+(AT6*5)+(AU6*5)+(AV6*4)+(AW6*5)+(AX6*5)+(AY6*8)+(AZ6*12)+(BA6*6)+(BB6*6)+(BC6*8)+(BD6*8)+(BE6*4.8)+(BF6*12))</f>
        <v>128</v>
      </c>
      <c r="BJ6" s="80">
        <v>91.2</v>
      </c>
      <c r="BK6" s="81">
        <f>(BH6-BJ6)</f>
        <v>36.8</v>
      </c>
    </row>
    <row r="7" spans="1:63" s="74" customFormat="1" ht="12.75">
      <c r="A7" s="208" t="s">
        <v>101</v>
      </c>
      <c r="B7" s="82" t="s">
        <v>102</v>
      </c>
      <c r="C7" s="209" t="s">
        <v>103</v>
      </c>
      <c r="D7" s="217" t="s">
        <v>104</v>
      </c>
      <c r="E7" s="295" t="s">
        <v>15</v>
      </c>
      <c r="F7" s="295"/>
      <c r="G7" s="297" t="s">
        <v>88</v>
      </c>
      <c r="H7" s="297" t="s">
        <v>88</v>
      </c>
      <c r="I7" s="297" t="s">
        <v>88</v>
      </c>
      <c r="J7" s="297" t="s">
        <v>88</v>
      </c>
      <c r="K7" s="295"/>
      <c r="L7" s="295"/>
      <c r="M7" s="295" t="s">
        <v>15</v>
      </c>
      <c r="N7" s="297" t="s">
        <v>88</v>
      </c>
      <c r="O7" s="297" t="s">
        <v>88</v>
      </c>
      <c r="P7" s="297" t="s">
        <v>88</v>
      </c>
      <c r="Q7" s="297" t="s">
        <v>88</v>
      </c>
      <c r="R7" s="297" t="s">
        <v>88</v>
      </c>
      <c r="S7" s="298"/>
      <c r="T7" s="298"/>
      <c r="U7" s="297" t="s">
        <v>88</v>
      </c>
      <c r="V7" s="297" t="s">
        <v>88</v>
      </c>
      <c r="W7" s="297" t="s">
        <v>88</v>
      </c>
      <c r="X7" s="297" t="s">
        <v>88</v>
      </c>
      <c r="Y7" s="297" t="s">
        <v>88</v>
      </c>
      <c r="Z7" s="298"/>
      <c r="AA7" s="298"/>
      <c r="AB7" s="297" t="s">
        <v>88</v>
      </c>
      <c r="AC7" s="297" t="s">
        <v>88</v>
      </c>
      <c r="AD7" s="297" t="s">
        <v>88</v>
      </c>
      <c r="AE7" s="297" t="s">
        <v>88</v>
      </c>
      <c r="AF7" s="297" t="s">
        <v>88</v>
      </c>
      <c r="AG7" s="294"/>
      <c r="AH7" s="294"/>
      <c r="AI7" s="211"/>
      <c r="AJ7" s="241">
        <v>91.2</v>
      </c>
      <c r="AK7" s="236">
        <f>AJ7+AL7</f>
        <v>119</v>
      </c>
      <c r="AL7" s="237">
        <f>BK7</f>
        <v>27.799999999999997</v>
      </c>
      <c r="AM7" s="2"/>
      <c r="AN7" s="75"/>
      <c r="AO7" s="75"/>
      <c r="AP7" s="75"/>
      <c r="AQ7" s="75"/>
      <c r="AR7" s="75"/>
      <c r="AS7" s="76">
        <f>COUNTIF(E7:AI7,"M1")</f>
        <v>0</v>
      </c>
      <c r="AT7" s="76">
        <f>COUNTIF(E7:AI7,"M")</f>
        <v>0</v>
      </c>
      <c r="AU7" s="76">
        <f>COUNTIF(E7:AI7,"T")</f>
        <v>0</v>
      </c>
      <c r="AV7" s="76">
        <f>COUNTIF(E7:AI7,"T1")</f>
        <v>0</v>
      </c>
      <c r="AW7" s="76">
        <f>COUNTIF(E7:AI7,"T2")</f>
        <v>19</v>
      </c>
      <c r="AX7" s="76">
        <f>COUNTIF(E7:AI7,"T3")</f>
        <v>0</v>
      </c>
      <c r="AY7" s="76">
        <f>COUNTIF(E7:AI7,"M1/T3")</f>
        <v>0</v>
      </c>
      <c r="AZ7" s="76">
        <f>COUNTIF(E7:AI7,"P")</f>
        <v>2</v>
      </c>
      <c r="BA7" s="76">
        <f>COUNTIF(E7:AI7,"D1")</f>
        <v>0</v>
      </c>
      <c r="BB7" s="76">
        <f>COUNTIF(E7:AI7,"D2")</f>
        <v>0</v>
      </c>
      <c r="BC7" s="76">
        <f>COUNTIF(E7:AI7,"D3")</f>
        <v>0</v>
      </c>
      <c r="BD7" s="76">
        <f>COUNTIF(E7:AI7,"D4")</f>
        <v>0</v>
      </c>
      <c r="BE7" s="76">
        <f>COUNTIF(E7:AI7,"I")</f>
        <v>0</v>
      </c>
      <c r="BF7" s="76">
        <f>COUNTIF(E7:AI7,"SN")</f>
        <v>0</v>
      </c>
      <c r="BG7" s="78">
        <f>(AO7+AP7+AQ7+(AR7))</f>
        <v>0</v>
      </c>
      <c r="BH7" s="79">
        <f>((AS7*5)+(AT7*4)+(AU7*5)+(AV7*4)+(AW7*5)+(AX7*5)+(AY7*8)+(AZ7*12)+(BA7*6)+(BB7*6)+(BC7*8)+(BD7*8)+(BE7*4.8)+(BF7*12))</f>
        <v>119</v>
      </c>
      <c r="BJ7" s="80">
        <v>91.2</v>
      </c>
      <c r="BK7" s="81">
        <f>(BH7-BJ7)</f>
        <v>27.799999999999997</v>
      </c>
    </row>
    <row r="8" spans="1:63" s="74" customFormat="1" ht="15">
      <c r="A8" s="208" t="s">
        <v>162</v>
      </c>
      <c r="B8" s="82" t="s">
        <v>106</v>
      </c>
      <c r="C8" s="209" t="s">
        <v>107</v>
      </c>
      <c r="D8" s="217" t="s">
        <v>108</v>
      </c>
      <c r="E8" s="246" t="s">
        <v>174</v>
      </c>
      <c r="F8" s="296"/>
      <c r="G8" s="297" t="s">
        <v>89</v>
      </c>
      <c r="H8" s="297" t="s">
        <v>89</v>
      </c>
      <c r="I8" s="297" t="s">
        <v>89</v>
      </c>
      <c r="J8" s="297" t="s">
        <v>89</v>
      </c>
      <c r="K8" s="296"/>
      <c r="L8" s="296"/>
      <c r="M8" s="296"/>
      <c r="N8" s="297" t="s">
        <v>89</v>
      </c>
      <c r="O8" s="297" t="s">
        <v>89</v>
      </c>
      <c r="P8" s="297" t="s">
        <v>89</v>
      </c>
      <c r="Q8" s="297" t="s">
        <v>89</v>
      </c>
      <c r="R8" s="297" t="s">
        <v>89</v>
      </c>
      <c r="S8" s="299" t="s">
        <v>91</v>
      </c>
      <c r="T8" s="299"/>
      <c r="U8" s="297" t="s">
        <v>89</v>
      </c>
      <c r="V8" s="297" t="s">
        <v>89</v>
      </c>
      <c r="W8" s="297" t="s">
        <v>89</v>
      </c>
      <c r="X8" s="297" t="s">
        <v>89</v>
      </c>
      <c r="Y8" s="297" t="s">
        <v>89</v>
      </c>
      <c r="Z8" s="299" t="s">
        <v>92</v>
      </c>
      <c r="AA8" s="299" t="s">
        <v>15</v>
      </c>
      <c r="AB8" s="297" t="s">
        <v>89</v>
      </c>
      <c r="AC8" s="297" t="s">
        <v>89</v>
      </c>
      <c r="AD8" s="297" t="s">
        <v>89</v>
      </c>
      <c r="AE8" s="297" t="s">
        <v>89</v>
      </c>
      <c r="AF8" s="297" t="s">
        <v>89</v>
      </c>
      <c r="AG8" s="249"/>
      <c r="AH8" s="249"/>
      <c r="AI8" s="211"/>
      <c r="AJ8" s="241">
        <v>91.2</v>
      </c>
      <c r="AK8" s="243">
        <v>65</v>
      </c>
      <c r="AL8" s="237">
        <v>26.6</v>
      </c>
      <c r="AM8" s="2"/>
      <c r="AN8" s="75"/>
      <c r="AO8" s="75"/>
      <c r="AP8" s="75"/>
      <c r="AQ8" s="75"/>
      <c r="AR8" s="75"/>
      <c r="AS8" s="76">
        <f>COUNTIF(E8:AI8,"M1")</f>
        <v>0</v>
      </c>
      <c r="AT8" s="76">
        <f>COUNTIF(E8:AI8,"M")</f>
        <v>0</v>
      </c>
      <c r="AU8" s="76">
        <f>COUNTIF(E8:AI8,"T")</f>
        <v>0</v>
      </c>
      <c r="AV8" s="76">
        <f>COUNTIF(E8:AI8,"T1")</f>
        <v>0</v>
      </c>
      <c r="AW8" s="76">
        <f>COUNTIF(E8:AI8,"T2")</f>
        <v>0</v>
      </c>
      <c r="AX8" s="76">
        <f>COUNTIF(E8:AI8,"T3")</f>
        <v>19</v>
      </c>
      <c r="AY8" s="76">
        <f>COUNTIF(E8:AI8,"M1/T2")</f>
        <v>0</v>
      </c>
      <c r="AZ8" s="76">
        <f>COUNTIF(E8:AI8,"P")</f>
        <v>1</v>
      </c>
      <c r="BA8" s="76">
        <f>COUNTIF(E8:AI8,"D1")</f>
        <v>1</v>
      </c>
      <c r="BB8" s="76">
        <f>COUNTIF(E8:AI8,"D2")</f>
        <v>1</v>
      </c>
      <c r="BC8" s="76">
        <f>COUNTIF(E8:AI8,"D3")</f>
        <v>0</v>
      </c>
      <c r="BD8" s="76">
        <f>COUNTIF(E8:AI8,"T2/N")</f>
        <v>0</v>
      </c>
      <c r="BE8" s="76">
        <f>COUNTIF(E8:AI8,"I")</f>
        <v>0</v>
      </c>
      <c r="BF8" s="76">
        <f>COUNTIF(E8:AI8,"SN")</f>
        <v>0</v>
      </c>
      <c r="BG8" s="78">
        <f>(AO8+AP8+AQ8+(AR8))</f>
        <v>0</v>
      </c>
      <c r="BH8" s="79">
        <f>((AS8*5)+(AT8*5)+(AU8*5)+(AV8*4)+(AW8*5)+(AX8*5)+(AY8*10)+(AZ8*12)+(BA8*6)+(BB8*6)+(BC8*8)+(BD8*8)+(BE8*4.8)+(BF8*12))</f>
        <v>119</v>
      </c>
      <c r="BJ8" s="80">
        <v>91.2</v>
      </c>
      <c r="BK8" s="81">
        <f>(BH8-BJ8)</f>
        <v>27.799999999999997</v>
      </c>
    </row>
    <row r="9" spans="1:63" s="74" customFormat="1" ht="12.75">
      <c r="A9" s="212" t="s">
        <v>0</v>
      </c>
      <c r="B9" s="224" t="s">
        <v>1</v>
      </c>
      <c r="C9" s="456" t="s">
        <v>78</v>
      </c>
      <c r="D9" s="456" t="s">
        <v>3</v>
      </c>
      <c r="E9" s="200">
        <v>1</v>
      </c>
      <c r="F9" s="200">
        <v>2</v>
      </c>
      <c r="G9" s="200">
        <v>3</v>
      </c>
      <c r="H9" s="200">
        <v>4</v>
      </c>
      <c r="I9" s="200">
        <v>5</v>
      </c>
      <c r="J9" s="200">
        <v>6</v>
      </c>
      <c r="K9" s="200">
        <v>7</v>
      </c>
      <c r="L9" s="200">
        <v>8</v>
      </c>
      <c r="M9" s="200">
        <v>9</v>
      </c>
      <c r="N9" s="200">
        <v>10</v>
      </c>
      <c r="O9" s="200">
        <v>11</v>
      </c>
      <c r="P9" s="200">
        <v>12</v>
      </c>
      <c r="Q9" s="200">
        <v>13</v>
      </c>
      <c r="R9" s="200">
        <v>14</v>
      </c>
      <c r="S9" s="200">
        <v>15</v>
      </c>
      <c r="T9" s="200">
        <v>16</v>
      </c>
      <c r="U9" s="200">
        <v>17</v>
      </c>
      <c r="V9" s="200">
        <v>18</v>
      </c>
      <c r="W9" s="200">
        <v>19</v>
      </c>
      <c r="X9" s="200">
        <v>20</v>
      </c>
      <c r="Y9" s="200">
        <v>21</v>
      </c>
      <c r="Z9" s="200">
        <v>22</v>
      </c>
      <c r="AA9" s="200">
        <v>23</v>
      </c>
      <c r="AB9" s="200">
        <v>24</v>
      </c>
      <c r="AC9" s="200">
        <v>25</v>
      </c>
      <c r="AD9" s="200">
        <v>26</v>
      </c>
      <c r="AE9" s="200">
        <v>27</v>
      </c>
      <c r="AF9" s="200">
        <v>28</v>
      </c>
      <c r="AG9" s="200">
        <v>29</v>
      </c>
      <c r="AH9" s="200">
        <v>30</v>
      </c>
      <c r="AI9" s="200">
        <v>31</v>
      </c>
      <c r="AJ9" s="457" t="s">
        <v>4</v>
      </c>
      <c r="AK9" s="452" t="s">
        <v>5</v>
      </c>
      <c r="AL9" s="453" t="s">
        <v>6</v>
      </c>
      <c r="AM9" s="83"/>
      <c r="AN9" s="84"/>
      <c r="AO9" s="84"/>
      <c r="AP9" s="84"/>
      <c r="AQ9" s="84"/>
      <c r="AR9" s="84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6"/>
      <c r="BJ9" s="87"/>
      <c r="BK9" s="88"/>
    </row>
    <row r="10" spans="1:63" s="74" customFormat="1" ht="12.75">
      <c r="A10" s="212"/>
      <c r="B10" s="224" t="s">
        <v>79</v>
      </c>
      <c r="C10" s="456"/>
      <c r="D10" s="456"/>
      <c r="E10" s="201" t="s">
        <v>157</v>
      </c>
      <c r="F10" s="201" t="s">
        <v>85</v>
      </c>
      <c r="G10" s="201" t="s">
        <v>80</v>
      </c>
      <c r="H10" s="201" t="s">
        <v>81</v>
      </c>
      <c r="I10" s="201" t="s">
        <v>82</v>
      </c>
      <c r="J10" s="201" t="s">
        <v>83</v>
      </c>
      <c r="K10" s="201" t="s">
        <v>84</v>
      </c>
      <c r="L10" s="201" t="s">
        <v>157</v>
      </c>
      <c r="M10" s="201" t="s">
        <v>85</v>
      </c>
      <c r="N10" s="201" t="s">
        <v>80</v>
      </c>
      <c r="O10" s="201" t="s">
        <v>81</v>
      </c>
      <c r="P10" s="201" t="s">
        <v>82</v>
      </c>
      <c r="Q10" s="201" t="s">
        <v>83</v>
      </c>
      <c r="R10" s="201" t="s">
        <v>84</v>
      </c>
      <c r="S10" s="201" t="s">
        <v>157</v>
      </c>
      <c r="T10" s="201" t="s">
        <v>85</v>
      </c>
      <c r="U10" s="201" t="s">
        <v>80</v>
      </c>
      <c r="V10" s="201" t="s">
        <v>81</v>
      </c>
      <c r="W10" s="201" t="s">
        <v>82</v>
      </c>
      <c r="X10" s="201" t="s">
        <v>83</v>
      </c>
      <c r="Y10" s="201" t="s">
        <v>84</v>
      </c>
      <c r="Z10" s="201" t="s">
        <v>157</v>
      </c>
      <c r="AA10" s="201" t="s">
        <v>85</v>
      </c>
      <c r="AB10" s="201" t="s">
        <v>80</v>
      </c>
      <c r="AC10" s="201" t="s">
        <v>81</v>
      </c>
      <c r="AD10" s="201" t="s">
        <v>82</v>
      </c>
      <c r="AE10" s="201" t="s">
        <v>83</v>
      </c>
      <c r="AF10" s="201" t="s">
        <v>84</v>
      </c>
      <c r="AG10" s="201" t="s">
        <v>157</v>
      </c>
      <c r="AH10" s="201" t="s">
        <v>85</v>
      </c>
      <c r="AI10" s="201" t="s">
        <v>84</v>
      </c>
      <c r="AJ10" s="457"/>
      <c r="AK10" s="452"/>
      <c r="AL10" s="453"/>
      <c r="AM10" s="83"/>
      <c r="AN10" s="89"/>
      <c r="AO10" s="89"/>
      <c r="AP10" s="89"/>
      <c r="AQ10" s="89"/>
      <c r="AR10" s="89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1"/>
      <c r="BJ10" s="92"/>
      <c r="BK10" s="93"/>
    </row>
    <row r="11" spans="1:63" s="74" customFormat="1" ht="12.75">
      <c r="A11" s="208" t="s">
        <v>109</v>
      </c>
      <c r="B11" s="82" t="s">
        <v>110</v>
      </c>
      <c r="C11" s="209" t="s">
        <v>111</v>
      </c>
      <c r="D11" s="205" t="s">
        <v>112</v>
      </c>
      <c r="E11" s="210" t="s">
        <v>96</v>
      </c>
      <c r="F11" s="210" t="s">
        <v>96</v>
      </c>
      <c r="G11" s="211"/>
      <c r="H11" s="211"/>
      <c r="I11" s="214" t="s">
        <v>96</v>
      </c>
      <c r="J11" s="214"/>
      <c r="K11" s="213"/>
      <c r="L11" s="213"/>
      <c r="M11" s="213" t="s">
        <v>96</v>
      </c>
      <c r="N11" s="214"/>
      <c r="O11" s="214"/>
      <c r="P11" s="214"/>
      <c r="Q11" s="214" t="s">
        <v>96</v>
      </c>
      <c r="R11" s="214"/>
      <c r="S11" s="213"/>
      <c r="T11" s="234"/>
      <c r="U11" s="214" t="s">
        <v>96</v>
      </c>
      <c r="V11" s="214"/>
      <c r="W11" s="214"/>
      <c r="X11" s="233"/>
      <c r="Y11" s="214" t="s">
        <v>96</v>
      </c>
      <c r="Z11" s="213"/>
      <c r="AA11" s="213"/>
      <c r="AB11" s="233"/>
      <c r="AC11" s="211" t="s">
        <v>96</v>
      </c>
      <c r="AD11" s="233"/>
      <c r="AE11" s="211"/>
      <c r="AF11" s="242"/>
      <c r="AG11" s="210" t="s">
        <v>195</v>
      </c>
      <c r="AH11" s="210" t="s">
        <v>96</v>
      </c>
      <c r="AI11" s="211"/>
      <c r="AJ11" s="241">
        <v>91.2</v>
      </c>
      <c r="AK11" s="236">
        <v>144</v>
      </c>
      <c r="AL11" s="237">
        <v>58.8</v>
      </c>
      <c r="AM11" s="2"/>
      <c r="AN11" s="75"/>
      <c r="AO11" s="75"/>
      <c r="AP11" s="75"/>
      <c r="AQ11" s="75"/>
      <c r="AR11" s="75"/>
      <c r="AS11" s="76">
        <f>COUNTIF(E11:AI11,"M1")</f>
        <v>0</v>
      </c>
      <c r="AT11" s="76">
        <f>COUNTIF(E11:AI11,"M")</f>
        <v>0</v>
      </c>
      <c r="AU11" s="76">
        <f>COUNTIF(E11:AI11,"n/d2")</f>
        <v>0</v>
      </c>
      <c r="AV11" s="76">
        <f>COUNTIF(E11:AI11,"T1")</f>
        <v>0</v>
      </c>
      <c r="AW11" s="76">
        <f>COUNTIF(E11:AI11,"T2")</f>
        <v>0</v>
      </c>
      <c r="AX11" s="76">
        <v>4</v>
      </c>
      <c r="AY11" s="76">
        <f>COUNTIF(E11:AI11,"T4")</f>
        <v>0</v>
      </c>
      <c r="AZ11" s="76">
        <f>COUNTIF(E11:AI11,"P")</f>
        <v>0</v>
      </c>
      <c r="BA11" s="76">
        <f>COUNTIF(E11:AI11,"D1")</f>
        <v>0</v>
      </c>
      <c r="BB11" s="76">
        <f>COUNTIF(E11:AI11,"D2")</f>
        <v>0</v>
      </c>
      <c r="BC11" s="76">
        <f>COUNTIF(E11:AI11,"D3")</f>
        <v>0</v>
      </c>
      <c r="BD11" s="76">
        <f>COUNTIF(E11:AI11,"M/N")</f>
        <v>0</v>
      </c>
      <c r="BE11" s="76">
        <f>COUNTIF(E11:AI11,"I")</f>
        <v>0</v>
      </c>
      <c r="BF11" s="76">
        <v>10</v>
      </c>
      <c r="BG11" s="78">
        <f>(AO11+AP11+AQ11+(AR11))</f>
        <v>0</v>
      </c>
      <c r="BH11" s="79">
        <f>((AS11*5)+(AT11*4)+(AU11*5)+(AV11*4)+(AW11*5)+(AX11*5)+(AY11*4)+(AZ11*12)+(BA11*6)+(BB11*6)+(BC11*6)+(BD11*17)+(BE11*4.8)+(BF11*12))</f>
        <v>140</v>
      </c>
      <c r="BJ11" s="80">
        <v>91.2</v>
      </c>
      <c r="BK11" s="81">
        <f>(BH11-BJ11)</f>
        <v>48.8</v>
      </c>
    </row>
    <row r="12" spans="1:63" s="74" customFormat="1" ht="12.75">
      <c r="A12" s="208" t="s">
        <v>113</v>
      </c>
      <c r="B12" s="82" t="s">
        <v>114</v>
      </c>
      <c r="C12" s="209" t="s">
        <v>115</v>
      </c>
      <c r="D12" s="205" t="s">
        <v>112</v>
      </c>
      <c r="E12" s="210"/>
      <c r="F12" s="210"/>
      <c r="G12" s="211" t="s">
        <v>96</v>
      </c>
      <c r="H12" s="211"/>
      <c r="I12" s="211"/>
      <c r="J12" s="211"/>
      <c r="K12" s="210" t="s">
        <v>96</v>
      </c>
      <c r="L12" s="210"/>
      <c r="M12" s="210"/>
      <c r="N12" s="211"/>
      <c r="O12" s="211" t="s">
        <v>96</v>
      </c>
      <c r="P12" s="211"/>
      <c r="Q12" s="211"/>
      <c r="R12" s="211"/>
      <c r="S12" s="210" t="s">
        <v>96</v>
      </c>
      <c r="T12" s="210"/>
      <c r="U12" s="211"/>
      <c r="V12" s="211"/>
      <c r="W12" s="211" t="s">
        <v>96</v>
      </c>
      <c r="X12" s="211"/>
      <c r="Y12" s="211"/>
      <c r="Z12" s="210"/>
      <c r="AA12" s="210" t="s">
        <v>96</v>
      </c>
      <c r="AB12" s="211"/>
      <c r="AC12" s="211"/>
      <c r="AD12" s="211" t="s">
        <v>96</v>
      </c>
      <c r="AE12" s="211" t="s">
        <v>96</v>
      </c>
      <c r="AF12" s="211"/>
      <c r="AG12" s="210"/>
      <c r="AH12" s="210"/>
      <c r="AI12" s="211"/>
      <c r="AJ12" s="241">
        <v>91.2</v>
      </c>
      <c r="AK12" s="236">
        <f>AJ12+AL12</f>
        <v>96</v>
      </c>
      <c r="AL12" s="237">
        <f>BK12</f>
        <v>4.799999999999997</v>
      </c>
      <c r="AM12" s="2"/>
      <c r="AN12" s="75"/>
      <c r="AO12" s="75"/>
      <c r="AP12" s="75"/>
      <c r="AQ12" s="75"/>
      <c r="AR12" s="75"/>
      <c r="AS12" s="76">
        <f>COUNTIF(E12:AI12,"M1")</f>
        <v>0</v>
      </c>
      <c r="AT12" s="76">
        <f>COUNTIF(E12:AI12,"M")</f>
        <v>0</v>
      </c>
      <c r="AU12" s="76">
        <f>COUNTIF(E12:AI12,"T")</f>
        <v>0</v>
      </c>
      <c r="AV12" s="76">
        <f>COUNTIF(E12:AI12,"T1")</f>
        <v>0</v>
      </c>
      <c r="AW12" s="76">
        <f>COUNTIF(E12:AI12,"T2")</f>
        <v>0</v>
      </c>
      <c r="AX12" s="76">
        <f>COUNTIF(E12:AI12,"T3")</f>
        <v>0</v>
      </c>
      <c r="AY12" s="76">
        <f>COUNTIF(E12:AI12,"T4")</f>
        <v>0</v>
      </c>
      <c r="AZ12" s="76">
        <f>COUNTIF(E12:AI12,"P")</f>
        <v>0</v>
      </c>
      <c r="BA12" s="76">
        <f>COUNTIF(E12:AI12,"D1")</f>
        <v>0</v>
      </c>
      <c r="BB12" s="76">
        <f>COUNTIF(E12:AI12,"D2")</f>
        <v>0</v>
      </c>
      <c r="BC12" s="76">
        <f>COUNTIF(E12:AI12,"D3")</f>
        <v>0</v>
      </c>
      <c r="BD12" s="76">
        <f>COUNTIF(E12:AI12,"D4")</f>
        <v>0</v>
      </c>
      <c r="BE12" s="76">
        <f>COUNTIF(E12:AI12,"I")</f>
        <v>0</v>
      </c>
      <c r="BF12" s="94">
        <f>COUNTIF(E12:AI12,"N")</f>
        <v>8</v>
      </c>
      <c r="BG12" s="78">
        <f>(AO12+AP12+AQ12+(AR12))</f>
        <v>0</v>
      </c>
      <c r="BH12" s="79">
        <f>((AS12*5)+(AT12*4)+(AU12*5)+(AV12*4)+(AW12*5)+(AX12*5)+(AY12*4)+(AZ12*12)+(BA12*6)+(BB12*6)+(BC12*6)+(BD12*6)+(BE12*4.8)+(BF12*12))</f>
        <v>96</v>
      </c>
      <c r="BJ12" s="80">
        <v>91.2</v>
      </c>
      <c r="BK12" s="81">
        <f>(BH12-BJ12)</f>
        <v>4.799999999999997</v>
      </c>
    </row>
    <row r="13" spans="1:63" s="74" customFormat="1" ht="12.75">
      <c r="A13" s="208" t="s">
        <v>116</v>
      </c>
      <c r="B13" s="82" t="s">
        <v>117</v>
      </c>
      <c r="C13" s="209" t="s">
        <v>118</v>
      </c>
      <c r="D13" s="205" t="s">
        <v>112</v>
      </c>
      <c r="E13" s="206"/>
      <c r="F13" s="206"/>
      <c r="G13" s="207"/>
      <c r="H13" s="207" t="s">
        <v>96</v>
      </c>
      <c r="I13" s="207"/>
      <c r="J13" s="207"/>
      <c r="K13" s="206"/>
      <c r="L13" s="206" t="s">
        <v>96</v>
      </c>
      <c r="M13" s="206"/>
      <c r="N13" s="207"/>
      <c r="O13" s="207"/>
      <c r="P13" s="207" t="s">
        <v>96</v>
      </c>
      <c r="Q13" s="207"/>
      <c r="R13" s="207"/>
      <c r="S13" s="206"/>
      <c r="T13" s="206" t="s">
        <v>96</v>
      </c>
      <c r="U13" s="207"/>
      <c r="V13" s="207" t="s">
        <v>96</v>
      </c>
      <c r="W13" s="207"/>
      <c r="X13" s="207" t="s">
        <v>96</v>
      </c>
      <c r="Y13" s="211"/>
      <c r="Z13" s="210"/>
      <c r="AA13" s="210"/>
      <c r="AB13" s="211" t="s">
        <v>96</v>
      </c>
      <c r="AC13" s="211"/>
      <c r="AD13" s="211"/>
      <c r="AE13" s="211"/>
      <c r="AF13" s="211" t="s">
        <v>96</v>
      </c>
      <c r="AG13" s="210"/>
      <c r="AH13" s="210"/>
      <c r="AI13" s="211"/>
      <c r="AJ13" s="241">
        <v>91.2</v>
      </c>
      <c r="AK13" s="236">
        <f>AJ13+AL13</f>
        <v>96</v>
      </c>
      <c r="AL13" s="237">
        <f>BK13</f>
        <v>4.799999999999997</v>
      </c>
      <c r="AM13" s="2"/>
      <c r="AN13" s="75"/>
      <c r="AO13" s="75"/>
      <c r="AP13" s="75"/>
      <c r="AQ13" s="75"/>
      <c r="AR13" s="75"/>
      <c r="AS13" s="76">
        <f>COUNTIF(E13:AI13,"M1")</f>
        <v>0</v>
      </c>
      <c r="AT13" s="76">
        <f>COUNTIF(E13:AI13,"M")</f>
        <v>0</v>
      </c>
      <c r="AU13" s="76">
        <f>COUNTIF(E13:AI13,"T")</f>
        <v>0</v>
      </c>
      <c r="AV13" s="76">
        <f>COUNTIF(E13:AI13,"T1")</f>
        <v>0</v>
      </c>
      <c r="AW13" s="76">
        <f>COUNTIF(E13:AI13,"T2")</f>
        <v>0</v>
      </c>
      <c r="AX13" s="76">
        <f>COUNTIF(E13:AI13,"T3")</f>
        <v>0</v>
      </c>
      <c r="AY13" s="76">
        <f>COUNTIF(E13:AI13,"T4")</f>
        <v>0</v>
      </c>
      <c r="AZ13" s="76">
        <f>COUNTIF(E13:AI13,"P")</f>
        <v>0</v>
      </c>
      <c r="BA13" s="76">
        <f>COUNTIF(E13:AI13,"D1")</f>
        <v>0</v>
      </c>
      <c r="BB13" s="76">
        <f>COUNTIF(E13:AI13,"D2")</f>
        <v>0</v>
      </c>
      <c r="BC13" s="76">
        <f>COUNTIF(E13:AI13,"D3")</f>
        <v>0</v>
      </c>
      <c r="BD13" s="76">
        <f>COUNTIF(E13:AI13,"D4")</f>
        <v>0</v>
      </c>
      <c r="BE13" s="76">
        <f>COUNTIF(E13:AI13,"I")</f>
        <v>0</v>
      </c>
      <c r="BF13" s="76">
        <f>COUNTIF(E13:AI13,"N")</f>
        <v>8</v>
      </c>
      <c r="BG13" s="78">
        <f>(AO13+AP13+AQ13+(AR13))</f>
        <v>0</v>
      </c>
      <c r="BH13" s="79">
        <f>((AS13*5)+(AT13*4)+(AU13*5)+(AV13*4)+(AW13*5)+(AX13*5)+(AY13*4)+(AZ13*12)+(BA13*6)+(BB13*6)+(BC13*6)+(BD13*6)+(BE13*4.8)+(BF13*12))</f>
        <v>96</v>
      </c>
      <c r="BJ13" s="80">
        <v>91.2</v>
      </c>
      <c r="BK13" s="81">
        <f>(BH13-BJ13)</f>
        <v>4.799999999999997</v>
      </c>
    </row>
    <row r="14" spans="1:63" s="74" customFormat="1" ht="12.75">
      <c r="A14" s="212" t="s">
        <v>0</v>
      </c>
      <c r="B14" s="224" t="s">
        <v>1</v>
      </c>
      <c r="C14" s="456" t="s">
        <v>78</v>
      </c>
      <c r="D14" s="456" t="s">
        <v>3</v>
      </c>
      <c r="E14" s="200">
        <v>1</v>
      </c>
      <c r="F14" s="200">
        <v>2</v>
      </c>
      <c r="G14" s="200">
        <v>3</v>
      </c>
      <c r="H14" s="200">
        <v>4</v>
      </c>
      <c r="I14" s="200">
        <v>5</v>
      </c>
      <c r="J14" s="200">
        <v>6</v>
      </c>
      <c r="K14" s="200">
        <v>7</v>
      </c>
      <c r="L14" s="200">
        <v>8</v>
      </c>
      <c r="M14" s="200">
        <v>9</v>
      </c>
      <c r="N14" s="200">
        <v>10</v>
      </c>
      <c r="O14" s="200">
        <v>11</v>
      </c>
      <c r="P14" s="200">
        <v>12</v>
      </c>
      <c r="Q14" s="200">
        <v>13</v>
      </c>
      <c r="R14" s="200">
        <v>14</v>
      </c>
      <c r="S14" s="200">
        <v>15</v>
      </c>
      <c r="T14" s="200">
        <v>16</v>
      </c>
      <c r="U14" s="200">
        <v>17</v>
      </c>
      <c r="V14" s="200">
        <v>18</v>
      </c>
      <c r="W14" s="200">
        <v>19</v>
      </c>
      <c r="X14" s="200">
        <v>20</v>
      </c>
      <c r="Y14" s="200">
        <v>21</v>
      </c>
      <c r="Z14" s="200">
        <v>22</v>
      </c>
      <c r="AA14" s="200">
        <v>23</v>
      </c>
      <c r="AB14" s="200">
        <v>24</v>
      </c>
      <c r="AC14" s="200">
        <v>25</v>
      </c>
      <c r="AD14" s="200">
        <v>26</v>
      </c>
      <c r="AE14" s="200">
        <v>27</v>
      </c>
      <c r="AF14" s="200">
        <v>28</v>
      </c>
      <c r="AG14" s="200">
        <v>29</v>
      </c>
      <c r="AH14" s="200">
        <v>30</v>
      </c>
      <c r="AI14" s="200">
        <v>31</v>
      </c>
      <c r="AJ14" s="457" t="s">
        <v>4</v>
      </c>
      <c r="AK14" s="452" t="s">
        <v>5</v>
      </c>
      <c r="AL14" s="453" t="s">
        <v>6</v>
      </c>
      <c r="AM14" s="83"/>
      <c r="AN14" s="84"/>
      <c r="AO14" s="84"/>
      <c r="AP14" s="84"/>
      <c r="AQ14" s="84"/>
      <c r="AR14" s="84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6"/>
      <c r="BJ14" s="87"/>
      <c r="BK14" s="88"/>
    </row>
    <row r="15" spans="1:63" s="74" customFormat="1" ht="12.75">
      <c r="A15" s="212"/>
      <c r="B15" s="224" t="s">
        <v>79</v>
      </c>
      <c r="C15" s="456"/>
      <c r="D15" s="456"/>
      <c r="E15" s="201" t="s">
        <v>157</v>
      </c>
      <c r="F15" s="201" t="s">
        <v>85</v>
      </c>
      <c r="G15" s="201" t="s">
        <v>80</v>
      </c>
      <c r="H15" s="201" t="s">
        <v>81</v>
      </c>
      <c r="I15" s="201" t="s">
        <v>82</v>
      </c>
      <c r="J15" s="201" t="s">
        <v>83</v>
      </c>
      <c r="K15" s="201" t="s">
        <v>84</v>
      </c>
      <c r="L15" s="201" t="s">
        <v>157</v>
      </c>
      <c r="M15" s="201" t="s">
        <v>85</v>
      </c>
      <c r="N15" s="201" t="s">
        <v>80</v>
      </c>
      <c r="O15" s="201" t="s">
        <v>81</v>
      </c>
      <c r="P15" s="201" t="s">
        <v>82</v>
      </c>
      <c r="Q15" s="201" t="s">
        <v>83</v>
      </c>
      <c r="R15" s="201" t="s">
        <v>84</v>
      </c>
      <c r="S15" s="201" t="s">
        <v>157</v>
      </c>
      <c r="T15" s="201" t="s">
        <v>85</v>
      </c>
      <c r="U15" s="201" t="s">
        <v>80</v>
      </c>
      <c r="V15" s="201" t="s">
        <v>81</v>
      </c>
      <c r="W15" s="201" t="s">
        <v>82</v>
      </c>
      <c r="X15" s="201" t="s">
        <v>83</v>
      </c>
      <c r="Y15" s="201" t="s">
        <v>84</v>
      </c>
      <c r="Z15" s="201" t="s">
        <v>157</v>
      </c>
      <c r="AA15" s="201" t="s">
        <v>85</v>
      </c>
      <c r="AB15" s="201" t="s">
        <v>80</v>
      </c>
      <c r="AC15" s="201" t="s">
        <v>81</v>
      </c>
      <c r="AD15" s="201" t="s">
        <v>82</v>
      </c>
      <c r="AE15" s="201" t="s">
        <v>83</v>
      </c>
      <c r="AF15" s="201" t="s">
        <v>84</v>
      </c>
      <c r="AG15" s="201" t="s">
        <v>157</v>
      </c>
      <c r="AH15" s="201" t="s">
        <v>85</v>
      </c>
      <c r="AI15" s="201" t="s">
        <v>84</v>
      </c>
      <c r="AJ15" s="457"/>
      <c r="AK15" s="452"/>
      <c r="AL15" s="453"/>
      <c r="AM15" s="83"/>
      <c r="AN15" s="89"/>
      <c r="AO15" s="89"/>
      <c r="AP15" s="89"/>
      <c r="AQ15" s="89"/>
      <c r="AR15" s="89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1"/>
      <c r="BJ15" s="92"/>
      <c r="BK15" s="93"/>
    </row>
    <row r="16" spans="1:63" s="74" customFormat="1" ht="12.75">
      <c r="A16" s="208" t="s">
        <v>119</v>
      </c>
      <c r="B16" s="82" t="s">
        <v>120</v>
      </c>
      <c r="C16" s="209" t="s">
        <v>121</v>
      </c>
      <c r="D16" s="205" t="s">
        <v>122</v>
      </c>
      <c r="E16" s="210"/>
      <c r="F16" s="210" t="s">
        <v>15</v>
      </c>
      <c r="G16" s="211"/>
      <c r="H16" s="211"/>
      <c r="I16" s="211"/>
      <c r="J16" s="211" t="s">
        <v>96</v>
      </c>
      <c r="K16" s="210" t="s">
        <v>92</v>
      </c>
      <c r="L16" s="210" t="s">
        <v>15</v>
      </c>
      <c r="M16" s="210"/>
      <c r="N16" s="211" t="s">
        <v>96</v>
      </c>
      <c r="O16" s="247"/>
      <c r="P16" s="211"/>
      <c r="Q16" s="211"/>
      <c r="R16" s="211" t="s">
        <v>96</v>
      </c>
      <c r="S16" s="210" t="s">
        <v>92</v>
      </c>
      <c r="T16" s="210" t="s">
        <v>15</v>
      </c>
      <c r="U16" s="211"/>
      <c r="V16" s="247"/>
      <c r="W16" s="211"/>
      <c r="X16" s="211"/>
      <c r="Y16" s="211"/>
      <c r="Z16" s="210" t="s">
        <v>96</v>
      </c>
      <c r="AA16" s="210"/>
      <c r="AB16" s="211"/>
      <c r="AC16" s="211"/>
      <c r="AD16" s="211"/>
      <c r="AE16" s="211"/>
      <c r="AF16" s="211"/>
      <c r="AG16" s="210"/>
      <c r="AH16" s="210" t="s">
        <v>15</v>
      </c>
      <c r="AI16" s="211"/>
      <c r="AJ16" s="241">
        <v>91.2</v>
      </c>
      <c r="AK16" s="236">
        <f>AJ16+AL16</f>
        <v>108</v>
      </c>
      <c r="AL16" s="237">
        <f>BK16</f>
        <v>16.799999999999997</v>
      </c>
      <c r="AM16" s="2"/>
      <c r="AN16" s="75"/>
      <c r="AO16" s="75"/>
      <c r="AP16" s="75"/>
      <c r="AQ16" s="75"/>
      <c r="AR16" s="75"/>
      <c r="AS16" s="76">
        <f>COUNTIF(E16:AI16,"M1")</f>
        <v>0</v>
      </c>
      <c r="AT16" s="76">
        <f>COUNTIF(E16:AI16,"M")</f>
        <v>0</v>
      </c>
      <c r="AU16" s="76">
        <f>COUNTIF(E16:AI16,"T")</f>
        <v>0</v>
      </c>
      <c r="AV16" s="76">
        <f>COUNTIF(E16:AI16,"T1")</f>
        <v>0</v>
      </c>
      <c r="AW16" s="76">
        <v>0</v>
      </c>
      <c r="AX16" s="76">
        <v>0</v>
      </c>
      <c r="AY16" s="76">
        <f>COUNTIF(E16:AI16,"T4")</f>
        <v>0</v>
      </c>
      <c r="AZ16" s="76">
        <f>COUNTIF(E16:AI16,"P")</f>
        <v>4</v>
      </c>
      <c r="BA16" s="76">
        <f>COUNTIF(E16:AI16,"D1")</f>
        <v>0</v>
      </c>
      <c r="BB16" s="76">
        <f>COUNTIF(E16:AI16,"D2")</f>
        <v>2</v>
      </c>
      <c r="BC16" s="76">
        <f>COUNTIF(E16:AI16,"D3")</f>
        <v>0</v>
      </c>
      <c r="BD16" s="76">
        <f>COUNTIF(E16:AI16,"T2/N")</f>
        <v>0</v>
      </c>
      <c r="BE16" s="76">
        <f>COUNTIF(E16:AI16,"I")</f>
        <v>0</v>
      </c>
      <c r="BF16" s="76">
        <v>4</v>
      </c>
      <c r="BG16" s="78">
        <f>(AO16+AP16+AQ16+(AR16))</f>
        <v>0</v>
      </c>
      <c r="BH16" s="79">
        <f>((AS16*5)+(AT16*4)+(AU16*5)+(AV16*4)+(AW16*5)+(AX16*5)+(AY16*4)+(AZ16*12)+(BA16*6)+(BB16*6)+(BC16*6)+(BD16*17)+(BE16*4.8)+(BF16*12))</f>
        <v>108</v>
      </c>
      <c r="BJ16" s="80">
        <v>91.2</v>
      </c>
      <c r="BK16" s="81">
        <f>(BH16-BJ16)</f>
        <v>16.799999999999997</v>
      </c>
    </row>
    <row r="17" spans="1:63" ht="15" customHeight="1">
      <c r="A17" s="454" t="s">
        <v>0</v>
      </c>
      <c r="B17" s="224" t="s">
        <v>1</v>
      </c>
      <c r="C17" s="455" t="s">
        <v>78</v>
      </c>
      <c r="D17" s="456" t="s">
        <v>3</v>
      </c>
      <c r="E17" s="200">
        <v>1</v>
      </c>
      <c r="F17" s="200">
        <v>2</v>
      </c>
      <c r="G17" s="200">
        <v>3</v>
      </c>
      <c r="H17" s="200">
        <v>4</v>
      </c>
      <c r="I17" s="200">
        <v>5</v>
      </c>
      <c r="J17" s="200">
        <v>6</v>
      </c>
      <c r="K17" s="200">
        <v>7</v>
      </c>
      <c r="L17" s="200">
        <v>8</v>
      </c>
      <c r="M17" s="200">
        <v>9</v>
      </c>
      <c r="N17" s="200">
        <v>10</v>
      </c>
      <c r="O17" s="200">
        <v>11</v>
      </c>
      <c r="P17" s="200">
        <v>12</v>
      </c>
      <c r="Q17" s="200">
        <v>13</v>
      </c>
      <c r="R17" s="200">
        <v>14</v>
      </c>
      <c r="S17" s="200">
        <v>15</v>
      </c>
      <c r="T17" s="200">
        <v>16</v>
      </c>
      <c r="U17" s="200">
        <v>17</v>
      </c>
      <c r="V17" s="200">
        <v>18</v>
      </c>
      <c r="W17" s="200">
        <v>19</v>
      </c>
      <c r="X17" s="200">
        <v>20</v>
      </c>
      <c r="Y17" s="200">
        <v>21</v>
      </c>
      <c r="Z17" s="200">
        <v>22</v>
      </c>
      <c r="AA17" s="200">
        <v>23</v>
      </c>
      <c r="AB17" s="200">
        <v>24</v>
      </c>
      <c r="AC17" s="200">
        <v>25</v>
      </c>
      <c r="AD17" s="200">
        <v>26</v>
      </c>
      <c r="AE17" s="200">
        <v>27</v>
      </c>
      <c r="AF17" s="200">
        <v>28</v>
      </c>
      <c r="AG17" s="200">
        <v>29</v>
      </c>
      <c r="AH17" s="200">
        <v>30</v>
      </c>
      <c r="AI17" s="200">
        <v>31</v>
      </c>
      <c r="AJ17" s="457" t="s">
        <v>4</v>
      </c>
      <c r="AK17" s="452" t="s">
        <v>5</v>
      </c>
      <c r="AL17" s="453" t="s">
        <v>6</v>
      </c>
      <c r="AM17" s="2"/>
      <c r="AN17" s="75"/>
      <c r="AO17" s="75"/>
      <c r="AP17" s="75"/>
      <c r="AQ17" s="75"/>
      <c r="AR17" s="75"/>
      <c r="AS17" s="76">
        <f>COUNTIF(E17:AI17,"M1")</f>
        <v>0</v>
      </c>
      <c r="AT17" s="76">
        <f>COUNTIF(E17:AI17,"M")</f>
        <v>0</v>
      </c>
      <c r="AU17" s="76">
        <f>COUNTIF(E17:AI17,"T")</f>
        <v>0</v>
      </c>
      <c r="AV17" s="76">
        <f>COUNTIF(E17:AI17,"T1")</f>
        <v>0</v>
      </c>
      <c r="AW17" s="76">
        <f>COUNTIF(E17:AI17,"T2")</f>
        <v>0</v>
      </c>
      <c r="AX17" s="76">
        <f>COUNTIF(E17:AI17,"T3")</f>
        <v>0</v>
      </c>
      <c r="AY17" s="76">
        <f>COUNTIF(E17:AI17,"T4")</f>
        <v>0</v>
      </c>
      <c r="AZ17" s="76">
        <f>COUNTIF(E17:AI17,"P")</f>
        <v>0</v>
      </c>
      <c r="BA17" s="76">
        <f>COUNTIF(E17:AI17,"D1")</f>
        <v>0</v>
      </c>
      <c r="BB17" s="76">
        <f>COUNTIF(E17:AI17,"D2")</f>
        <v>0</v>
      </c>
      <c r="BC17" s="76">
        <f>COUNTIF(E17:AI17,"D3")</f>
        <v>0</v>
      </c>
      <c r="BD17" s="76">
        <f>COUNTIF(E17:AI17,"D4")</f>
        <v>0</v>
      </c>
      <c r="BE17" s="76">
        <f>COUNTIF(E17:AI17,"I")</f>
        <v>0</v>
      </c>
      <c r="BF17" s="76">
        <f>COUNTIF(E17:AI17,"N")</f>
        <v>0</v>
      </c>
      <c r="BG17" s="78">
        <f>(AO17+AP17+AQ17+(AR17))</f>
        <v>0</v>
      </c>
      <c r="BH17" s="79">
        <f>((AS17*5)+(AT17*4)+(AU17*5)+(AV17*4)+(AW17*5)+(AX17*5)+(AY17*4)+(AZ17*12)+(BA17*6)+(BB17*6)+(BC17*6)+(BD17*6)+(BE17*4.8)+(BF17*12))</f>
        <v>0</v>
      </c>
      <c r="BI17" s="74"/>
      <c r="BJ17" s="80">
        <v>91.2</v>
      </c>
      <c r="BK17" s="81">
        <f>(BH17-BJ17)</f>
        <v>-91.2</v>
      </c>
    </row>
    <row r="18" spans="1:63" ht="15">
      <c r="A18" s="454"/>
      <c r="B18" s="224" t="s">
        <v>79</v>
      </c>
      <c r="C18" s="455"/>
      <c r="D18" s="456"/>
      <c r="E18" s="201" t="s">
        <v>157</v>
      </c>
      <c r="F18" s="201" t="s">
        <v>85</v>
      </c>
      <c r="G18" s="201" t="s">
        <v>80</v>
      </c>
      <c r="H18" s="201" t="s">
        <v>81</v>
      </c>
      <c r="I18" s="201" t="s">
        <v>82</v>
      </c>
      <c r="J18" s="201" t="s">
        <v>83</v>
      </c>
      <c r="K18" s="201" t="s">
        <v>84</v>
      </c>
      <c r="L18" s="201" t="s">
        <v>157</v>
      </c>
      <c r="M18" s="201" t="s">
        <v>85</v>
      </c>
      <c r="N18" s="201" t="s">
        <v>80</v>
      </c>
      <c r="O18" s="201" t="s">
        <v>81</v>
      </c>
      <c r="P18" s="201" t="s">
        <v>82</v>
      </c>
      <c r="Q18" s="201" t="s">
        <v>83</v>
      </c>
      <c r="R18" s="201" t="s">
        <v>84</v>
      </c>
      <c r="S18" s="201" t="s">
        <v>157</v>
      </c>
      <c r="T18" s="201" t="s">
        <v>85</v>
      </c>
      <c r="U18" s="201" t="s">
        <v>80</v>
      </c>
      <c r="V18" s="201" t="s">
        <v>81</v>
      </c>
      <c r="W18" s="201" t="s">
        <v>82</v>
      </c>
      <c r="X18" s="201" t="s">
        <v>83</v>
      </c>
      <c r="Y18" s="201" t="s">
        <v>84</v>
      </c>
      <c r="Z18" s="201" t="s">
        <v>157</v>
      </c>
      <c r="AA18" s="201" t="s">
        <v>85</v>
      </c>
      <c r="AB18" s="201" t="s">
        <v>80</v>
      </c>
      <c r="AC18" s="201" t="s">
        <v>81</v>
      </c>
      <c r="AD18" s="201" t="s">
        <v>82</v>
      </c>
      <c r="AE18" s="201" t="s">
        <v>83</v>
      </c>
      <c r="AF18" s="201" t="s">
        <v>84</v>
      </c>
      <c r="AG18" s="201" t="s">
        <v>157</v>
      </c>
      <c r="AH18" s="201" t="s">
        <v>85</v>
      </c>
      <c r="AI18" s="201" t="s">
        <v>84</v>
      </c>
      <c r="AJ18" s="457"/>
      <c r="AK18" s="452"/>
      <c r="AL18" s="453"/>
      <c r="AM18" s="2"/>
      <c r="AN18" s="1"/>
      <c r="AO18" s="1"/>
      <c r="AP18" s="1"/>
      <c r="AQ18" s="1"/>
      <c r="AR18" s="1"/>
      <c r="AS18" s="76">
        <f>COUNTIF(E18:AI18,"M1")</f>
        <v>0</v>
      </c>
      <c r="AT18" s="76">
        <f>COUNTIF(E18:AI18,"M")</f>
        <v>0</v>
      </c>
      <c r="AU18" s="76">
        <f>COUNTIF(E18:AI18,"T")</f>
        <v>0</v>
      </c>
      <c r="AV18" s="76">
        <f>COUNTIF(E18:AI18,"T1")</f>
        <v>0</v>
      </c>
      <c r="AW18" s="76">
        <f>COUNTIF(E18:AI18,"T2")</f>
        <v>0</v>
      </c>
      <c r="AX18" s="76">
        <f>COUNTIF(E18:AI18,"T3")</f>
        <v>0</v>
      </c>
      <c r="AY18" s="76">
        <f>COUNTIF(E18:AI18,"T4")</f>
        <v>0</v>
      </c>
      <c r="AZ18" s="76">
        <f>COUNTIF(E18:AI18,"P")</f>
        <v>0</v>
      </c>
      <c r="BA18" s="76">
        <f>COUNTIF(E18:AI18,"D1")</f>
        <v>0</v>
      </c>
      <c r="BB18" s="76">
        <f>COUNTIF(E18:AI18,"D2")</f>
        <v>0</v>
      </c>
      <c r="BC18" s="76">
        <f>COUNTIF(E18:AI18,"D3")</f>
        <v>0</v>
      </c>
      <c r="BD18" s="76">
        <f>COUNTIF(E18:AI18,"D4")</f>
        <v>0</v>
      </c>
      <c r="BE18" s="76">
        <f>COUNTIF(E18:AI18,"I")</f>
        <v>0</v>
      </c>
      <c r="BF18" s="76">
        <f>COUNTIF(E18:AI18,"N")</f>
        <v>0</v>
      </c>
      <c r="BG18" s="95">
        <f>(AO18+AP18+AQ18+(AR18))</f>
        <v>0</v>
      </c>
      <c r="BH18" s="96">
        <f>((AS18*5)+(AT18*4)+(AU18*5)+(AV18*4)+(AW18*5)+(AX18*5)+(AY18*4)+(AZ18*12)+(BA18*6)+(BB18*6)+(BC18*6)+(BD18*6)+(BE18*4.8)+(BF18*12))</f>
        <v>0</v>
      </c>
      <c r="BI18" s="69"/>
      <c r="BJ18" s="80">
        <v>91.2</v>
      </c>
      <c r="BK18" s="97">
        <f>(BH18-BJ18)</f>
        <v>-91.2</v>
      </c>
    </row>
    <row r="19" spans="1:63" ht="15">
      <c r="A19" s="230"/>
      <c r="B19" s="215"/>
      <c r="C19" s="209"/>
      <c r="D19" s="205"/>
      <c r="E19" s="210"/>
      <c r="F19" s="210"/>
      <c r="G19" s="211"/>
      <c r="H19" s="211"/>
      <c r="I19" s="211"/>
      <c r="J19" s="211"/>
      <c r="K19" s="211"/>
      <c r="L19" s="210"/>
      <c r="M19" s="210"/>
      <c r="N19" s="211"/>
      <c r="O19" s="211"/>
      <c r="P19" s="211"/>
      <c r="Q19" s="216"/>
      <c r="R19" s="216"/>
      <c r="S19" s="210"/>
      <c r="T19" s="210"/>
      <c r="U19" s="211"/>
      <c r="V19" s="211"/>
      <c r="W19" s="211"/>
      <c r="X19" s="211"/>
      <c r="Y19" s="211"/>
      <c r="Z19" s="210"/>
      <c r="AA19" s="210"/>
      <c r="AB19" s="211"/>
      <c r="AC19" s="211"/>
      <c r="AD19" s="211"/>
      <c r="AE19" s="211"/>
      <c r="AF19" s="211"/>
      <c r="AG19" s="210"/>
      <c r="AH19" s="210"/>
      <c r="AI19" s="211"/>
      <c r="AJ19" s="235">
        <v>0</v>
      </c>
      <c r="AK19" s="236">
        <v>0</v>
      </c>
      <c r="AL19" s="237">
        <v>10</v>
      </c>
      <c r="AM19" s="2"/>
      <c r="AN19" s="1"/>
      <c r="AO19" s="1"/>
      <c r="AP19" s="1"/>
      <c r="AQ19" s="1"/>
      <c r="AR19" s="1"/>
      <c r="AS19" s="76">
        <f>COUNTIF(E19:AI19,"M1")</f>
        <v>0</v>
      </c>
      <c r="AT19" s="76">
        <f>COUNTIF(E19:AI19,"M")</f>
        <v>0</v>
      </c>
      <c r="AU19" s="76">
        <f>COUNTIF(E19:AI19,"T")</f>
        <v>0</v>
      </c>
      <c r="AV19" s="76">
        <f>COUNTIF(E19:AI19,"T1")</f>
        <v>0</v>
      </c>
      <c r="AW19" s="76">
        <f>COUNTIF(E19:AI19,"T2")</f>
        <v>0</v>
      </c>
      <c r="AX19" s="76">
        <f>COUNTIF(E19:AI19,"T3")</f>
        <v>0</v>
      </c>
      <c r="AY19" s="76">
        <f>COUNTIF(E19:AI19,"T4")</f>
        <v>0</v>
      </c>
      <c r="AZ19" s="76">
        <f>COUNTIF(E19:AI19,"P")</f>
        <v>0</v>
      </c>
      <c r="BA19" s="76">
        <f>COUNTIF(E19:AI19,"D1")</f>
        <v>0</v>
      </c>
      <c r="BB19" s="76">
        <f>COUNTIF(E19:AI19,"D2")</f>
        <v>0</v>
      </c>
      <c r="BC19" s="76">
        <f>COUNTIF(E19:AI19,"D3")</f>
        <v>0</v>
      </c>
      <c r="BD19" s="76">
        <f>COUNTIF(E19:AI19,"D4")</f>
        <v>0</v>
      </c>
      <c r="BE19" s="76">
        <f>COUNTIF(E19:AI19,"I")</f>
        <v>0</v>
      </c>
      <c r="BF19" s="76">
        <f>COUNTIF(E19:AI19,"N")</f>
        <v>0</v>
      </c>
      <c r="BG19" s="95">
        <f>(AO19+AP19+AQ19+(AR19))</f>
        <v>0</v>
      </c>
      <c r="BH19" s="96">
        <f>((AS19*5)+(AT19*4)+(AU19*5)+(AV19*4)+(AW19*5)+(AX19*5)+(AY19*4)+(AZ19*12)+(BA19*6)+(BB19*6)+(BC19*6)+(BD19*6)+(BE19*4.8)+(BF19*12))</f>
        <v>0</v>
      </c>
      <c r="BI19" s="69"/>
      <c r="BJ19" s="80">
        <v>91.2</v>
      </c>
      <c r="BK19" s="97">
        <f>(BH19-BJ19)</f>
        <v>-91.2</v>
      </c>
    </row>
    <row r="20" spans="1:63" ht="15">
      <c r="A20" s="230"/>
      <c r="B20" s="82"/>
      <c r="C20" s="209"/>
      <c r="D20" s="205"/>
      <c r="E20" s="210"/>
      <c r="F20" s="210"/>
      <c r="G20" s="211"/>
      <c r="H20" s="211"/>
      <c r="I20" s="211"/>
      <c r="J20" s="207"/>
      <c r="K20" s="207"/>
      <c r="L20" s="206"/>
      <c r="M20" s="206"/>
      <c r="N20" s="207"/>
      <c r="O20" s="211"/>
      <c r="P20" s="216"/>
      <c r="Q20" s="207"/>
      <c r="R20" s="207"/>
      <c r="S20" s="213"/>
      <c r="T20" s="206"/>
      <c r="U20" s="207"/>
      <c r="V20" s="211"/>
      <c r="W20" s="216"/>
      <c r="X20" s="214"/>
      <c r="Y20" s="207"/>
      <c r="Z20" s="206"/>
      <c r="AA20" s="206"/>
      <c r="AB20" s="214"/>
      <c r="AC20" s="211"/>
      <c r="AD20" s="211"/>
      <c r="AE20" s="211"/>
      <c r="AF20" s="216"/>
      <c r="AG20" s="210"/>
      <c r="AH20" s="210"/>
      <c r="AI20" s="211"/>
      <c r="AJ20" s="238">
        <v>0</v>
      </c>
      <c r="AK20" s="239">
        <v>0</v>
      </c>
      <c r="AL20" s="240">
        <v>32</v>
      </c>
      <c r="AM20" s="2"/>
      <c r="AN20" s="1"/>
      <c r="AO20" s="1"/>
      <c r="AP20" s="1"/>
      <c r="AQ20" s="1"/>
      <c r="AR20" s="1"/>
      <c r="AS20" s="76">
        <f>COUNTIF(E20:AI20,"M1")</f>
        <v>0</v>
      </c>
      <c r="AT20" s="76">
        <f>COUNTIF(E20:AI20,"M")</f>
        <v>0</v>
      </c>
      <c r="AU20" s="76">
        <f>COUNTIF(E20:AI20,"T")</f>
        <v>0</v>
      </c>
      <c r="AV20" s="76">
        <f>COUNTIF(E20:AI20,"T1")</f>
        <v>0</v>
      </c>
      <c r="AW20" s="76">
        <f>COUNTIF(E20:AI20,"T2")</f>
        <v>0</v>
      </c>
      <c r="AX20" s="76">
        <f>COUNTIF(E20:AI20,"T3")</f>
        <v>0</v>
      </c>
      <c r="AY20" s="76">
        <f>COUNTIF(E20:AI20,"T4")</f>
        <v>0</v>
      </c>
      <c r="AZ20" s="76">
        <f>COUNTIF(E20:AI20,"P")</f>
        <v>0</v>
      </c>
      <c r="BA20" s="76">
        <f>COUNTIF(E20:AI20,"D1")</f>
        <v>0</v>
      </c>
      <c r="BB20" s="76">
        <f>COUNTIF(E20:AI20,"D2")</f>
        <v>0</v>
      </c>
      <c r="BC20" s="76">
        <f>COUNTIF(E20:AI20,"D3")</f>
        <v>0</v>
      </c>
      <c r="BD20" s="76">
        <f>COUNTIF(E20:AI20,"D4")</f>
        <v>0</v>
      </c>
      <c r="BE20" s="76">
        <f>COUNTIF(E20:AI20,"I")</f>
        <v>0</v>
      </c>
      <c r="BF20" s="76">
        <f>COUNTIF(E20:AI20,"N")</f>
        <v>0</v>
      </c>
      <c r="BG20" s="95">
        <f>(AO20+AP20+AQ20+(AR20))</f>
        <v>0</v>
      </c>
      <c r="BH20" s="96">
        <f>((AS20*5)+(AT20*4)+(AU20*5)+(AV20*4)+(AW20*5)+(AX20*5)+(AY20*4)+(AZ20*12)+(BA20*6)+(BB20*6)+(BC20*6)+(BD20*6)+(BE20*4.8)+(BF20*12))</f>
        <v>0</v>
      </c>
      <c r="BI20" s="69"/>
      <c r="BJ20" s="80">
        <v>91.2</v>
      </c>
      <c r="BK20" s="97">
        <f>(BH20-BJ20)</f>
        <v>-91.2</v>
      </c>
    </row>
    <row r="21" spans="1:63" ht="15">
      <c r="A21" s="231"/>
      <c r="B21" s="98"/>
      <c r="C21" s="99"/>
      <c r="D21" s="100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0"/>
      <c r="AK21" s="103"/>
      <c r="AL21" s="232"/>
      <c r="AM21" s="2"/>
      <c r="AN21" s="104"/>
      <c r="AO21" s="104"/>
      <c r="AP21" s="104"/>
      <c r="AQ21" s="104"/>
      <c r="AR21" s="104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6"/>
      <c r="BH21" s="107"/>
      <c r="BJ21" s="108"/>
      <c r="BK21" s="109"/>
    </row>
    <row r="22" spans="1:63" ht="17.25">
      <c r="A22" s="231"/>
      <c r="B22" s="226" t="s">
        <v>86</v>
      </c>
      <c r="C22" s="226" t="s">
        <v>123</v>
      </c>
      <c r="D22" s="449" t="s">
        <v>13</v>
      </c>
      <c r="E22" s="449"/>
      <c r="F22" s="226"/>
      <c r="G22" s="226" t="s">
        <v>124</v>
      </c>
      <c r="H22" s="226"/>
      <c r="I22" s="229"/>
      <c r="J22" s="228"/>
      <c r="K22" s="228"/>
      <c r="L22" s="228" t="s">
        <v>172</v>
      </c>
      <c r="M22" s="228"/>
      <c r="N22" s="102"/>
      <c r="O22" s="101"/>
      <c r="P22" s="110"/>
      <c r="Q22" s="102"/>
      <c r="R22" s="102"/>
      <c r="S22" s="111"/>
      <c r="T22" s="102"/>
      <c r="U22" s="102"/>
      <c r="V22" s="101"/>
      <c r="W22" s="110"/>
      <c r="X22" s="111"/>
      <c r="Y22" s="102"/>
      <c r="Z22" s="102"/>
      <c r="AA22" s="451" t="s">
        <v>173</v>
      </c>
      <c r="AB22" s="451"/>
      <c r="AC22" s="451"/>
      <c r="AD22" s="451"/>
      <c r="AE22" s="451"/>
      <c r="AF22" s="451"/>
      <c r="AG22" s="451"/>
      <c r="AH22" s="451"/>
      <c r="AI22" s="451"/>
      <c r="AJ22" s="100"/>
      <c r="AK22" s="103"/>
      <c r="AL22" s="232"/>
      <c r="AM22" s="2"/>
      <c r="AN22" s="104"/>
      <c r="AO22" s="104"/>
      <c r="AP22" s="104"/>
      <c r="AQ22" s="104"/>
      <c r="AR22" s="104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6"/>
      <c r="BH22" s="107"/>
      <c r="BJ22" s="108"/>
      <c r="BK22" s="109"/>
    </row>
    <row r="23" spans="1:38" ht="15.75" customHeight="1">
      <c r="A23" s="112"/>
      <c r="B23" s="227" t="s">
        <v>89</v>
      </c>
      <c r="C23" s="227" t="s">
        <v>163</v>
      </c>
      <c r="D23" s="448" t="s">
        <v>14</v>
      </c>
      <c r="E23" s="448"/>
      <c r="F23" s="227"/>
      <c r="G23" s="227" t="s">
        <v>125</v>
      </c>
      <c r="H23" s="227"/>
      <c r="I23" s="229"/>
      <c r="J23" s="228"/>
      <c r="K23" s="228"/>
      <c r="L23" s="117"/>
      <c r="M23" s="244" t="s">
        <v>169</v>
      </c>
      <c r="N23" s="244"/>
      <c r="O23" s="244"/>
      <c r="P23" s="244"/>
      <c r="Q23" s="244"/>
      <c r="R23" s="244"/>
      <c r="S23" s="244"/>
      <c r="T23" s="113"/>
      <c r="U23" s="114"/>
      <c r="V23" s="114"/>
      <c r="W23" s="114"/>
      <c r="X23" s="115"/>
      <c r="Y23" s="117"/>
      <c r="Z23" s="116"/>
      <c r="AA23" s="451" t="s">
        <v>126</v>
      </c>
      <c r="AB23" s="451"/>
      <c r="AC23" s="451"/>
      <c r="AD23" s="451"/>
      <c r="AE23" s="451"/>
      <c r="AF23" s="451"/>
      <c r="AG23" s="451"/>
      <c r="AH23" s="451"/>
      <c r="AI23" s="451"/>
      <c r="AJ23" s="117"/>
      <c r="AK23" s="117"/>
      <c r="AL23" s="118"/>
    </row>
    <row r="24" spans="1:38" ht="15">
      <c r="A24" s="112"/>
      <c r="B24" s="226" t="s">
        <v>88</v>
      </c>
      <c r="C24" s="226" t="s">
        <v>164</v>
      </c>
      <c r="D24" s="449" t="s">
        <v>93</v>
      </c>
      <c r="E24" s="449"/>
      <c r="F24" s="226"/>
      <c r="G24" s="226" t="s">
        <v>165</v>
      </c>
      <c r="H24" s="226"/>
      <c r="I24" s="229"/>
      <c r="J24" s="228"/>
      <c r="K24" s="228"/>
      <c r="L24" s="245" t="s">
        <v>170</v>
      </c>
      <c r="M24" s="245"/>
      <c r="N24" s="245"/>
      <c r="O24" s="113"/>
      <c r="P24" s="245"/>
      <c r="Q24" s="245"/>
      <c r="R24" s="245"/>
      <c r="S24" s="245"/>
      <c r="T24" s="117"/>
      <c r="U24" s="117"/>
      <c r="V24" s="117"/>
      <c r="W24" s="117"/>
      <c r="X24" s="117"/>
      <c r="Y24" s="117"/>
      <c r="Z24" s="117"/>
      <c r="AA24" s="450" t="s">
        <v>155</v>
      </c>
      <c r="AB24" s="450"/>
      <c r="AC24" s="450"/>
      <c r="AD24" s="450"/>
      <c r="AE24" s="450"/>
      <c r="AF24" s="450"/>
      <c r="AG24" s="450"/>
      <c r="AH24" s="450"/>
      <c r="AI24" s="450"/>
      <c r="AJ24" s="116"/>
      <c r="AK24" s="116"/>
      <c r="AL24" s="119"/>
    </row>
    <row r="25" spans="1:38" ht="15.75" customHeight="1">
      <c r="A25" s="120"/>
      <c r="B25" s="227" t="s">
        <v>91</v>
      </c>
      <c r="C25" s="227" t="s">
        <v>166</v>
      </c>
      <c r="D25" s="448" t="s">
        <v>15</v>
      </c>
      <c r="E25" s="448"/>
      <c r="F25" s="227"/>
      <c r="G25" s="227" t="s">
        <v>167</v>
      </c>
      <c r="H25" s="227"/>
      <c r="I25" s="229"/>
      <c r="J25" s="228"/>
      <c r="K25" s="228"/>
      <c r="L25" s="245" t="s">
        <v>171</v>
      </c>
      <c r="M25" s="245"/>
      <c r="N25" s="245"/>
      <c r="O25" s="245"/>
      <c r="P25" s="245"/>
      <c r="Q25" s="245"/>
      <c r="R25" s="245"/>
      <c r="S25" s="245"/>
      <c r="T25" s="117"/>
      <c r="U25" s="117"/>
      <c r="V25" s="117"/>
      <c r="W25" s="117"/>
      <c r="X25" s="117"/>
      <c r="Y25" s="117"/>
      <c r="Z25" s="117"/>
      <c r="AA25" s="450" t="s">
        <v>159</v>
      </c>
      <c r="AB25" s="450"/>
      <c r="AC25" s="450"/>
      <c r="AD25" s="450"/>
      <c r="AE25" s="450"/>
      <c r="AF25" s="450"/>
      <c r="AG25" s="450"/>
      <c r="AH25" s="450"/>
      <c r="AI25" s="450"/>
      <c r="AJ25" s="116"/>
      <c r="AK25" s="116"/>
      <c r="AL25" s="119"/>
    </row>
    <row r="26" spans="1:38" ht="17.25">
      <c r="A26" s="120"/>
      <c r="B26" s="226" t="s">
        <v>92</v>
      </c>
      <c r="C26" s="226" t="s">
        <v>168</v>
      </c>
      <c r="D26" s="449" t="s">
        <v>96</v>
      </c>
      <c r="E26" s="449"/>
      <c r="F26" s="226"/>
      <c r="G26" s="226" t="s">
        <v>127</v>
      </c>
      <c r="H26" s="226"/>
      <c r="I26" s="229"/>
      <c r="J26" s="228"/>
      <c r="K26" s="228"/>
      <c r="L26" s="228"/>
      <c r="M26" s="228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451"/>
      <c r="AB26" s="451"/>
      <c r="AC26" s="451"/>
      <c r="AD26" s="451"/>
      <c r="AE26" s="451"/>
      <c r="AF26" s="451"/>
      <c r="AG26" s="451"/>
      <c r="AH26" s="451"/>
      <c r="AI26" s="451"/>
      <c r="AJ26" s="116"/>
      <c r="AK26" s="116"/>
      <c r="AL26" s="118"/>
    </row>
    <row r="27" spans="1:38" ht="15">
      <c r="A27" s="120"/>
      <c r="B27" s="225"/>
      <c r="C27" s="225"/>
      <c r="D27" s="225"/>
      <c r="E27" s="225"/>
      <c r="F27" s="225"/>
      <c r="G27" s="225"/>
      <c r="H27" s="225"/>
      <c r="I27" s="225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450"/>
      <c r="AB27" s="450"/>
      <c r="AC27" s="450"/>
      <c r="AD27" s="450"/>
      <c r="AE27" s="450"/>
      <c r="AF27" s="450"/>
      <c r="AG27" s="450"/>
      <c r="AH27" s="450"/>
      <c r="AI27" s="450"/>
      <c r="AJ27" s="117"/>
      <c r="AK27" s="117"/>
      <c r="AL27" s="118"/>
    </row>
    <row r="28" spans="1:38" ht="15">
      <c r="A28" s="120"/>
      <c r="B28" s="225"/>
      <c r="C28" s="225"/>
      <c r="D28" s="225"/>
      <c r="E28" s="225"/>
      <c r="F28" s="225"/>
      <c r="G28" s="225"/>
      <c r="H28" s="225"/>
      <c r="I28" s="22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450"/>
      <c r="AB28" s="450"/>
      <c r="AC28" s="450"/>
      <c r="AD28" s="450"/>
      <c r="AE28" s="450"/>
      <c r="AF28" s="450"/>
      <c r="AG28" s="450"/>
      <c r="AH28" s="450"/>
      <c r="AI28" s="450"/>
      <c r="AJ28" s="117"/>
      <c r="AK28" s="117"/>
      <c r="AL28" s="118"/>
    </row>
    <row r="29" spans="1:38" ht="15.75" thickBot="1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3"/>
    </row>
    <row r="31" ht="15">
      <c r="T31" s="69">
        <f>19*4.8</f>
        <v>91.2</v>
      </c>
    </row>
  </sheetData>
  <sheetProtection/>
  <mergeCells count="35">
    <mergeCell ref="AA22:AI22"/>
    <mergeCell ref="A1:AI3"/>
    <mergeCell ref="A4:A5"/>
    <mergeCell ref="C4:C5"/>
    <mergeCell ref="D4:D5"/>
    <mergeCell ref="AJ4:AJ5"/>
    <mergeCell ref="C14:C15"/>
    <mergeCell ref="D14:D15"/>
    <mergeCell ref="AJ14:AJ15"/>
    <mergeCell ref="D22:E22"/>
    <mergeCell ref="AK4:AK5"/>
    <mergeCell ref="AL4:AL5"/>
    <mergeCell ref="C9:C10"/>
    <mergeCell ref="D9:D10"/>
    <mergeCell ref="AJ9:AJ10"/>
    <mergeCell ref="AK9:AK10"/>
    <mergeCell ref="AL9:AL10"/>
    <mergeCell ref="AK14:AK15"/>
    <mergeCell ref="AL14:AL15"/>
    <mergeCell ref="A17:A18"/>
    <mergeCell ref="C17:C18"/>
    <mergeCell ref="D17:D18"/>
    <mergeCell ref="AJ17:AJ18"/>
    <mergeCell ref="AK17:AK18"/>
    <mergeCell ref="AL17:AL18"/>
    <mergeCell ref="D23:E23"/>
    <mergeCell ref="D24:E24"/>
    <mergeCell ref="D25:E25"/>
    <mergeCell ref="D26:E26"/>
    <mergeCell ref="AA28:AI28"/>
    <mergeCell ref="AA23:AI23"/>
    <mergeCell ref="AA24:AI24"/>
    <mergeCell ref="AA25:AI25"/>
    <mergeCell ref="AA26:AI26"/>
    <mergeCell ref="AA27:AI27"/>
  </mergeCells>
  <printOptions/>
  <pageMargins left="0.31496062992125984" right="0.31496062992125984" top="0.3937007874015748" bottom="0.3937007874015748" header="0.31496062992125984" footer="0.31496062992125984"/>
  <pageSetup fitToHeight="0" fitToWidth="1" orientation="landscape" paperSize="9" scale="42" r:id="rId2"/>
  <ignoredErrors>
    <ignoredError sqref="C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0"/>
  <sheetViews>
    <sheetView zoomScalePageLayoutView="0" workbookViewId="0" topLeftCell="A1">
      <selection activeCell="A19" sqref="A19"/>
    </sheetView>
  </sheetViews>
  <sheetFormatPr defaultColWidth="8.7109375" defaultRowHeight="15"/>
  <cols>
    <col min="1" max="1" width="8.7109375" style="0" customWidth="1"/>
    <col min="2" max="2" width="31.7109375" style="0" customWidth="1"/>
    <col min="3" max="4" width="8.7109375" style="0" customWidth="1"/>
    <col min="5" max="22" width="3.7109375" style="0" customWidth="1"/>
    <col min="23" max="23" width="4.7109375" style="0" customWidth="1"/>
    <col min="24" max="34" width="3.7109375" style="0" customWidth="1"/>
    <col min="35" max="35" width="3.7109375" style="0" hidden="1" customWidth="1"/>
    <col min="36" max="38" width="3.7109375" style="0" customWidth="1"/>
    <col min="39" max="39" width="3.28125" style="0" customWidth="1"/>
    <col min="40" max="40" width="4.421875" style="0" customWidth="1"/>
    <col min="41" max="41" width="4.28125" style="0" customWidth="1"/>
    <col min="42" max="85" width="3.28125" style="0" customWidth="1"/>
  </cols>
  <sheetData>
    <row r="1" spans="1:38" ht="15.75" customHeight="1" thickBot="1">
      <c r="A1" s="431" t="s">
        <v>176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</row>
    <row r="2" spans="1:40" ht="15.75" thickBot="1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N2">
        <f>19*6</f>
        <v>114</v>
      </c>
    </row>
    <row r="3" spans="1:38" ht="15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</row>
    <row r="4" spans="1:38" ht="15">
      <c r="A4" s="432" t="s">
        <v>0</v>
      </c>
      <c r="B4" s="433" t="s">
        <v>1</v>
      </c>
      <c r="C4" s="300" t="s">
        <v>2</v>
      </c>
      <c r="D4" s="434" t="s">
        <v>3</v>
      </c>
      <c r="E4" s="66">
        <v>1</v>
      </c>
      <c r="F4" s="66">
        <v>2</v>
      </c>
      <c r="G4" s="66">
        <v>3</v>
      </c>
      <c r="H4" s="66">
        <v>4</v>
      </c>
      <c r="I4" s="66">
        <v>5</v>
      </c>
      <c r="J4" s="66">
        <v>6</v>
      </c>
      <c r="K4" s="66">
        <v>7</v>
      </c>
      <c r="L4" s="66">
        <v>8</v>
      </c>
      <c r="M4" s="66">
        <v>9</v>
      </c>
      <c r="N4" s="66">
        <v>10</v>
      </c>
      <c r="O4" s="66">
        <v>11</v>
      </c>
      <c r="P4" s="66">
        <v>12</v>
      </c>
      <c r="Q4" s="66">
        <v>13</v>
      </c>
      <c r="R4" s="66">
        <v>14</v>
      </c>
      <c r="S4" s="66">
        <v>15</v>
      </c>
      <c r="T4" s="66">
        <v>16</v>
      </c>
      <c r="U4" s="66">
        <v>17</v>
      </c>
      <c r="V4" s="66">
        <v>18</v>
      </c>
      <c r="W4" s="66">
        <v>19</v>
      </c>
      <c r="X4" s="66">
        <v>20</v>
      </c>
      <c r="Y4" s="66">
        <v>21</v>
      </c>
      <c r="Z4" s="66">
        <v>22</v>
      </c>
      <c r="AA4" s="66">
        <v>23</v>
      </c>
      <c r="AB4" s="66">
        <v>24</v>
      </c>
      <c r="AC4" s="66">
        <v>25</v>
      </c>
      <c r="AD4" s="66">
        <v>26</v>
      </c>
      <c r="AE4" s="66">
        <v>27</v>
      </c>
      <c r="AF4" s="66">
        <v>28</v>
      </c>
      <c r="AG4" s="66">
        <v>29</v>
      </c>
      <c r="AH4" s="66">
        <v>30</v>
      </c>
      <c r="AI4" s="66">
        <v>31</v>
      </c>
      <c r="AJ4" s="435" t="s">
        <v>4</v>
      </c>
      <c r="AK4" s="436" t="s">
        <v>5</v>
      </c>
      <c r="AL4" s="437" t="s">
        <v>6</v>
      </c>
    </row>
    <row r="5" spans="1:85" ht="15">
      <c r="A5" s="432"/>
      <c r="B5" s="433"/>
      <c r="C5" s="300" t="s">
        <v>7</v>
      </c>
      <c r="D5" s="434"/>
      <c r="E5" s="250" t="s">
        <v>157</v>
      </c>
      <c r="F5" s="250" t="s">
        <v>85</v>
      </c>
      <c r="G5" s="250" t="s">
        <v>80</v>
      </c>
      <c r="H5" s="250" t="s">
        <v>81</v>
      </c>
      <c r="I5" s="250" t="s">
        <v>82</v>
      </c>
      <c r="J5" s="250" t="s">
        <v>83</v>
      </c>
      <c r="K5" s="250" t="s">
        <v>84</v>
      </c>
      <c r="L5" s="250" t="s">
        <v>157</v>
      </c>
      <c r="M5" s="250" t="s">
        <v>85</v>
      </c>
      <c r="N5" s="250" t="s">
        <v>80</v>
      </c>
      <c r="O5" s="250" t="s">
        <v>81</v>
      </c>
      <c r="P5" s="250" t="s">
        <v>82</v>
      </c>
      <c r="Q5" s="250" t="s">
        <v>83</v>
      </c>
      <c r="R5" s="250" t="s">
        <v>84</v>
      </c>
      <c r="S5" s="250" t="s">
        <v>157</v>
      </c>
      <c r="T5" s="250" t="s">
        <v>85</v>
      </c>
      <c r="U5" s="250" t="s">
        <v>80</v>
      </c>
      <c r="V5" s="250" t="s">
        <v>81</v>
      </c>
      <c r="W5" s="250" t="s">
        <v>82</v>
      </c>
      <c r="X5" s="250" t="s">
        <v>83</v>
      </c>
      <c r="Y5" s="250" t="s">
        <v>84</v>
      </c>
      <c r="Z5" s="250" t="s">
        <v>157</v>
      </c>
      <c r="AA5" s="250" t="s">
        <v>85</v>
      </c>
      <c r="AB5" s="250" t="s">
        <v>80</v>
      </c>
      <c r="AC5" s="250" t="s">
        <v>81</v>
      </c>
      <c r="AD5" s="250" t="s">
        <v>82</v>
      </c>
      <c r="AE5" s="250" t="s">
        <v>83</v>
      </c>
      <c r="AF5" s="250" t="s">
        <v>84</v>
      </c>
      <c r="AG5" s="250" t="s">
        <v>157</v>
      </c>
      <c r="AH5" s="250" t="s">
        <v>85</v>
      </c>
      <c r="AI5" s="66" t="s">
        <v>84</v>
      </c>
      <c r="AJ5" s="435"/>
      <c r="AK5" s="436"/>
      <c r="AL5" s="437"/>
      <c r="AN5" s="1" t="s">
        <v>4</v>
      </c>
      <c r="AO5" s="1" t="s">
        <v>6</v>
      </c>
      <c r="AP5" s="2"/>
      <c r="AQ5" s="1" t="s">
        <v>8</v>
      </c>
      <c r="AR5" s="1" t="s">
        <v>9</v>
      </c>
      <c r="AS5" s="1" t="s">
        <v>10</v>
      </c>
      <c r="AT5" s="1" t="s">
        <v>11</v>
      </c>
      <c r="AU5" s="1" t="s">
        <v>12</v>
      </c>
      <c r="AV5" s="3" t="s">
        <v>13</v>
      </c>
      <c r="AW5" s="3" t="s">
        <v>14</v>
      </c>
      <c r="AX5" s="3" t="s">
        <v>15</v>
      </c>
      <c r="AY5" s="3" t="s">
        <v>16</v>
      </c>
      <c r="AZ5" s="3" t="s">
        <v>17</v>
      </c>
      <c r="BA5" s="3" t="s">
        <v>18</v>
      </c>
      <c r="BB5" s="3" t="s">
        <v>19</v>
      </c>
      <c r="BC5" s="3" t="s">
        <v>20</v>
      </c>
      <c r="BD5" s="3" t="s">
        <v>21</v>
      </c>
      <c r="BE5" s="3" t="s">
        <v>22</v>
      </c>
      <c r="BF5" s="3" t="s">
        <v>23</v>
      </c>
      <c r="BG5" s="3" t="s">
        <v>24</v>
      </c>
      <c r="BH5" s="3" t="s">
        <v>25</v>
      </c>
      <c r="BI5" s="3" t="s">
        <v>26</v>
      </c>
      <c r="BJ5" s="3" t="s">
        <v>27</v>
      </c>
      <c r="BK5" s="3" t="s">
        <v>28</v>
      </c>
      <c r="BL5" s="3"/>
      <c r="BM5" s="3"/>
      <c r="BN5" s="4" t="s">
        <v>29</v>
      </c>
      <c r="BO5" s="4" t="s">
        <v>30</v>
      </c>
      <c r="BQ5" s="3" t="s">
        <v>13</v>
      </c>
      <c r="BR5" s="3" t="s">
        <v>14</v>
      </c>
      <c r="BS5" s="3" t="s">
        <v>15</v>
      </c>
      <c r="BT5" s="3" t="s">
        <v>16</v>
      </c>
      <c r="BU5" s="3" t="s">
        <v>17</v>
      </c>
      <c r="BV5" s="3" t="s">
        <v>18</v>
      </c>
      <c r="BW5" s="3" t="s">
        <v>19</v>
      </c>
      <c r="BX5" s="3" t="s">
        <v>20</v>
      </c>
      <c r="BY5" s="3" t="s">
        <v>21</v>
      </c>
      <c r="BZ5" s="3" t="s">
        <v>22</v>
      </c>
      <c r="CA5" s="3" t="s">
        <v>23</v>
      </c>
      <c r="CB5" s="3" t="s">
        <v>24</v>
      </c>
      <c r="CC5" s="3" t="s">
        <v>25</v>
      </c>
      <c r="CD5" s="3" t="s">
        <v>26</v>
      </c>
      <c r="CE5" s="3" t="s">
        <v>27</v>
      </c>
      <c r="CF5" s="3" t="s">
        <v>28</v>
      </c>
      <c r="CG5" s="3" t="s">
        <v>31</v>
      </c>
    </row>
    <row r="6" spans="1:85" ht="15">
      <c r="A6" s="5" t="s">
        <v>32</v>
      </c>
      <c r="B6" s="6" t="s">
        <v>77</v>
      </c>
      <c r="C6" s="7" t="s">
        <v>7</v>
      </c>
      <c r="D6" s="8" t="s">
        <v>33</v>
      </c>
      <c r="E6" s="198"/>
      <c r="F6" s="198"/>
      <c r="G6" s="199" t="s">
        <v>13</v>
      </c>
      <c r="H6" s="199" t="s">
        <v>13</v>
      </c>
      <c r="I6" s="199" t="s">
        <v>13</v>
      </c>
      <c r="J6" s="199" t="s">
        <v>13</v>
      </c>
      <c r="K6" s="198"/>
      <c r="L6" s="198"/>
      <c r="M6" s="198"/>
      <c r="N6" s="199" t="s">
        <v>13</v>
      </c>
      <c r="O6" s="199" t="s">
        <v>13</v>
      </c>
      <c r="P6" s="199" t="s">
        <v>13</v>
      </c>
      <c r="Q6" s="199" t="s">
        <v>13</v>
      </c>
      <c r="R6" s="199" t="s">
        <v>13</v>
      </c>
      <c r="S6" s="198"/>
      <c r="T6" s="198"/>
      <c r="U6" s="199" t="s">
        <v>13</v>
      </c>
      <c r="V6" s="199" t="s">
        <v>13</v>
      </c>
      <c r="W6" s="199" t="s">
        <v>13</v>
      </c>
      <c r="X6" s="199" t="s">
        <v>13</v>
      </c>
      <c r="Y6" s="199" t="s">
        <v>13</v>
      </c>
      <c r="Z6" s="198"/>
      <c r="AA6" s="198"/>
      <c r="AB6" s="199" t="s">
        <v>13</v>
      </c>
      <c r="AC6" s="199" t="s">
        <v>13</v>
      </c>
      <c r="AD6" s="199" t="s">
        <v>13</v>
      </c>
      <c r="AE6" s="199" t="s">
        <v>13</v>
      </c>
      <c r="AF6" s="199" t="s">
        <v>13</v>
      </c>
      <c r="AG6" s="198"/>
      <c r="AH6" s="198"/>
      <c r="AI6" s="199"/>
      <c r="AJ6" s="10">
        <v>114</v>
      </c>
      <c r="AK6" s="11">
        <f>AJ6+AL6</f>
        <v>0</v>
      </c>
      <c r="AL6" s="12">
        <f>(BO6-AN6)</f>
        <v>-114</v>
      </c>
      <c r="AN6" s="13">
        <f>$AN$2-BN6</f>
        <v>114</v>
      </c>
      <c r="AO6" s="13">
        <f>(BO6-AN6)</f>
        <v>-114</v>
      </c>
      <c r="AP6" s="2"/>
      <c r="AQ6" s="1"/>
      <c r="AR6" s="1"/>
      <c r="AS6" s="1"/>
      <c r="AT6" s="1"/>
      <c r="AU6" s="1"/>
      <c r="AV6" s="3">
        <f>COUNTIF(E6:AI6,"M")</f>
        <v>19</v>
      </c>
      <c r="AW6" s="3">
        <f>COUNTIF(E6:AI6,"T")</f>
        <v>0</v>
      </c>
      <c r="AX6" s="3">
        <f>COUNTIF(E6:AI6,"P")</f>
        <v>0</v>
      </c>
      <c r="AY6" s="3">
        <f>COUNTIF(E6:AI6,"SN")</f>
        <v>0</v>
      </c>
      <c r="AZ6" s="3">
        <f>COUNTIF(E6:AI6,"M/T")</f>
        <v>0</v>
      </c>
      <c r="BA6" s="3">
        <f>COUNTIF(E6:AI6,"I/I")</f>
        <v>0</v>
      </c>
      <c r="BB6" s="3">
        <f>COUNTIF(E6:AI6,"I")</f>
        <v>0</v>
      </c>
      <c r="BC6" s="3">
        <f>COUNTIF(E6:AI6,"I²")</f>
        <v>0</v>
      </c>
      <c r="BD6" s="3">
        <f>COUNTIF(E6:AI6,"M4")</f>
        <v>0</v>
      </c>
      <c r="BE6" s="3">
        <f>COUNTIF(E6:AI6,"T5")</f>
        <v>0</v>
      </c>
      <c r="BF6" s="3">
        <f>COUNTIF(E6:AI6,"M/SN")</f>
        <v>0</v>
      </c>
      <c r="BG6" s="3">
        <f>COUNTIF(E6:AI6,"T/SN")</f>
        <v>0</v>
      </c>
      <c r="BH6" s="3">
        <f>COUNTIF(E6:AI6,"T/I")</f>
        <v>0</v>
      </c>
      <c r="BI6" s="3">
        <f>COUNTIF(E6:AI6,"P/i")</f>
        <v>0</v>
      </c>
      <c r="BJ6" s="3">
        <f>COUNTIF(E6:AI6,"m/i")</f>
        <v>0</v>
      </c>
      <c r="BK6" s="3">
        <f>COUNTIF(E6:AI6,"M4/t")</f>
        <v>0</v>
      </c>
      <c r="BL6" s="3">
        <f>COUNTIF(E6:AI6,"MTa")</f>
        <v>0</v>
      </c>
      <c r="BM6" s="3">
        <f>COUNTIF(E6:AI6,"MTa")</f>
        <v>0</v>
      </c>
      <c r="BN6" s="3">
        <f>((AR6*6)+(AS6*6)+(AT6*6)+(AU6)+(AQ6*6))</f>
        <v>0</v>
      </c>
      <c r="BO6" s="14"/>
      <c r="BQ6" s="1">
        <v>6</v>
      </c>
      <c r="BR6" s="1">
        <v>6</v>
      </c>
      <c r="BS6" s="1">
        <v>12</v>
      </c>
      <c r="BT6" s="1">
        <v>12</v>
      </c>
      <c r="BU6" s="1">
        <v>12</v>
      </c>
      <c r="BV6" s="1">
        <v>12</v>
      </c>
      <c r="BW6" s="1">
        <v>6</v>
      </c>
      <c r="BX6" s="1">
        <v>6</v>
      </c>
      <c r="BY6" s="1">
        <v>6</v>
      </c>
      <c r="BZ6" s="1">
        <v>6</v>
      </c>
      <c r="CA6" s="1">
        <v>18</v>
      </c>
      <c r="CB6" s="1">
        <v>18</v>
      </c>
      <c r="CC6" s="1">
        <v>12</v>
      </c>
      <c r="CD6" s="1">
        <v>18</v>
      </c>
      <c r="CE6" s="1">
        <v>12</v>
      </c>
      <c r="CF6" s="1">
        <v>8</v>
      </c>
      <c r="CG6" s="1">
        <v>12</v>
      </c>
    </row>
    <row r="7" spans="1:67" ht="15">
      <c r="A7" s="432" t="s">
        <v>0</v>
      </c>
      <c r="B7" s="438" t="s">
        <v>1</v>
      </c>
      <c r="C7" s="301" t="s">
        <v>2</v>
      </c>
      <c r="D7" s="434" t="s">
        <v>3</v>
      </c>
      <c r="E7" s="66">
        <v>1</v>
      </c>
      <c r="F7" s="66">
        <v>2</v>
      </c>
      <c r="G7" s="66">
        <v>3</v>
      </c>
      <c r="H7" s="66">
        <v>4</v>
      </c>
      <c r="I7" s="66">
        <v>5</v>
      </c>
      <c r="J7" s="66">
        <v>6</v>
      </c>
      <c r="K7" s="66">
        <v>7</v>
      </c>
      <c r="L7" s="66">
        <v>8</v>
      </c>
      <c r="M7" s="66">
        <v>9</v>
      </c>
      <c r="N7" s="66">
        <v>10</v>
      </c>
      <c r="O7" s="66">
        <v>11</v>
      </c>
      <c r="P7" s="66">
        <v>12</v>
      </c>
      <c r="Q7" s="66">
        <v>13</v>
      </c>
      <c r="R7" s="66">
        <v>14</v>
      </c>
      <c r="S7" s="66">
        <v>15</v>
      </c>
      <c r="T7" s="66">
        <v>16</v>
      </c>
      <c r="U7" s="66">
        <v>17</v>
      </c>
      <c r="V7" s="66">
        <v>18</v>
      </c>
      <c r="W7" s="66">
        <v>19</v>
      </c>
      <c r="X7" s="66">
        <v>20</v>
      </c>
      <c r="Y7" s="66">
        <v>21</v>
      </c>
      <c r="Z7" s="66">
        <v>22</v>
      </c>
      <c r="AA7" s="66">
        <v>23</v>
      </c>
      <c r="AB7" s="66">
        <v>24</v>
      </c>
      <c r="AC7" s="66">
        <v>25</v>
      </c>
      <c r="AD7" s="66">
        <v>26</v>
      </c>
      <c r="AE7" s="66">
        <v>27</v>
      </c>
      <c r="AF7" s="66">
        <v>28</v>
      </c>
      <c r="AG7" s="66">
        <v>29</v>
      </c>
      <c r="AH7" s="66">
        <v>30</v>
      </c>
      <c r="AI7" s="66">
        <v>31</v>
      </c>
      <c r="AJ7" s="435" t="s">
        <v>4</v>
      </c>
      <c r="AK7" s="436" t="s">
        <v>5</v>
      </c>
      <c r="AL7" s="437" t="s">
        <v>6</v>
      </c>
      <c r="AM7" s="257"/>
      <c r="AN7" s="258"/>
      <c r="AO7" s="258"/>
      <c r="AP7" s="15"/>
      <c r="AQ7" s="16"/>
      <c r="AR7" s="16"/>
      <c r="AS7" s="16"/>
      <c r="AT7" s="16"/>
      <c r="AU7" s="16"/>
      <c r="AV7" s="17"/>
      <c r="AW7" s="17"/>
      <c r="AX7" s="17"/>
      <c r="AY7" s="17"/>
      <c r="AZ7" s="17"/>
      <c r="BA7" s="17"/>
      <c r="BB7" s="17"/>
      <c r="BC7" s="17"/>
      <c r="BD7" s="17"/>
      <c r="BE7" s="261"/>
      <c r="BF7" s="261"/>
      <c r="BG7" s="261"/>
      <c r="BH7" s="261"/>
      <c r="BI7" s="261"/>
      <c r="BJ7" s="17"/>
      <c r="BK7" s="17"/>
      <c r="BL7" s="17"/>
      <c r="BM7" s="17"/>
      <c r="BN7" s="17"/>
      <c r="BO7" s="18"/>
    </row>
    <row r="8" spans="1:67" ht="15">
      <c r="A8" s="432"/>
      <c r="B8" s="438"/>
      <c r="C8" s="19" t="s">
        <v>34</v>
      </c>
      <c r="D8" s="434"/>
      <c r="E8" s="250" t="s">
        <v>157</v>
      </c>
      <c r="F8" s="250" t="s">
        <v>85</v>
      </c>
      <c r="G8" s="250" t="s">
        <v>80</v>
      </c>
      <c r="H8" s="250" t="s">
        <v>81</v>
      </c>
      <c r="I8" s="250" t="s">
        <v>82</v>
      </c>
      <c r="J8" s="250" t="s">
        <v>83</v>
      </c>
      <c r="K8" s="250" t="s">
        <v>84</v>
      </c>
      <c r="L8" s="250" t="s">
        <v>157</v>
      </c>
      <c r="M8" s="250" t="s">
        <v>85</v>
      </c>
      <c r="N8" s="250" t="s">
        <v>80</v>
      </c>
      <c r="O8" s="250" t="s">
        <v>81</v>
      </c>
      <c r="P8" s="250" t="s">
        <v>82</v>
      </c>
      <c r="Q8" s="250" t="s">
        <v>83</v>
      </c>
      <c r="R8" s="250" t="s">
        <v>84</v>
      </c>
      <c r="S8" s="250" t="s">
        <v>157</v>
      </c>
      <c r="T8" s="250" t="s">
        <v>85</v>
      </c>
      <c r="U8" s="250" t="s">
        <v>80</v>
      </c>
      <c r="V8" s="250" t="s">
        <v>81</v>
      </c>
      <c r="W8" s="250" t="s">
        <v>82</v>
      </c>
      <c r="X8" s="250" t="s">
        <v>83</v>
      </c>
      <c r="Y8" s="250" t="s">
        <v>84</v>
      </c>
      <c r="Z8" s="250" t="s">
        <v>157</v>
      </c>
      <c r="AA8" s="250" t="s">
        <v>85</v>
      </c>
      <c r="AB8" s="250" t="s">
        <v>80</v>
      </c>
      <c r="AC8" s="250" t="s">
        <v>81</v>
      </c>
      <c r="AD8" s="250" t="s">
        <v>82</v>
      </c>
      <c r="AE8" s="250" t="s">
        <v>83</v>
      </c>
      <c r="AF8" s="250" t="s">
        <v>84</v>
      </c>
      <c r="AG8" s="250" t="s">
        <v>157</v>
      </c>
      <c r="AH8" s="250" t="s">
        <v>85</v>
      </c>
      <c r="AI8" s="66" t="s">
        <v>84</v>
      </c>
      <c r="AJ8" s="435"/>
      <c r="AK8" s="436"/>
      <c r="AL8" s="437"/>
      <c r="AM8" s="257"/>
      <c r="AN8" s="258"/>
      <c r="AO8" s="258"/>
      <c r="AP8" s="15"/>
      <c r="AQ8" s="20"/>
      <c r="AR8" s="20"/>
      <c r="AS8" s="20"/>
      <c r="AT8" s="20"/>
      <c r="AU8" s="20"/>
      <c r="AV8" s="21"/>
      <c r="AW8" s="21"/>
      <c r="AX8" s="21"/>
      <c r="AY8" s="21"/>
      <c r="AZ8" s="21"/>
      <c r="BA8" s="21"/>
      <c r="BB8" s="21"/>
      <c r="BC8" s="21"/>
      <c r="BD8" s="21"/>
      <c r="BE8" s="261"/>
      <c r="BF8" s="261"/>
      <c r="BG8" s="261"/>
      <c r="BH8" s="261"/>
      <c r="BI8" s="261"/>
      <c r="BJ8" s="21"/>
      <c r="BK8" s="21"/>
      <c r="BL8" s="21"/>
      <c r="BM8" s="21"/>
      <c r="BN8" s="21"/>
      <c r="BO8" s="22"/>
    </row>
    <row r="9" spans="1:67" ht="15">
      <c r="A9" s="302">
        <v>153605</v>
      </c>
      <c r="B9" s="6" t="s">
        <v>158</v>
      </c>
      <c r="C9" s="23" t="s">
        <v>35</v>
      </c>
      <c r="D9" s="24" t="s">
        <v>36</v>
      </c>
      <c r="E9" s="198" t="s">
        <v>14</v>
      </c>
      <c r="F9" s="198"/>
      <c r="G9" s="199" t="s">
        <v>13</v>
      </c>
      <c r="H9" s="199" t="s">
        <v>13</v>
      </c>
      <c r="I9" s="199" t="s">
        <v>13</v>
      </c>
      <c r="J9" s="199" t="s">
        <v>13</v>
      </c>
      <c r="K9" s="198"/>
      <c r="L9" s="198"/>
      <c r="M9" s="198"/>
      <c r="N9" s="199" t="s">
        <v>13</v>
      </c>
      <c r="O9" s="199" t="s">
        <v>13</v>
      </c>
      <c r="P9" s="199" t="s">
        <v>13</v>
      </c>
      <c r="Q9" s="199" t="s">
        <v>13</v>
      </c>
      <c r="R9" s="199" t="s">
        <v>13</v>
      </c>
      <c r="S9" s="198"/>
      <c r="T9" s="198"/>
      <c r="U9" s="199" t="s">
        <v>13</v>
      </c>
      <c r="V9" s="199" t="s">
        <v>17</v>
      </c>
      <c r="W9" s="199" t="s">
        <v>13</v>
      </c>
      <c r="X9" s="199" t="s">
        <v>17</v>
      </c>
      <c r="Y9" s="199" t="s">
        <v>13</v>
      </c>
      <c r="Z9" s="198"/>
      <c r="AA9" s="198"/>
      <c r="AB9" s="199" t="s">
        <v>13</v>
      </c>
      <c r="AC9" s="199" t="s">
        <v>13</v>
      </c>
      <c r="AD9" s="199" t="s">
        <v>13</v>
      </c>
      <c r="AE9" s="199" t="s">
        <v>13</v>
      </c>
      <c r="AF9" s="199" t="s">
        <v>13</v>
      </c>
      <c r="AG9" s="198"/>
      <c r="AH9" s="198"/>
      <c r="AI9" s="199"/>
      <c r="AJ9" s="10">
        <v>114</v>
      </c>
      <c r="AK9" s="11">
        <v>114</v>
      </c>
      <c r="AL9" s="12">
        <f>(BO9-AN9)</f>
        <v>18</v>
      </c>
      <c r="AN9" s="13">
        <f aca="true" t="shared" si="0" ref="AN9:AN26">$AN$2-BN9</f>
        <v>114</v>
      </c>
      <c r="AO9" s="13">
        <f>(BO9-AN9)</f>
        <v>18</v>
      </c>
      <c r="AP9" s="2"/>
      <c r="AQ9" s="1"/>
      <c r="AR9" s="1"/>
      <c r="AS9" s="1"/>
      <c r="AT9" s="1"/>
      <c r="AU9" s="1"/>
      <c r="AV9" s="3">
        <f>COUNTIF(E9:AI9,"M")</f>
        <v>17</v>
      </c>
      <c r="AW9" s="3">
        <f>COUNTIF(E9:AI9,"T")</f>
        <v>1</v>
      </c>
      <c r="AX9" s="3">
        <f>COUNTIF(E9:AI9,"P")</f>
        <v>0</v>
      </c>
      <c r="AY9" s="3">
        <f>COUNTIF(E9:AI9,"SN")</f>
        <v>0</v>
      </c>
      <c r="AZ9" s="3">
        <f>COUNTIF(E9:AI9,"M/T")</f>
        <v>2</v>
      </c>
      <c r="BA9" s="3">
        <f>COUNTIF(E9:AI9,"I/I")</f>
        <v>0</v>
      </c>
      <c r="BB9" s="3">
        <f>COUNTIF(E9:AI9,"I")</f>
        <v>0</v>
      </c>
      <c r="BC9" s="3">
        <f>COUNTIF(E9:AI9,"I²")</f>
        <v>0</v>
      </c>
      <c r="BD9" s="3">
        <f>COUNTIF(E9:AI9,"M4")</f>
        <v>0</v>
      </c>
      <c r="BE9" s="3">
        <f>COUNTIF(E9:AI9,"T5")</f>
        <v>0</v>
      </c>
      <c r="BF9" s="3">
        <f>COUNTIF(E9:AI9,"M/SN")</f>
        <v>0</v>
      </c>
      <c r="BG9" s="3">
        <f aca="true" t="shared" si="1" ref="BG9:BG27">COUNTIF(E9:AI9,"T/SN")</f>
        <v>0</v>
      </c>
      <c r="BH9" s="3">
        <f>COUNTIF(E9:AI9,"T/I")</f>
        <v>0</v>
      </c>
      <c r="BI9" s="3">
        <f>COUNTIF(E9:AI9,"P/i")</f>
        <v>0</v>
      </c>
      <c r="BJ9" s="3">
        <f>COUNTIF(E9:AI9,"m/i")</f>
        <v>0</v>
      </c>
      <c r="BK9" s="3">
        <f>COUNTIF(E9:AI9,"M4/t")</f>
        <v>0</v>
      </c>
      <c r="BL9" s="3">
        <f>COUNTIF(E9:AI9,"MTa")</f>
        <v>0</v>
      </c>
      <c r="BM9" s="3">
        <f>COUNTIF(E9:AI9,"MTa")</f>
        <v>0</v>
      </c>
      <c r="BN9" s="3">
        <f>((AR9*6)+(AS9*6)+(AT9*6)+(AU9)+(AQ9*6))</f>
        <v>0</v>
      </c>
      <c r="BO9" s="14">
        <f>(AV9*$BQ$6)+(AW9*$BR$6)+(AX9*$BS$6)+(AY9*$BT$6)+(AZ9*$BU$6)+(BA9*$BV$6)+(BB9*$BW$6)+(BC9*$BX$6)+(BD9*$BY$6)+(BE9*$BZ$6)+(BF9*$CA$6)+(BG9*$CB$6)+(BH9*$CC$6)+(BI9*$CD9)+(BJ9*$CE$6)+(BK9*$CF$6)+(BL9*$CG$6)+(BM9*$CH$6)</f>
        <v>132</v>
      </c>
    </row>
    <row r="10" spans="1:67" ht="15">
      <c r="A10" s="25" t="s">
        <v>37</v>
      </c>
      <c r="B10" s="6" t="s">
        <v>38</v>
      </c>
      <c r="C10" s="26" t="s">
        <v>34</v>
      </c>
      <c r="D10" s="24" t="s">
        <v>36</v>
      </c>
      <c r="E10" s="198"/>
      <c r="F10" s="198"/>
      <c r="G10" s="199" t="s">
        <v>13</v>
      </c>
      <c r="H10" s="199" t="s">
        <v>13</v>
      </c>
      <c r="I10" s="199" t="s">
        <v>13</v>
      </c>
      <c r="J10" s="199" t="s">
        <v>13</v>
      </c>
      <c r="K10" s="198"/>
      <c r="L10" s="198"/>
      <c r="M10" s="198"/>
      <c r="N10" s="199" t="s">
        <v>13</v>
      </c>
      <c r="O10" s="199" t="s">
        <v>13</v>
      </c>
      <c r="P10" s="199" t="s">
        <v>13</v>
      </c>
      <c r="Q10" s="199" t="s">
        <v>13</v>
      </c>
      <c r="R10" s="199" t="s">
        <v>13</v>
      </c>
      <c r="S10" s="198" t="s">
        <v>14</v>
      </c>
      <c r="T10" s="198"/>
      <c r="U10" s="199" t="s">
        <v>13</v>
      </c>
      <c r="V10" s="199" t="s">
        <v>13</v>
      </c>
      <c r="W10" s="199" t="s">
        <v>13</v>
      </c>
      <c r="X10" s="199" t="s">
        <v>13</v>
      </c>
      <c r="Y10" s="199" t="s">
        <v>13</v>
      </c>
      <c r="Z10" s="198" t="s">
        <v>13</v>
      </c>
      <c r="AA10" s="198"/>
      <c r="AB10" s="199" t="s">
        <v>13</v>
      </c>
      <c r="AC10" s="199" t="s">
        <v>13</v>
      </c>
      <c r="AD10" s="199" t="s">
        <v>13</v>
      </c>
      <c r="AE10" s="199" t="s">
        <v>13</v>
      </c>
      <c r="AF10" s="199" t="s">
        <v>13</v>
      </c>
      <c r="AG10" s="198" t="s">
        <v>13</v>
      </c>
      <c r="AH10" s="198" t="s">
        <v>13</v>
      </c>
      <c r="AI10" s="199"/>
      <c r="AJ10" s="10">
        <v>114</v>
      </c>
      <c r="AK10" s="11">
        <f>AJ10+AL10</f>
        <v>138</v>
      </c>
      <c r="AL10" s="12">
        <f>(BO10-AN10)</f>
        <v>24</v>
      </c>
      <c r="AN10" s="13">
        <f t="shared" si="0"/>
        <v>114</v>
      </c>
      <c r="AO10" s="13">
        <f>(BO10-AN10)</f>
        <v>24</v>
      </c>
      <c r="AP10" s="2"/>
      <c r="AQ10" s="1"/>
      <c r="AR10" s="1"/>
      <c r="AS10" s="1"/>
      <c r="AT10" s="1"/>
      <c r="AU10" s="1"/>
      <c r="AV10" s="3">
        <f>COUNTIF(E10:AI10,"M")</f>
        <v>22</v>
      </c>
      <c r="AW10" s="3">
        <f>COUNTIF(E10:AI10,"T")</f>
        <v>1</v>
      </c>
      <c r="AX10" s="3">
        <f>COUNTIF(E10:AI10,"P")</f>
        <v>0</v>
      </c>
      <c r="AY10" s="3">
        <f>COUNTIF(E10:AI10,"SN")</f>
        <v>0</v>
      </c>
      <c r="AZ10" s="3">
        <f>COUNTIF(E10:AI10,"M/T")</f>
        <v>0</v>
      </c>
      <c r="BA10" s="3">
        <f>COUNTIF(E10:AI10,"I/I")</f>
        <v>0</v>
      </c>
      <c r="BB10" s="3">
        <f>COUNTIF(E10:AI10,"I")</f>
        <v>0</v>
      </c>
      <c r="BC10" s="3">
        <f>COUNTIF(E10:AI10,"I²")</f>
        <v>0</v>
      </c>
      <c r="BD10" s="3">
        <f>COUNTIF(E10:AI10,"M4")</f>
        <v>0</v>
      </c>
      <c r="BE10" s="3">
        <f>COUNTIF(E10:AI10,"T5")</f>
        <v>0</v>
      </c>
      <c r="BF10" s="3">
        <f>COUNTIF(E10:AI10,"M/SN")</f>
        <v>0</v>
      </c>
      <c r="BG10" s="3">
        <f t="shared" si="1"/>
        <v>0</v>
      </c>
      <c r="BH10" s="3">
        <f>COUNTIF(E10:AI10,"T/I")</f>
        <v>0</v>
      </c>
      <c r="BI10" s="3">
        <f>COUNTIF(E10:AI10,"P/i")</f>
        <v>0</v>
      </c>
      <c r="BJ10" s="3">
        <f>COUNTIF(E10:AI10,"m/i")</f>
        <v>0</v>
      </c>
      <c r="BK10" s="3">
        <f>COUNTIF(E10:AI10,"M4/t")</f>
        <v>0</v>
      </c>
      <c r="BL10" s="3">
        <f>COUNTIF(E10:AI10,"MTa")</f>
        <v>0</v>
      </c>
      <c r="BM10" s="3">
        <f>COUNTIF(E10:AI10,"MTa")</f>
        <v>0</v>
      </c>
      <c r="BN10" s="3">
        <f>((AR10*6)+(AS10*6)+(AT10*6)+(AU10)+(AQ10*6))</f>
        <v>0</v>
      </c>
      <c r="BO10" s="14">
        <f>(AV10*$BQ$6)+(AW10*$BR$6)+(AX10*$BS$6)+(AY10*$BT$6)+(AZ10*$BU$6)+(BA10*$BV$6)+(BB10*$BW$6)+(BC10*$BX$6)+(BD10*$BY$6)+(BE10*$BZ$6)+(BF10*$CA$6)+(BG10*$CB$6)+(BH10*$CC$6)+(BI10*$CD10)+(BJ10*$CE$6)+(BK10*$CF$6)+(BL10*$CG$6)+(BM10*$CH$6)</f>
        <v>138</v>
      </c>
    </row>
    <row r="11" spans="1:67" ht="15">
      <c r="A11" s="25" t="s">
        <v>39</v>
      </c>
      <c r="B11" s="6" t="s">
        <v>40</v>
      </c>
      <c r="C11" s="23" t="s">
        <v>41</v>
      </c>
      <c r="D11" s="24" t="s">
        <v>36</v>
      </c>
      <c r="E11" s="198"/>
      <c r="F11" s="198"/>
      <c r="G11" s="199" t="s">
        <v>13</v>
      </c>
      <c r="H11" s="199" t="s">
        <v>13</v>
      </c>
      <c r="I11" s="199" t="s">
        <v>13</v>
      </c>
      <c r="J11" s="199" t="s">
        <v>13</v>
      </c>
      <c r="K11" s="198"/>
      <c r="L11" s="198"/>
      <c r="M11" s="198"/>
      <c r="N11" s="199" t="s">
        <v>13</v>
      </c>
      <c r="O11" s="199" t="s">
        <v>13</v>
      </c>
      <c r="P11" s="199" t="s">
        <v>13</v>
      </c>
      <c r="Q11" s="199" t="s">
        <v>13</v>
      </c>
      <c r="R11" s="199" t="s">
        <v>13</v>
      </c>
      <c r="S11" s="198"/>
      <c r="T11" s="198"/>
      <c r="U11" s="199" t="s">
        <v>13</v>
      </c>
      <c r="V11" s="199" t="s">
        <v>13</v>
      </c>
      <c r="W11" s="199" t="s">
        <v>13</v>
      </c>
      <c r="X11" s="199" t="s">
        <v>13</v>
      </c>
      <c r="Y11" s="199" t="s">
        <v>13</v>
      </c>
      <c r="Z11" s="198"/>
      <c r="AA11" s="198"/>
      <c r="AB11" s="199" t="s">
        <v>13</v>
      </c>
      <c r="AC11" s="199" t="s">
        <v>13</v>
      </c>
      <c r="AD11" s="199" t="s">
        <v>13</v>
      </c>
      <c r="AE11" s="199" t="s">
        <v>13</v>
      </c>
      <c r="AF11" s="199" t="s">
        <v>13</v>
      </c>
      <c r="AG11" s="198"/>
      <c r="AH11" s="198"/>
      <c r="AI11" s="199"/>
      <c r="AJ11" s="10">
        <v>114</v>
      </c>
      <c r="AK11" s="11">
        <f>AJ11+AL11</f>
        <v>114</v>
      </c>
      <c r="AL11" s="12">
        <f>(BO11-AN11)</f>
        <v>0</v>
      </c>
      <c r="AN11" s="13">
        <f t="shared" si="0"/>
        <v>114</v>
      </c>
      <c r="AO11" s="13">
        <f>(BO11-AN11)</f>
        <v>0</v>
      </c>
      <c r="AP11" s="2"/>
      <c r="AQ11" s="1"/>
      <c r="AR11" s="1"/>
      <c r="AS11" s="1"/>
      <c r="AT11" s="1"/>
      <c r="AU11" s="1"/>
      <c r="AV11" s="3">
        <f>COUNTIF(E11:AI11,"M")</f>
        <v>19</v>
      </c>
      <c r="AW11" s="3">
        <f>COUNTIF(E11:AI11,"T")</f>
        <v>0</v>
      </c>
      <c r="AX11" s="3">
        <f>COUNTIF(E11:AI11,"P")</f>
        <v>0</v>
      </c>
      <c r="AY11" s="3">
        <f>COUNTIF(E11:AI11,"SN")</f>
        <v>0</v>
      </c>
      <c r="AZ11" s="3">
        <f>COUNTIF(E11:AI11,"M/T")</f>
        <v>0</v>
      </c>
      <c r="BA11" s="3">
        <f>COUNTIF(E11:AI11,"I/I")</f>
        <v>0</v>
      </c>
      <c r="BB11" s="3">
        <f>COUNTIF(E11:AI11,"I")</f>
        <v>0</v>
      </c>
      <c r="BC11" s="3">
        <f>COUNTIF(E11:AI11,"I²")</f>
        <v>0</v>
      </c>
      <c r="BD11" s="3">
        <f>COUNTIF(E11:AI11,"M4")</f>
        <v>0</v>
      </c>
      <c r="BE11" s="3">
        <f>COUNTIF(E11:AI11,"T5")</f>
        <v>0</v>
      </c>
      <c r="BF11" s="3">
        <f>COUNTIF(E11:AI11,"M/SN")</f>
        <v>0</v>
      </c>
      <c r="BG11" s="3">
        <f t="shared" si="1"/>
        <v>0</v>
      </c>
      <c r="BH11" s="3">
        <f>COUNTIF(E11:AI11,"T/I")</f>
        <v>0</v>
      </c>
      <c r="BI11" s="3">
        <f>COUNTIF(E11:AI11,"P/i")</f>
        <v>0</v>
      </c>
      <c r="BJ11" s="3">
        <f>COUNTIF(E11:AI11,"m/i")</f>
        <v>0</v>
      </c>
      <c r="BK11" s="3">
        <f>COUNTIF(E11:AI11,"M4/t")</f>
        <v>0</v>
      </c>
      <c r="BL11" s="3">
        <f>COUNTIF(E11:AI11,"MTa")</f>
        <v>0</v>
      </c>
      <c r="BM11" s="3">
        <f>COUNTIF(E11:AI11,"MTa")</f>
        <v>0</v>
      </c>
      <c r="BN11" s="3">
        <f>((AR11*6)+(AS11*6)+(AT11*6)+(AU11)+(AQ11*6))</f>
        <v>0</v>
      </c>
      <c r="BO11" s="14">
        <f>(AV11*$BQ$6)+(AW11*$BR$6)+(AX11*$BS$6)+(AY11*$BT$6)+(AZ11*$BU$6)+(BA11*$BV$6)+(BB11*$BW$6)+(BC11*$BX$6)+(BD11*$BY$6)+(BE11*$BZ$6)+(BF11*$CA$6)+(BG11*$CB$6)+(BH11*$CC$6)+(BI11*$CD11)+(BJ11*$CE$6)+(BK11*$CF$6)+(BL11*$CG$6)+(BM11*$CH$6)</f>
        <v>114</v>
      </c>
    </row>
    <row r="12" spans="1:67" ht="15">
      <c r="A12" s="432" t="s">
        <v>0</v>
      </c>
      <c r="B12" s="438" t="s">
        <v>1</v>
      </c>
      <c r="C12" s="301" t="s">
        <v>2</v>
      </c>
      <c r="D12" s="434" t="s">
        <v>3</v>
      </c>
      <c r="E12" s="66">
        <v>1</v>
      </c>
      <c r="F12" s="66">
        <v>2</v>
      </c>
      <c r="G12" s="66">
        <v>3</v>
      </c>
      <c r="H12" s="66">
        <v>4</v>
      </c>
      <c r="I12" s="66">
        <v>5</v>
      </c>
      <c r="J12" s="66">
        <v>6</v>
      </c>
      <c r="K12" s="66">
        <v>7</v>
      </c>
      <c r="L12" s="66">
        <v>8</v>
      </c>
      <c r="M12" s="66">
        <v>9</v>
      </c>
      <c r="N12" s="66">
        <v>10</v>
      </c>
      <c r="O12" s="66">
        <v>11</v>
      </c>
      <c r="P12" s="66">
        <v>12</v>
      </c>
      <c r="Q12" s="66">
        <v>13</v>
      </c>
      <c r="R12" s="66">
        <v>14</v>
      </c>
      <c r="S12" s="66">
        <v>15</v>
      </c>
      <c r="T12" s="66">
        <v>16</v>
      </c>
      <c r="U12" s="66">
        <v>17</v>
      </c>
      <c r="V12" s="66">
        <v>18</v>
      </c>
      <c r="W12" s="66">
        <v>19</v>
      </c>
      <c r="X12" s="66">
        <v>20</v>
      </c>
      <c r="Y12" s="66">
        <v>21</v>
      </c>
      <c r="Z12" s="66">
        <v>22</v>
      </c>
      <c r="AA12" s="66">
        <v>23</v>
      </c>
      <c r="AB12" s="66">
        <v>24</v>
      </c>
      <c r="AC12" s="66">
        <v>25</v>
      </c>
      <c r="AD12" s="66">
        <v>26</v>
      </c>
      <c r="AE12" s="66">
        <v>27</v>
      </c>
      <c r="AF12" s="66">
        <v>28</v>
      </c>
      <c r="AG12" s="66">
        <v>29</v>
      </c>
      <c r="AH12" s="66">
        <v>30</v>
      </c>
      <c r="AI12" s="66">
        <v>31</v>
      </c>
      <c r="AJ12" s="435" t="s">
        <v>4</v>
      </c>
      <c r="AK12" s="436" t="s">
        <v>5</v>
      </c>
      <c r="AL12" s="437" t="s">
        <v>6</v>
      </c>
      <c r="AM12" s="257"/>
      <c r="AN12" s="258"/>
      <c r="AO12" s="258"/>
      <c r="AP12" s="15"/>
      <c r="AQ12" s="16"/>
      <c r="AR12" s="16"/>
      <c r="AS12" s="16"/>
      <c r="AT12" s="16"/>
      <c r="AU12" s="16"/>
      <c r="AV12" s="17"/>
      <c r="AW12" s="17"/>
      <c r="AX12" s="17"/>
      <c r="AY12" s="17"/>
      <c r="AZ12" s="17"/>
      <c r="BA12" s="17"/>
      <c r="BB12" s="17"/>
      <c r="BC12" s="17"/>
      <c r="BD12" s="17"/>
      <c r="BE12" s="261"/>
      <c r="BF12" s="261"/>
      <c r="BG12" s="261"/>
      <c r="BH12" s="261"/>
      <c r="BI12" s="261"/>
      <c r="BJ12" s="261"/>
      <c r="BK12" s="17"/>
      <c r="BL12" s="17"/>
      <c r="BM12" s="17"/>
      <c r="BN12" s="17"/>
      <c r="BO12" s="18"/>
    </row>
    <row r="13" spans="1:67" ht="15">
      <c r="A13" s="432"/>
      <c r="B13" s="438"/>
      <c r="C13" s="19" t="s">
        <v>42</v>
      </c>
      <c r="D13" s="434"/>
      <c r="E13" s="250" t="s">
        <v>157</v>
      </c>
      <c r="F13" s="250" t="s">
        <v>85</v>
      </c>
      <c r="G13" s="250" t="s">
        <v>80</v>
      </c>
      <c r="H13" s="250" t="s">
        <v>81</v>
      </c>
      <c r="I13" s="250" t="s">
        <v>82</v>
      </c>
      <c r="J13" s="250" t="s">
        <v>83</v>
      </c>
      <c r="K13" s="250" t="s">
        <v>84</v>
      </c>
      <c r="L13" s="250" t="s">
        <v>157</v>
      </c>
      <c r="M13" s="250" t="s">
        <v>85</v>
      </c>
      <c r="N13" s="250" t="s">
        <v>80</v>
      </c>
      <c r="O13" s="250" t="s">
        <v>81</v>
      </c>
      <c r="P13" s="250" t="s">
        <v>82</v>
      </c>
      <c r="Q13" s="250" t="s">
        <v>83</v>
      </c>
      <c r="R13" s="250" t="s">
        <v>84</v>
      </c>
      <c r="S13" s="250" t="s">
        <v>157</v>
      </c>
      <c r="T13" s="250" t="s">
        <v>85</v>
      </c>
      <c r="U13" s="250" t="s">
        <v>80</v>
      </c>
      <c r="V13" s="250" t="s">
        <v>81</v>
      </c>
      <c r="W13" s="250" t="s">
        <v>82</v>
      </c>
      <c r="X13" s="250" t="s">
        <v>83</v>
      </c>
      <c r="Y13" s="250" t="s">
        <v>84</v>
      </c>
      <c r="Z13" s="250" t="s">
        <v>157</v>
      </c>
      <c r="AA13" s="250" t="s">
        <v>85</v>
      </c>
      <c r="AB13" s="250" t="s">
        <v>80</v>
      </c>
      <c r="AC13" s="250" t="s">
        <v>81</v>
      </c>
      <c r="AD13" s="250" t="s">
        <v>82</v>
      </c>
      <c r="AE13" s="250" t="s">
        <v>83</v>
      </c>
      <c r="AF13" s="250" t="s">
        <v>84</v>
      </c>
      <c r="AG13" s="250" t="s">
        <v>157</v>
      </c>
      <c r="AH13" s="250" t="s">
        <v>85</v>
      </c>
      <c r="AI13" s="66" t="s">
        <v>84</v>
      </c>
      <c r="AJ13" s="435"/>
      <c r="AK13" s="436"/>
      <c r="AL13" s="437"/>
      <c r="AM13" s="257"/>
      <c r="AN13" s="258"/>
      <c r="AO13" s="258"/>
      <c r="AP13" s="15"/>
      <c r="AQ13" s="20"/>
      <c r="AR13" s="20"/>
      <c r="AS13" s="20"/>
      <c r="AT13" s="20"/>
      <c r="AU13" s="20"/>
      <c r="AV13" s="21"/>
      <c r="AW13" s="21"/>
      <c r="AX13" s="21"/>
      <c r="AY13" s="21"/>
      <c r="AZ13" s="21"/>
      <c r="BA13" s="21"/>
      <c r="BB13" s="21"/>
      <c r="BC13" s="21"/>
      <c r="BD13" s="21"/>
      <c r="BE13" s="261"/>
      <c r="BF13" s="261"/>
      <c r="BG13" s="261"/>
      <c r="BH13" s="261"/>
      <c r="BI13" s="261"/>
      <c r="BJ13" s="261"/>
      <c r="BK13" s="21"/>
      <c r="BL13" s="21"/>
      <c r="BM13" s="21"/>
      <c r="BN13" s="21"/>
      <c r="BO13" s="22"/>
    </row>
    <row r="14" spans="1:67" ht="15">
      <c r="A14" s="25" t="s">
        <v>43</v>
      </c>
      <c r="B14" s="6" t="s">
        <v>44</v>
      </c>
      <c r="C14" s="26" t="s">
        <v>42</v>
      </c>
      <c r="D14" s="24" t="s">
        <v>36</v>
      </c>
      <c r="E14" s="264"/>
      <c r="F14" s="264" t="s">
        <v>14</v>
      </c>
      <c r="G14" s="263" t="s">
        <v>13</v>
      </c>
      <c r="H14" s="263" t="s">
        <v>13</v>
      </c>
      <c r="I14" s="263" t="s">
        <v>13</v>
      </c>
      <c r="J14" s="263" t="s">
        <v>13</v>
      </c>
      <c r="K14" s="264" t="s">
        <v>13</v>
      </c>
      <c r="L14" s="264" t="s">
        <v>14</v>
      </c>
      <c r="M14" s="264"/>
      <c r="N14" s="263" t="s">
        <v>13</v>
      </c>
      <c r="O14" s="263" t="s">
        <v>13</v>
      </c>
      <c r="P14" s="263" t="s">
        <v>13</v>
      </c>
      <c r="Q14" s="263" t="s">
        <v>13</v>
      </c>
      <c r="R14" s="263" t="s">
        <v>13</v>
      </c>
      <c r="S14" s="264" t="s">
        <v>13</v>
      </c>
      <c r="T14" s="303"/>
      <c r="U14" s="263" t="s">
        <v>13</v>
      </c>
      <c r="V14" s="263" t="s">
        <v>13</v>
      </c>
      <c r="W14" s="263" t="s">
        <v>13</v>
      </c>
      <c r="X14" s="263" t="s">
        <v>13</v>
      </c>
      <c r="Y14" s="263" t="s">
        <v>13</v>
      </c>
      <c r="Z14" s="264"/>
      <c r="AA14" s="264" t="s">
        <v>13</v>
      </c>
      <c r="AB14" s="263" t="s">
        <v>13</v>
      </c>
      <c r="AC14" s="263" t="s">
        <v>13</v>
      </c>
      <c r="AD14" s="263" t="s">
        <v>13</v>
      </c>
      <c r="AE14" s="263" t="s">
        <v>13</v>
      </c>
      <c r="AF14" s="263" t="s">
        <v>13</v>
      </c>
      <c r="AG14" s="264"/>
      <c r="AH14" s="264"/>
      <c r="AI14" s="199"/>
      <c r="AJ14" s="10">
        <v>114</v>
      </c>
      <c r="AK14" s="11">
        <f>AJ14+AL14</f>
        <v>144</v>
      </c>
      <c r="AL14" s="12">
        <f>(BO14-AN14)</f>
        <v>30</v>
      </c>
      <c r="AN14" s="13">
        <f t="shared" si="0"/>
        <v>114</v>
      </c>
      <c r="AO14" s="13">
        <f>(BO14-AN14)</f>
        <v>30</v>
      </c>
      <c r="AP14" s="2"/>
      <c r="AQ14" s="1"/>
      <c r="AR14" s="1"/>
      <c r="AS14" s="1"/>
      <c r="AT14" s="1"/>
      <c r="AU14" s="1"/>
      <c r="AV14" s="3">
        <f>COUNTIF(E14:AI14,"M")</f>
        <v>22</v>
      </c>
      <c r="AW14" s="3">
        <f>COUNTIF(E14:AI14,"T")</f>
        <v>2</v>
      </c>
      <c r="AX14" s="3">
        <f>COUNTIF(E14:AI14,"P")</f>
        <v>0</v>
      </c>
      <c r="AY14" s="3">
        <f>COUNTIF(E14:AI14,"SN")</f>
        <v>0</v>
      </c>
      <c r="AZ14" s="3">
        <f>COUNTIF(E14:AI14,"M/T")</f>
        <v>0</v>
      </c>
      <c r="BA14" s="3">
        <f>COUNTIF(E14:AI14,"I/I")</f>
        <v>0</v>
      </c>
      <c r="BB14" s="3">
        <f>COUNTIF(E14:AI14,"I")</f>
        <v>0</v>
      </c>
      <c r="BC14" s="3">
        <f>COUNTIF(E14:AI14,"I²")</f>
        <v>0</v>
      </c>
      <c r="BD14" s="3">
        <f>COUNTIF(E14:AI14,"M4")</f>
        <v>0</v>
      </c>
      <c r="BE14" s="3">
        <f>COUNTIF(E14:AI14,"T5")</f>
        <v>0</v>
      </c>
      <c r="BF14" s="3">
        <f>COUNTIF(E14:AI14,"M/SN")</f>
        <v>0</v>
      </c>
      <c r="BG14" s="3">
        <f t="shared" si="1"/>
        <v>0</v>
      </c>
      <c r="BH14" s="3">
        <f>COUNTIF(E14:AI14,"T/I")</f>
        <v>0</v>
      </c>
      <c r="BI14" s="3">
        <f>COUNTIF(E14:AI14,"P/i")</f>
        <v>0</v>
      </c>
      <c r="BJ14" s="3">
        <f>COUNTIF(E14:AI14,"m/i")</f>
        <v>0</v>
      </c>
      <c r="BK14" s="3">
        <f>COUNTIF(E14:AI14,"M4/t")</f>
        <v>0</v>
      </c>
      <c r="BL14" s="3">
        <f>COUNTIF(E14:AI14,"MTa")</f>
        <v>0</v>
      </c>
      <c r="BM14" s="3">
        <f>COUNTIF(E14:AI14,"MTa")</f>
        <v>0</v>
      </c>
      <c r="BN14" s="3">
        <f>((AR14*6)+(AS14*6)+(AT14*6)+(AU14)+(AQ14*6))</f>
        <v>0</v>
      </c>
      <c r="BO14" s="14">
        <f>(AV14*$BQ$6)+(AW14*$BR$6)+(AX14*$BS$6)+(AY14*$BT$6)+(AZ14*$BU$6)+(BA14*$BV$6)+(BB14*$BW$6)+(BC14*$BX$6)+(BD14*$BY$6)+(BE14*$BZ$6)+(BF14*$CA$6)+(BG14*$CB$6)+(BH14*$CC$6)+(BI14*$CD14)+(BJ14*$CE$6)+(BK14*$CF$6)+(BL14*$CG$6)+(BM14*$CH$6)</f>
        <v>144</v>
      </c>
    </row>
    <row r="15" spans="1:67" ht="15">
      <c r="A15" s="25" t="s">
        <v>43</v>
      </c>
      <c r="B15" s="256" t="s">
        <v>178</v>
      </c>
      <c r="C15" s="26" t="s">
        <v>42</v>
      </c>
      <c r="D15" s="24" t="s">
        <v>36</v>
      </c>
      <c r="E15" s="198"/>
      <c r="F15" s="198" t="s">
        <v>13</v>
      </c>
      <c r="G15" s="199" t="s">
        <v>8</v>
      </c>
      <c r="H15" s="199" t="s">
        <v>13</v>
      </c>
      <c r="I15" s="199" t="s">
        <v>13</v>
      </c>
      <c r="J15" s="199" t="s">
        <v>13</v>
      </c>
      <c r="K15" s="198"/>
      <c r="L15" s="198"/>
      <c r="M15" s="198"/>
      <c r="N15" s="199" t="s">
        <v>13</v>
      </c>
      <c r="O15" s="199" t="s">
        <v>13</v>
      </c>
      <c r="P15" s="199" t="s">
        <v>13</v>
      </c>
      <c r="Q15" s="199" t="s">
        <v>13</v>
      </c>
      <c r="R15" s="199" t="s">
        <v>13</v>
      </c>
      <c r="S15" s="304"/>
      <c r="T15" s="304"/>
      <c r="U15" s="199" t="s">
        <v>13</v>
      </c>
      <c r="V15" s="199" t="s">
        <v>13</v>
      </c>
      <c r="W15" s="199" t="s">
        <v>13</v>
      </c>
      <c r="X15" s="199" t="s">
        <v>13</v>
      </c>
      <c r="Y15" s="199" t="s">
        <v>13</v>
      </c>
      <c r="Z15" s="198"/>
      <c r="AA15" s="198" t="s">
        <v>14</v>
      </c>
      <c r="AB15" s="199" t="s">
        <v>13</v>
      </c>
      <c r="AC15" s="199" t="s">
        <v>13</v>
      </c>
      <c r="AD15" s="199" t="s">
        <v>13</v>
      </c>
      <c r="AE15" s="199" t="s">
        <v>13</v>
      </c>
      <c r="AF15" s="199" t="s">
        <v>13</v>
      </c>
      <c r="AG15" s="198"/>
      <c r="AH15" s="198" t="s">
        <v>14</v>
      </c>
      <c r="AI15" s="199"/>
      <c r="AJ15" s="10">
        <v>114</v>
      </c>
      <c r="AK15" s="11">
        <f>AJ15+AL15</f>
        <v>126</v>
      </c>
      <c r="AL15" s="12">
        <f>(BO15-AN15)</f>
        <v>12</v>
      </c>
      <c r="AN15" s="13">
        <f t="shared" si="0"/>
        <v>114</v>
      </c>
      <c r="AO15" s="13">
        <f>(BO15-AN15)</f>
        <v>12</v>
      </c>
      <c r="AP15" s="2"/>
      <c r="AQ15" s="1"/>
      <c r="AR15" s="1"/>
      <c r="AS15" s="1"/>
      <c r="AT15" s="1"/>
      <c r="AU15" s="1"/>
      <c r="AV15" s="3">
        <f>COUNTIF(E15:AI15,"M")</f>
        <v>19</v>
      </c>
      <c r="AW15" s="3">
        <f>COUNTIF(E15:AI15,"T")</f>
        <v>2</v>
      </c>
      <c r="AX15" s="3">
        <f>COUNTIF(E15:AI15,"P")</f>
        <v>0</v>
      </c>
      <c r="AY15" s="3">
        <f>COUNTIF(E15:AI15,"SN")</f>
        <v>0</v>
      </c>
      <c r="AZ15" s="3">
        <f>COUNTIF(E15:AI15,"M/T")</f>
        <v>0</v>
      </c>
      <c r="BA15" s="3">
        <f>COUNTIF(E15:AI15,"I/I")</f>
        <v>0</v>
      </c>
      <c r="BB15" s="3">
        <f>COUNTIF(E15:AI15,"I")</f>
        <v>0</v>
      </c>
      <c r="BC15" s="3">
        <f>COUNTIF(E15:AI15,"I²")</f>
        <v>0</v>
      </c>
      <c r="BD15" s="3">
        <f>COUNTIF(E15:AI15,"M4")</f>
        <v>0</v>
      </c>
      <c r="BE15" s="3">
        <f>COUNTIF(E15:AI15,"T5")</f>
        <v>0</v>
      </c>
      <c r="BF15" s="3">
        <f>COUNTIF(E15:AI15,"M/SN")</f>
        <v>0</v>
      </c>
      <c r="BG15" s="3">
        <f t="shared" si="1"/>
        <v>0</v>
      </c>
      <c r="BH15" s="3">
        <f>COUNTIF(E15:AI15,"T/I")</f>
        <v>0</v>
      </c>
      <c r="BI15" s="3">
        <f>COUNTIF(E15:AI15,"P/i")</f>
        <v>0</v>
      </c>
      <c r="BJ15" s="3">
        <f>COUNTIF(E15:AI15,"m/i")</f>
        <v>0</v>
      </c>
      <c r="BK15" s="3">
        <f>COUNTIF(E15:AI15,"M4/t")</f>
        <v>0</v>
      </c>
      <c r="BL15" s="3">
        <f>COUNTIF(E15:AI15,"MTa")</f>
        <v>0</v>
      </c>
      <c r="BM15" s="3">
        <f>COUNTIF(E15:AI15,"MTa")</f>
        <v>0</v>
      </c>
      <c r="BN15" s="3">
        <f>((AR15*6)+(AS15*6)+(AT15*6)+(AU15)+(AQ15*6))</f>
        <v>0</v>
      </c>
      <c r="BO15" s="14">
        <f>(AV15*$BQ$6)+(AW15*$BR$6)+(AX15*$BS$6)+(AY15*$BT$6)+(AZ15*$BU$6)+(BA15*$BV$6)+(BB15*$BW$6)+(BC15*$BX$6)+(BD15*$BY$6)+(BE15*$BZ$6)+(BF15*$CA$6)+(BG15*$CB$6)+(BH15*$CC$6)+(BI15*$CD15)+(BJ15*$CE$6)+(BK15*$CF$6)+(BL15*$CG$6)+(BM15*$CH$6)</f>
        <v>126</v>
      </c>
    </row>
    <row r="16" spans="1:67" ht="15">
      <c r="A16" s="432" t="s">
        <v>0</v>
      </c>
      <c r="B16" s="438" t="s">
        <v>1</v>
      </c>
      <c r="C16" s="301" t="s">
        <v>2</v>
      </c>
      <c r="D16" s="434" t="s">
        <v>3</v>
      </c>
      <c r="E16" s="66">
        <v>1</v>
      </c>
      <c r="F16" s="66">
        <v>2</v>
      </c>
      <c r="G16" s="66">
        <v>3</v>
      </c>
      <c r="H16" s="66">
        <v>4</v>
      </c>
      <c r="I16" s="66">
        <v>5</v>
      </c>
      <c r="J16" s="66">
        <v>6</v>
      </c>
      <c r="K16" s="66">
        <v>7</v>
      </c>
      <c r="L16" s="66">
        <v>8</v>
      </c>
      <c r="M16" s="66">
        <v>9</v>
      </c>
      <c r="N16" s="66">
        <v>10</v>
      </c>
      <c r="O16" s="66">
        <v>11</v>
      </c>
      <c r="P16" s="66">
        <v>12</v>
      </c>
      <c r="Q16" s="66">
        <v>13</v>
      </c>
      <c r="R16" s="66">
        <v>14</v>
      </c>
      <c r="S16" s="66">
        <v>15</v>
      </c>
      <c r="T16" s="66">
        <v>16</v>
      </c>
      <c r="U16" s="66">
        <v>17</v>
      </c>
      <c r="V16" s="66">
        <v>18</v>
      </c>
      <c r="W16" s="66">
        <v>19</v>
      </c>
      <c r="X16" s="66">
        <v>20</v>
      </c>
      <c r="Y16" s="66">
        <v>21</v>
      </c>
      <c r="Z16" s="66">
        <v>22</v>
      </c>
      <c r="AA16" s="66">
        <v>23</v>
      </c>
      <c r="AB16" s="66">
        <v>24</v>
      </c>
      <c r="AC16" s="66">
        <v>25</v>
      </c>
      <c r="AD16" s="66">
        <v>26</v>
      </c>
      <c r="AE16" s="66">
        <v>27</v>
      </c>
      <c r="AF16" s="66">
        <v>28</v>
      </c>
      <c r="AG16" s="66">
        <v>29</v>
      </c>
      <c r="AH16" s="66">
        <v>30</v>
      </c>
      <c r="AI16" s="66">
        <v>31</v>
      </c>
      <c r="AJ16" s="435" t="s">
        <v>4</v>
      </c>
      <c r="AK16" s="436" t="s">
        <v>5</v>
      </c>
      <c r="AL16" s="437" t="s">
        <v>6</v>
      </c>
      <c r="AN16" s="258"/>
      <c r="AO16" s="258"/>
      <c r="AP16" s="15"/>
      <c r="AQ16" s="16"/>
      <c r="AR16" s="16"/>
      <c r="AS16" s="16"/>
      <c r="AT16" s="16"/>
      <c r="AU16" s="16"/>
      <c r="AV16" s="17"/>
      <c r="AW16" s="17"/>
      <c r="AX16" s="17"/>
      <c r="AY16" s="17"/>
      <c r="AZ16" s="17"/>
      <c r="BA16" s="17"/>
      <c r="BB16" s="17"/>
      <c r="BC16" s="17"/>
      <c r="BD16" s="17"/>
      <c r="BE16" s="261"/>
      <c r="BF16" s="261"/>
      <c r="BG16" s="261"/>
      <c r="BH16" s="261"/>
      <c r="BI16" s="261"/>
      <c r="BJ16" s="17"/>
      <c r="BK16" s="17"/>
      <c r="BL16" s="17"/>
      <c r="BM16" s="17"/>
      <c r="BN16" s="17"/>
      <c r="BO16" s="18"/>
    </row>
    <row r="17" spans="1:67" ht="15">
      <c r="A17" s="432"/>
      <c r="B17" s="438"/>
      <c r="C17" s="19" t="s">
        <v>42</v>
      </c>
      <c r="D17" s="434"/>
      <c r="E17" s="250" t="s">
        <v>157</v>
      </c>
      <c r="F17" s="250" t="s">
        <v>85</v>
      </c>
      <c r="G17" s="250" t="s">
        <v>80</v>
      </c>
      <c r="H17" s="250" t="s">
        <v>81</v>
      </c>
      <c r="I17" s="250" t="s">
        <v>82</v>
      </c>
      <c r="J17" s="250" t="s">
        <v>83</v>
      </c>
      <c r="K17" s="250" t="s">
        <v>84</v>
      </c>
      <c r="L17" s="250" t="s">
        <v>157</v>
      </c>
      <c r="M17" s="250" t="s">
        <v>85</v>
      </c>
      <c r="N17" s="250" t="s">
        <v>80</v>
      </c>
      <c r="O17" s="250" t="s">
        <v>81</v>
      </c>
      <c r="P17" s="250" t="s">
        <v>82</v>
      </c>
      <c r="Q17" s="250" t="s">
        <v>83</v>
      </c>
      <c r="R17" s="250" t="s">
        <v>84</v>
      </c>
      <c r="S17" s="250" t="s">
        <v>157</v>
      </c>
      <c r="T17" s="250" t="s">
        <v>85</v>
      </c>
      <c r="U17" s="250" t="s">
        <v>80</v>
      </c>
      <c r="V17" s="250" t="s">
        <v>81</v>
      </c>
      <c r="W17" s="250" t="s">
        <v>82</v>
      </c>
      <c r="X17" s="250" t="s">
        <v>83</v>
      </c>
      <c r="Y17" s="250" t="s">
        <v>84</v>
      </c>
      <c r="Z17" s="250" t="s">
        <v>157</v>
      </c>
      <c r="AA17" s="250" t="s">
        <v>85</v>
      </c>
      <c r="AB17" s="250" t="s">
        <v>80</v>
      </c>
      <c r="AC17" s="250" t="s">
        <v>81</v>
      </c>
      <c r="AD17" s="250" t="s">
        <v>82</v>
      </c>
      <c r="AE17" s="250" t="s">
        <v>83</v>
      </c>
      <c r="AF17" s="250" t="s">
        <v>84</v>
      </c>
      <c r="AG17" s="250" t="s">
        <v>157</v>
      </c>
      <c r="AH17" s="250" t="s">
        <v>85</v>
      </c>
      <c r="AI17" s="66" t="s">
        <v>84</v>
      </c>
      <c r="AJ17" s="435"/>
      <c r="AK17" s="436"/>
      <c r="AL17" s="437"/>
      <c r="AN17" s="258"/>
      <c r="AO17" s="258"/>
      <c r="AP17" s="15"/>
      <c r="AQ17" s="20"/>
      <c r="AR17" s="20"/>
      <c r="AS17" s="20"/>
      <c r="AT17" s="20"/>
      <c r="AU17" s="20"/>
      <c r="AV17" s="21"/>
      <c r="AW17" s="21"/>
      <c r="AX17" s="21"/>
      <c r="AY17" s="21"/>
      <c r="AZ17" s="21"/>
      <c r="BA17" s="21"/>
      <c r="BB17" s="21"/>
      <c r="BC17" s="21"/>
      <c r="BD17" s="21"/>
      <c r="BE17" s="261"/>
      <c r="BF17" s="261"/>
      <c r="BG17" s="261"/>
      <c r="BH17" s="261"/>
      <c r="BI17" s="261"/>
      <c r="BJ17" s="21"/>
      <c r="BK17" s="21"/>
      <c r="BL17" s="21"/>
      <c r="BM17" s="21"/>
      <c r="BN17" s="21"/>
      <c r="BO17" s="22"/>
    </row>
    <row r="18" spans="1:67" ht="15">
      <c r="A18" s="25" t="s">
        <v>45</v>
      </c>
      <c r="B18" s="6" t="s">
        <v>46</v>
      </c>
      <c r="C18" s="26" t="s">
        <v>42</v>
      </c>
      <c r="D18" s="24" t="s">
        <v>47</v>
      </c>
      <c r="E18" s="198" t="s">
        <v>177</v>
      </c>
      <c r="F18" s="198"/>
      <c r="G18" s="441" t="s">
        <v>105</v>
      </c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3"/>
      <c r="AA18" s="198"/>
      <c r="AB18" s="199" t="s">
        <v>14</v>
      </c>
      <c r="AC18" s="199" t="s">
        <v>14</v>
      </c>
      <c r="AD18" s="199" t="s">
        <v>14</v>
      </c>
      <c r="AE18" s="199" t="s">
        <v>14</v>
      </c>
      <c r="AF18" s="199" t="s">
        <v>14</v>
      </c>
      <c r="AG18" s="198"/>
      <c r="AH18" s="198" t="s">
        <v>15</v>
      </c>
      <c r="AI18" s="199"/>
      <c r="AJ18" s="10">
        <v>114</v>
      </c>
      <c r="AK18" s="11">
        <f>AJ18+AL18</f>
        <v>138</v>
      </c>
      <c r="AL18" s="12">
        <f>(BO18-AN18)</f>
        <v>24</v>
      </c>
      <c r="AN18" s="13">
        <v>30</v>
      </c>
      <c r="AO18" s="13">
        <f>(BO18-AN18)</f>
        <v>24</v>
      </c>
      <c r="AP18" s="2"/>
      <c r="AQ18" s="1"/>
      <c r="AR18" s="1"/>
      <c r="AS18" s="1"/>
      <c r="AT18" s="1"/>
      <c r="AU18" s="1"/>
      <c r="AV18" s="3">
        <f>COUNTIF(E18:AI18,"M")</f>
        <v>0</v>
      </c>
      <c r="AW18" s="3">
        <f>COUNTIF(E18:AI18,"T")</f>
        <v>5</v>
      </c>
      <c r="AX18" s="3">
        <f>COUNTIF(E18:AI18,"P")</f>
        <v>2</v>
      </c>
      <c r="AY18" s="3">
        <f>COUNTIF(E18:AI18,"SN")</f>
        <v>0</v>
      </c>
      <c r="AZ18" s="3">
        <f>COUNTIF(E18:AI18,"M/T")</f>
        <v>0</v>
      </c>
      <c r="BA18" s="3">
        <f>COUNTIF(E18:AI18,"I/I")</f>
        <v>0</v>
      </c>
      <c r="BB18" s="3">
        <f>COUNTIF(E18:AI18,"I")</f>
        <v>0</v>
      </c>
      <c r="BC18" s="3">
        <f>COUNTIF(E18:AI18,"I²")</f>
        <v>0</v>
      </c>
      <c r="BD18" s="3">
        <f>COUNTIF(E18:AI18,"M4")</f>
        <v>0</v>
      </c>
      <c r="BE18" s="3">
        <f>COUNTIF(E18:AI18,"T5")</f>
        <v>0</v>
      </c>
      <c r="BF18" s="3">
        <f>COUNTIF(E18:AI18,"M/SN")</f>
        <v>0</v>
      </c>
      <c r="BG18" s="3">
        <f t="shared" si="1"/>
        <v>0</v>
      </c>
      <c r="BH18" s="3">
        <f>COUNTIF(E18:AI18,"T/I")</f>
        <v>0</v>
      </c>
      <c r="BI18" s="3">
        <f>COUNTIF(E18:AI18,"P/i")</f>
        <v>0</v>
      </c>
      <c r="BJ18" s="3">
        <f>COUNTIF(E18:AI18,"m/i")</f>
        <v>0</v>
      </c>
      <c r="BK18" s="3">
        <f>COUNTIF(E18:AI18,"M4/t")</f>
        <v>0</v>
      </c>
      <c r="BL18" s="3">
        <f>COUNTIF(E18:AI18,"MTa")</f>
        <v>0</v>
      </c>
      <c r="BM18" s="3">
        <f>COUNTIF(E18:AI18,"MTa")</f>
        <v>0</v>
      </c>
      <c r="BN18" s="3">
        <f>((AR18*6)+(AS18*6)+(AT18*6)+(AU18)+(AQ18*6))</f>
        <v>0</v>
      </c>
      <c r="BO18" s="14">
        <f>(AV18*$BQ$6)+(AW18*$BR$6)+(AX18*$BS$6)+(AY18*$BT$6)+(AZ18*$BU$6)+(BA18*$BV$6)+(BB18*$BW$6)+(BC18*$BX$6)+(BD18*$BY$6)+(BE18*$BZ$6)+(BF18*$CA$6)+(BG18*$CB$6)+(BH18*$CC$6)+(BI18*$CD18)+(BJ18*$CE$6)+(BK18*$CF$6)+(BL18*$CG$6)+(BM18*$CH$6)</f>
        <v>54</v>
      </c>
    </row>
    <row r="19" spans="1:67" ht="15">
      <c r="A19" s="25" t="s">
        <v>48</v>
      </c>
      <c r="B19" s="6" t="s">
        <v>49</v>
      </c>
      <c r="C19" s="26" t="s">
        <v>42</v>
      </c>
      <c r="D19" s="24" t="s">
        <v>47</v>
      </c>
      <c r="E19" s="198"/>
      <c r="F19" s="198"/>
      <c r="G19" s="199" t="s">
        <v>14</v>
      </c>
      <c r="H19" s="199" t="s">
        <v>14</v>
      </c>
      <c r="I19" s="199" t="s">
        <v>14</v>
      </c>
      <c r="J19" s="199" t="s">
        <v>14</v>
      </c>
      <c r="K19" s="198"/>
      <c r="L19" s="198"/>
      <c r="M19" s="198" t="s">
        <v>15</v>
      </c>
      <c r="N19" s="199" t="s">
        <v>14</v>
      </c>
      <c r="O19" s="199" t="s">
        <v>14</v>
      </c>
      <c r="P19" s="199" t="s">
        <v>14</v>
      </c>
      <c r="Q19" s="199" t="s">
        <v>14</v>
      </c>
      <c r="R19" s="199" t="s">
        <v>14</v>
      </c>
      <c r="S19" s="198"/>
      <c r="T19" s="198" t="s">
        <v>15</v>
      </c>
      <c r="U19" s="199" t="s">
        <v>14</v>
      </c>
      <c r="V19" s="199" t="s">
        <v>14</v>
      </c>
      <c r="W19" s="199" t="s">
        <v>14</v>
      </c>
      <c r="X19" s="199" t="s">
        <v>14</v>
      </c>
      <c r="Y19" s="199" t="s">
        <v>14</v>
      </c>
      <c r="Z19" s="198"/>
      <c r="AA19" s="198" t="s">
        <v>15</v>
      </c>
      <c r="AB19" s="199" t="s">
        <v>14</v>
      </c>
      <c r="AC19" s="199" t="s">
        <v>14</v>
      </c>
      <c r="AD19" s="199" t="s">
        <v>14</v>
      </c>
      <c r="AE19" s="199" t="s">
        <v>14</v>
      </c>
      <c r="AF19" s="199" t="s">
        <v>14</v>
      </c>
      <c r="AG19" s="198" t="s">
        <v>15</v>
      </c>
      <c r="AH19" s="198"/>
      <c r="AI19" s="199"/>
      <c r="AJ19" s="10">
        <v>114</v>
      </c>
      <c r="AK19" s="11">
        <f>AJ19+AL19</f>
        <v>162</v>
      </c>
      <c r="AL19" s="12">
        <f>(BO19-AN19)</f>
        <v>48</v>
      </c>
      <c r="AN19" s="13">
        <f t="shared" si="0"/>
        <v>114</v>
      </c>
      <c r="AO19" s="13">
        <f>(BO19-AN19)</f>
        <v>48</v>
      </c>
      <c r="AP19" s="2"/>
      <c r="AQ19" s="1"/>
      <c r="AR19" s="1"/>
      <c r="AS19" s="1"/>
      <c r="AT19" s="1"/>
      <c r="AU19" s="1"/>
      <c r="AV19" s="3">
        <f>COUNTIF(E19:AI19,"M")</f>
        <v>0</v>
      </c>
      <c r="AW19" s="3">
        <f>COUNTIF(E19:AI19,"T")</f>
        <v>19</v>
      </c>
      <c r="AX19" s="3">
        <f>COUNTIF(E19:AI19,"P")</f>
        <v>4</v>
      </c>
      <c r="AY19" s="3">
        <f>COUNTIF(E19:AI19,"SN")</f>
        <v>0</v>
      </c>
      <c r="AZ19" s="3">
        <f>COUNTIF(E19:AI19,"M/T")</f>
        <v>0</v>
      </c>
      <c r="BA19" s="3">
        <f>COUNTIF(E19:AI19,"I/I")</f>
        <v>0</v>
      </c>
      <c r="BB19" s="3">
        <f>COUNTIF(E19:AI19,"I")</f>
        <v>0</v>
      </c>
      <c r="BC19" s="3">
        <f>COUNTIF(E19:AI19,"I²")</f>
        <v>0</v>
      </c>
      <c r="BD19" s="3">
        <f>COUNTIF(E19:AI19,"M4")</f>
        <v>0</v>
      </c>
      <c r="BE19" s="3">
        <f>COUNTIF(E19:AI19,"T5")</f>
        <v>0</v>
      </c>
      <c r="BF19" s="3">
        <f>COUNTIF(E19:AI19,"M/SN")</f>
        <v>0</v>
      </c>
      <c r="BG19" s="3">
        <f t="shared" si="1"/>
        <v>0</v>
      </c>
      <c r="BH19" s="3">
        <f>COUNTIF(E19:AI19,"T/I")</f>
        <v>0</v>
      </c>
      <c r="BI19" s="3">
        <f>COUNTIF(E19:AI19,"P/i")</f>
        <v>0</v>
      </c>
      <c r="BJ19" s="3">
        <f>COUNTIF(E19:AI19,"m/i")</f>
        <v>0</v>
      </c>
      <c r="BK19" s="3">
        <f>COUNTIF(E19:AI19,"M4/t")</f>
        <v>0</v>
      </c>
      <c r="BL19" s="3">
        <f>COUNTIF(E19:AI19,"MTa")</f>
        <v>0</v>
      </c>
      <c r="BM19" s="3">
        <f>COUNTIF(E19:AI19,"MTa")</f>
        <v>0</v>
      </c>
      <c r="BN19" s="3">
        <f>((AR19*6)+(AS19*6)+(AT19*6)+(AU19)+(AQ19*6))</f>
        <v>0</v>
      </c>
      <c r="BO19" s="14">
        <f>(AV19*$BQ$6)+(AW19*$BR$6)+(AX19*$BS$6)+(AY19*$BT$6)+(AZ19*$BU$6)+(BA19*$BV$6)+(BB19*$BW$6)+(BC19*$BX$6)+(BD19*$BY$6)+(BE19*$BZ$6)+(BF19*$CA$6)+(BG19*$CB$6)+(BH19*$CC$6)+(BI19*$CD19)+(BJ19*$CE$6)+(BK19*$CF$6)+(BL19*$CG$6)+(BM19*$CH$6)</f>
        <v>162</v>
      </c>
    </row>
    <row r="20" spans="1:67" ht="15">
      <c r="A20" s="432" t="s">
        <v>0</v>
      </c>
      <c r="B20" s="438" t="s">
        <v>1</v>
      </c>
      <c r="C20" s="301" t="s">
        <v>2</v>
      </c>
      <c r="D20" s="434" t="s">
        <v>3</v>
      </c>
      <c r="E20" s="66">
        <v>1</v>
      </c>
      <c r="F20" s="66">
        <v>2</v>
      </c>
      <c r="G20" s="66">
        <v>3</v>
      </c>
      <c r="H20" s="66">
        <v>4</v>
      </c>
      <c r="I20" s="66">
        <v>5</v>
      </c>
      <c r="J20" s="66">
        <v>6</v>
      </c>
      <c r="K20" s="66">
        <v>7</v>
      </c>
      <c r="L20" s="66">
        <v>8</v>
      </c>
      <c r="M20" s="66">
        <v>9</v>
      </c>
      <c r="N20" s="66">
        <v>10</v>
      </c>
      <c r="O20" s="66">
        <v>11</v>
      </c>
      <c r="P20" s="66">
        <v>12</v>
      </c>
      <c r="Q20" s="66">
        <v>13</v>
      </c>
      <c r="R20" s="66">
        <v>14</v>
      </c>
      <c r="S20" s="66">
        <v>15</v>
      </c>
      <c r="T20" s="66">
        <v>16</v>
      </c>
      <c r="U20" s="66">
        <v>17</v>
      </c>
      <c r="V20" s="66">
        <v>18</v>
      </c>
      <c r="W20" s="66">
        <v>19</v>
      </c>
      <c r="X20" s="66">
        <v>20</v>
      </c>
      <c r="Y20" s="66">
        <v>21</v>
      </c>
      <c r="Z20" s="66">
        <v>22</v>
      </c>
      <c r="AA20" s="66">
        <v>23</v>
      </c>
      <c r="AB20" s="66">
        <v>24</v>
      </c>
      <c r="AC20" s="66">
        <v>25</v>
      </c>
      <c r="AD20" s="66">
        <v>26</v>
      </c>
      <c r="AE20" s="66">
        <v>27</v>
      </c>
      <c r="AF20" s="66">
        <v>28</v>
      </c>
      <c r="AG20" s="66">
        <v>29</v>
      </c>
      <c r="AH20" s="66">
        <v>30</v>
      </c>
      <c r="AI20" s="66">
        <v>31</v>
      </c>
      <c r="AJ20" s="435" t="s">
        <v>4</v>
      </c>
      <c r="AK20" s="436" t="s">
        <v>5</v>
      </c>
      <c r="AL20" s="437" t="s">
        <v>6</v>
      </c>
      <c r="AM20" s="257"/>
      <c r="AN20" s="258"/>
      <c r="AO20" s="258"/>
      <c r="AP20" s="15"/>
      <c r="AQ20" s="16"/>
      <c r="AR20" s="16"/>
      <c r="AS20" s="16"/>
      <c r="AT20" s="16"/>
      <c r="AU20" s="16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261"/>
      <c r="BG20" s="261"/>
      <c r="BH20" s="261"/>
      <c r="BI20" s="17"/>
      <c r="BJ20" s="17"/>
      <c r="BK20" s="17"/>
      <c r="BL20" s="17"/>
      <c r="BM20" s="17"/>
      <c r="BN20" s="17"/>
      <c r="BO20" s="18"/>
    </row>
    <row r="21" spans="1:67" ht="15">
      <c r="A21" s="432"/>
      <c r="B21" s="438"/>
      <c r="C21" s="19" t="s">
        <v>42</v>
      </c>
      <c r="D21" s="434"/>
      <c r="E21" s="250" t="s">
        <v>157</v>
      </c>
      <c r="F21" s="250" t="s">
        <v>85</v>
      </c>
      <c r="G21" s="250" t="s">
        <v>80</v>
      </c>
      <c r="H21" s="250" t="s">
        <v>81</v>
      </c>
      <c r="I21" s="250" t="s">
        <v>82</v>
      </c>
      <c r="J21" s="250" t="s">
        <v>83</v>
      </c>
      <c r="K21" s="250" t="s">
        <v>84</v>
      </c>
      <c r="L21" s="250" t="s">
        <v>157</v>
      </c>
      <c r="M21" s="250" t="s">
        <v>85</v>
      </c>
      <c r="N21" s="250" t="s">
        <v>80</v>
      </c>
      <c r="O21" s="250" t="s">
        <v>81</v>
      </c>
      <c r="P21" s="250" t="s">
        <v>82</v>
      </c>
      <c r="Q21" s="250" t="s">
        <v>83</v>
      </c>
      <c r="R21" s="250" t="s">
        <v>84</v>
      </c>
      <c r="S21" s="250" t="s">
        <v>157</v>
      </c>
      <c r="T21" s="250" t="s">
        <v>85</v>
      </c>
      <c r="U21" s="250" t="s">
        <v>80</v>
      </c>
      <c r="V21" s="250" t="s">
        <v>81</v>
      </c>
      <c r="W21" s="250" t="s">
        <v>82</v>
      </c>
      <c r="X21" s="250" t="s">
        <v>83</v>
      </c>
      <c r="Y21" s="250" t="s">
        <v>84</v>
      </c>
      <c r="Z21" s="250" t="s">
        <v>157</v>
      </c>
      <c r="AA21" s="250" t="s">
        <v>85</v>
      </c>
      <c r="AB21" s="250" t="s">
        <v>80</v>
      </c>
      <c r="AC21" s="250" t="s">
        <v>81</v>
      </c>
      <c r="AD21" s="250" t="s">
        <v>82</v>
      </c>
      <c r="AE21" s="250" t="s">
        <v>83</v>
      </c>
      <c r="AF21" s="250" t="s">
        <v>84</v>
      </c>
      <c r="AG21" s="250" t="s">
        <v>157</v>
      </c>
      <c r="AH21" s="250" t="s">
        <v>85</v>
      </c>
      <c r="AI21" s="66" t="s">
        <v>84</v>
      </c>
      <c r="AJ21" s="435"/>
      <c r="AK21" s="436"/>
      <c r="AL21" s="437"/>
      <c r="AM21" s="257"/>
      <c r="AN21" s="258"/>
      <c r="AO21" s="258"/>
      <c r="AP21" s="15"/>
      <c r="AQ21" s="20"/>
      <c r="AR21" s="20"/>
      <c r="AS21" s="20"/>
      <c r="AT21" s="20"/>
      <c r="AU21" s="20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61"/>
      <c r="BG21" s="261"/>
      <c r="BH21" s="261"/>
      <c r="BI21" s="21"/>
      <c r="BJ21" s="21"/>
      <c r="BK21" s="21"/>
      <c r="BL21" s="21"/>
      <c r="BM21" s="21"/>
      <c r="BN21" s="21"/>
      <c r="BO21" s="22"/>
    </row>
    <row r="22" spans="1:85" ht="15">
      <c r="A22" s="25" t="s">
        <v>50</v>
      </c>
      <c r="B22" s="6" t="s">
        <v>51</v>
      </c>
      <c r="C22" s="26" t="s">
        <v>42</v>
      </c>
      <c r="D22" s="24" t="s">
        <v>52</v>
      </c>
      <c r="E22" s="198" t="s">
        <v>16</v>
      </c>
      <c r="F22" s="198"/>
      <c r="G22" s="199" t="s">
        <v>14</v>
      </c>
      <c r="H22" s="199" t="s">
        <v>16</v>
      </c>
      <c r="I22" s="199" t="s">
        <v>16</v>
      </c>
      <c r="J22" s="199"/>
      <c r="K22" s="198" t="s">
        <v>16</v>
      </c>
      <c r="L22" s="198"/>
      <c r="M22" s="198" t="s">
        <v>15</v>
      </c>
      <c r="N22" s="199" t="s">
        <v>16</v>
      </c>
      <c r="O22" s="199"/>
      <c r="P22" s="199"/>
      <c r="Q22" s="199" t="s">
        <v>16</v>
      </c>
      <c r="R22" s="199"/>
      <c r="S22" s="198"/>
      <c r="T22" s="198" t="s">
        <v>16</v>
      </c>
      <c r="U22" s="199"/>
      <c r="V22" s="199"/>
      <c r="W22" s="199" t="s">
        <v>16</v>
      </c>
      <c r="X22" s="199"/>
      <c r="Y22" s="199" t="s">
        <v>14</v>
      </c>
      <c r="Z22" s="198" t="s">
        <v>16</v>
      </c>
      <c r="AA22" s="198"/>
      <c r="AB22" s="199"/>
      <c r="AC22" s="199" t="s">
        <v>16</v>
      </c>
      <c r="AD22" s="199" t="s">
        <v>16</v>
      </c>
      <c r="AE22" s="199"/>
      <c r="AF22" s="199" t="s">
        <v>16</v>
      </c>
      <c r="AG22" s="198"/>
      <c r="AH22" s="198"/>
      <c r="AI22" s="199"/>
      <c r="AJ22" s="10">
        <v>114</v>
      </c>
      <c r="AK22" s="11">
        <f aca="true" t="shared" si="2" ref="AK22:AK27">AJ22+AL22</f>
        <v>168</v>
      </c>
      <c r="AL22" s="12">
        <v>54</v>
      </c>
      <c r="AN22" s="13">
        <f t="shared" si="0"/>
        <v>114</v>
      </c>
      <c r="AO22" s="13">
        <f aca="true" t="shared" si="3" ref="AO22:AO27">(BO22-AN22)</f>
        <v>54</v>
      </c>
      <c r="AP22" s="2"/>
      <c r="AQ22" s="1"/>
      <c r="AR22" s="1"/>
      <c r="AS22" s="1"/>
      <c r="AT22" s="1"/>
      <c r="AU22" s="1"/>
      <c r="AV22" s="3">
        <f aca="true" t="shared" si="4" ref="AV22:AV27">COUNTIF(E22:AI22,"M")</f>
        <v>0</v>
      </c>
      <c r="AW22" s="3">
        <f aca="true" t="shared" si="5" ref="AW22:AW27">COUNTIF(E22:AI22,"T")</f>
        <v>2</v>
      </c>
      <c r="AX22" s="3">
        <f aca="true" t="shared" si="6" ref="AX22:AX27">COUNTIF(E22:AI22,"P")</f>
        <v>1</v>
      </c>
      <c r="AY22" s="3">
        <f aca="true" t="shared" si="7" ref="AY22:AY27">COUNTIF(E22:AI22,"SN")</f>
        <v>12</v>
      </c>
      <c r="AZ22" s="3">
        <f aca="true" t="shared" si="8" ref="AZ22:AZ27">COUNTIF(E22:AI22,"M/T")</f>
        <v>0</v>
      </c>
      <c r="BA22" s="3">
        <f aca="true" t="shared" si="9" ref="BA22:BA27">COUNTIF(E22:AI22,"I/I")</f>
        <v>0</v>
      </c>
      <c r="BB22" s="3">
        <f aca="true" t="shared" si="10" ref="BB22:BB27">COUNTIF(E22:AI22,"I")</f>
        <v>0</v>
      </c>
      <c r="BC22" s="3">
        <f aca="true" t="shared" si="11" ref="BC22:BC27">COUNTIF(E22:AI22,"I²")</f>
        <v>0</v>
      </c>
      <c r="BD22" s="3">
        <f aca="true" t="shared" si="12" ref="BD22:BD27">COUNTIF(E22:AI22,"M4")</f>
        <v>0</v>
      </c>
      <c r="BE22" s="3">
        <f aca="true" t="shared" si="13" ref="BE22:BE27">COUNTIF(E22:AI22,"T5")</f>
        <v>0</v>
      </c>
      <c r="BF22" s="3">
        <f aca="true" t="shared" si="14" ref="BF22:BF27">COUNTIF(E22:AI22,"M/SN")</f>
        <v>0</v>
      </c>
      <c r="BG22" s="3">
        <f t="shared" si="1"/>
        <v>0</v>
      </c>
      <c r="BH22" s="3">
        <f aca="true" t="shared" si="15" ref="BH22:BH27">COUNTIF(E22:AI22,"T/I")</f>
        <v>0</v>
      </c>
      <c r="BI22" s="3">
        <f aca="true" t="shared" si="16" ref="BI22:BI27">COUNTIF(E22:AI22,"P/i")</f>
        <v>0</v>
      </c>
      <c r="BJ22" s="3">
        <f aca="true" t="shared" si="17" ref="BJ22:BJ27">COUNTIF(E22:AI22,"m/i")</f>
        <v>0</v>
      </c>
      <c r="BK22" s="3">
        <f aca="true" t="shared" si="18" ref="BK22:BK27">COUNTIF(E22:AI22,"M4/t")</f>
        <v>0</v>
      </c>
      <c r="BL22" s="3">
        <f aca="true" t="shared" si="19" ref="BL22:BL27">COUNTIF(E22:AI22,"MTa")</f>
        <v>0</v>
      </c>
      <c r="BM22" s="3">
        <f aca="true" t="shared" si="20" ref="BM22:BM27">COUNTIF(E22:AI22,"MTa")</f>
        <v>0</v>
      </c>
      <c r="BN22" s="3">
        <f aca="true" t="shared" si="21" ref="BN22:BN27">((AR22*6)+(AS22*6)+(AT22*6)+(AU22)+(AQ22*6))</f>
        <v>0</v>
      </c>
      <c r="BO22" s="14">
        <f aca="true" t="shared" si="22" ref="BO22:BO27">(AV22*$BQ$6)+(AW22*$BR$6)+(AX22*$BS$6)+(AY22*$BT$6)+(AZ22*$BU$6)+(BA22*$BV$6)+(BB22*$BW$6)+(BC22*$BX$6)+(BD22*$BY$6)+(BE22*$BZ$6)+(BF22*$CA$6)+(BG22*$CB$6)+(BH22*$CC$6)+(BI22*$CD22)+(BJ22*$CE$6)+(BK22*$CF$6)+(BL22*$CG$6)+(BM22*$CH$6)</f>
        <v>168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</row>
    <row r="23" spans="1:67" ht="15">
      <c r="A23" s="25" t="s">
        <v>53</v>
      </c>
      <c r="B23" s="6" t="s">
        <v>54</v>
      </c>
      <c r="C23" s="26" t="s">
        <v>42</v>
      </c>
      <c r="D23" s="24" t="s">
        <v>52</v>
      </c>
      <c r="E23" s="198" t="s">
        <v>16</v>
      </c>
      <c r="F23" s="198" t="s">
        <v>16</v>
      </c>
      <c r="G23" s="199"/>
      <c r="H23" s="199" t="s">
        <v>16</v>
      </c>
      <c r="I23" s="199"/>
      <c r="J23" s="199" t="s">
        <v>14</v>
      </c>
      <c r="K23" s="198" t="s">
        <v>16</v>
      </c>
      <c r="L23" s="198" t="s">
        <v>13</v>
      </c>
      <c r="M23" s="198"/>
      <c r="N23" s="199" t="s">
        <v>16</v>
      </c>
      <c r="O23" s="199"/>
      <c r="P23" s="199"/>
      <c r="Q23" s="199" t="s">
        <v>16</v>
      </c>
      <c r="R23" s="199"/>
      <c r="S23" s="198" t="s">
        <v>16</v>
      </c>
      <c r="T23" s="198" t="s">
        <v>16</v>
      </c>
      <c r="U23" s="199"/>
      <c r="V23" s="199"/>
      <c r="W23" s="199" t="s">
        <v>16</v>
      </c>
      <c r="X23" s="199"/>
      <c r="Y23" s="199"/>
      <c r="Z23" s="198" t="s">
        <v>24</v>
      </c>
      <c r="AA23" s="198"/>
      <c r="AB23" s="199"/>
      <c r="AC23" s="199" t="s">
        <v>16</v>
      </c>
      <c r="AD23" s="199"/>
      <c r="AE23" s="199"/>
      <c r="AF23" s="199" t="s">
        <v>16</v>
      </c>
      <c r="AG23" s="198" t="s">
        <v>14</v>
      </c>
      <c r="AH23" s="198"/>
      <c r="AI23" s="199"/>
      <c r="AJ23" s="10">
        <v>114</v>
      </c>
      <c r="AK23" s="11">
        <f t="shared" si="2"/>
        <v>168</v>
      </c>
      <c r="AL23" s="12">
        <v>54</v>
      </c>
      <c r="AN23" s="13">
        <f t="shared" si="0"/>
        <v>114</v>
      </c>
      <c r="AO23" s="13">
        <f t="shared" si="3"/>
        <v>54</v>
      </c>
      <c r="AP23" s="2"/>
      <c r="AQ23" s="1"/>
      <c r="AR23" s="1"/>
      <c r="AS23" s="1"/>
      <c r="AT23" s="1"/>
      <c r="AU23" s="1"/>
      <c r="AV23" s="3">
        <f t="shared" si="4"/>
        <v>1</v>
      </c>
      <c r="AW23" s="3">
        <f t="shared" si="5"/>
        <v>2</v>
      </c>
      <c r="AX23" s="3">
        <f t="shared" si="6"/>
        <v>0</v>
      </c>
      <c r="AY23" s="3">
        <f t="shared" si="7"/>
        <v>11</v>
      </c>
      <c r="AZ23" s="3">
        <f t="shared" si="8"/>
        <v>0</v>
      </c>
      <c r="BA23" s="3">
        <f t="shared" si="9"/>
        <v>0</v>
      </c>
      <c r="BB23" s="3">
        <f t="shared" si="10"/>
        <v>0</v>
      </c>
      <c r="BC23" s="3">
        <f t="shared" si="11"/>
        <v>0</v>
      </c>
      <c r="BD23" s="3">
        <f t="shared" si="12"/>
        <v>0</v>
      </c>
      <c r="BE23" s="3">
        <f t="shared" si="13"/>
        <v>0</v>
      </c>
      <c r="BF23" s="3">
        <f t="shared" si="14"/>
        <v>0</v>
      </c>
      <c r="BG23" s="3">
        <f t="shared" si="1"/>
        <v>1</v>
      </c>
      <c r="BH23" s="3">
        <f t="shared" si="15"/>
        <v>0</v>
      </c>
      <c r="BI23" s="3">
        <f t="shared" si="16"/>
        <v>0</v>
      </c>
      <c r="BJ23" s="3">
        <f t="shared" si="17"/>
        <v>0</v>
      </c>
      <c r="BK23" s="3">
        <f t="shared" si="18"/>
        <v>0</v>
      </c>
      <c r="BL23" s="3">
        <f t="shared" si="19"/>
        <v>0</v>
      </c>
      <c r="BM23" s="3">
        <f t="shared" si="20"/>
        <v>0</v>
      </c>
      <c r="BN23" s="3">
        <f t="shared" si="21"/>
        <v>0</v>
      </c>
      <c r="BO23" s="14">
        <f t="shared" si="22"/>
        <v>168</v>
      </c>
    </row>
    <row r="24" spans="1:67" ht="15">
      <c r="A24" s="25" t="s">
        <v>55</v>
      </c>
      <c r="B24" s="6" t="s">
        <v>56</v>
      </c>
      <c r="C24" s="26" t="s">
        <v>42</v>
      </c>
      <c r="D24" s="24" t="s">
        <v>52</v>
      </c>
      <c r="E24" s="198"/>
      <c r="F24" s="198" t="s">
        <v>15</v>
      </c>
      <c r="G24" s="199"/>
      <c r="H24" s="199"/>
      <c r="I24" s="199"/>
      <c r="J24" s="199"/>
      <c r="K24" s="198" t="s">
        <v>177</v>
      </c>
      <c r="L24" s="198" t="s">
        <v>16</v>
      </c>
      <c r="M24" s="198"/>
      <c r="N24" s="199"/>
      <c r="O24" s="199" t="s">
        <v>16</v>
      </c>
      <c r="P24" s="199"/>
      <c r="Q24" s="199"/>
      <c r="R24" s="199" t="s">
        <v>16</v>
      </c>
      <c r="S24" s="198"/>
      <c r="T24" s="198"/>
      <c r="U24" s="199"/>
      <c r="V24" s="199"/>
      <c r="W24" s="199"/>
      <c r="X24" s="199" t="s">
        <v>16</v>
      </c>
      <c r="Y24" s="199"/>
      <c r="Z24" s="198" t="s">
        <v>13</v>
      </c>
      <c r="AA24" s="198" t="s">
        <v>16</v>
      </c>
      <c r="AB24" s="199"/>
      <c r="AC24" s="199"/>
      <c r="AD24" s="199"/>
      <c r="AE24" s="199" t="s">
        <v>16</v>
      </c>
      <c r="AF24" s="199"/>
      <c r="AG24" s="198" t="s">
        <v>16</v>
      </c>
      <c r="AH24" s="198"/>
      <c r="AI24" s="199"/>
      <c r="AJ24" s="10">
        <v>114</v>
      </c>
      <c r="AK24" s="11">
        <f t="shared" si="2"/>
        <v>114</v>
      </c>
      <c r="AL24" s="12">
        <f>(BO24-AN24)</f>
        <v>0</v>
      </c>
      <c r="AN24" s="13">
        <f t="shared" si="0"/>
        <v>114</v>
      </c>
      <c r="AO24" s="13">
        <f t="shared" si="3"/>
        <v>0</v>
      </c>
      <c r="AP24" s="2"/>
      <c r="AQ24" s="1"/>
      <c r="AR24" s="1"/>
      <c r="AS24" s="1"/>
      <c r="AT24" s="1"/>
      <c r="AU24" s="1"/>
      <c r="AV24" s="3">
        <f t="shared" si="4"/>
        <v>1</v>
      </c>
      <c r="AW24" s="3">
        <f t="shared" si="5"/>
        <v>0</v>
      </c>
      <c r="AX24" s="3">
        <f t="shared" si="6"/>
        <v>2</v>
      </c>
      <c r="AY24" s="3">
        <f t="shared" si="7"/>
        <v>7</v>
      </c>
      <c r="AZ24" s="3">
        <f t="shared" si="8"/>
        <v>0</v>
      </c>
      <c r="BA24" s="3">
        <f t="shared" si="9"/>
        <v>0</v>
      </c>
      <c r="BB24" s="3">
        <f t="shared" si="10"/>
        <v>0</v>
      </c>
      <c r="BC24" s="3">
        <f t="shared" si="11"/>
        <v>0</v>
      </c>
      <c r="BD24" s="3">
        <f t="shared" si="12"/>
        <v>0</v>
      </c>
      <c r="BE24" s="3">
        <f t="shared" si="13"/>
        <v>0</v>
      </c>
      <c r="BF24" s="3">
        <f t="shared" si="14"/>
        <v>0</v>
      </c>
      <c r="BG24" s="3">
        <f t="shared" si="1"/>
        <v>0</v>
      </c>
      <c r="BH24" s="3">
        <f t="shared" si="15"/>
        <v>0</v>
      </c>
      <c r="BI24" s="3">
        <f t="shared" si="16"/>
        <v>0</v>
      </c>
      <c r="BJ24" s="3">
        <f t="shared" si="17"/>
        <v>0</v>
      </c>
      <c r="BK24" s="3">
        <f t="shared" si="18"/>
        <v>0</v>
      </c>
      <c r="BL24" s="3">
        <f t="shared" si="19"/>
        <v>0</v>
      </c>
      <c r="BM24" s="3">
        <f t="shared" si="20"/>
        <v>0</v>
      </c>
      <c r="BN24" s="3">
        <f t="shared" si="21"/>
        <v>0</v>
      </c>
      <c r="BO24" s="14">
        <f t="shared" si="22"/>
        <v>114</v>
      </c>
    </row>
    <row r="25" spans="1:85" ht="15">
      <c r="A25" s="25" t="s">
        <v>57</v>
      </c>
      <c r="B25" s="6" t="s">
        <v>58</v>
      </c>
      <c r="C25" s="26" t="s">
        <v>42</v>
      </c>
      <c r="D25" s="24" t="s">
        <v>52</v>
      </c>
      <c r="E25" s="198"/>
      <c r="F25" s="198"/>
      <c r="G25" s="199" t="s">
        <v>13</v>
      </c>
      <c r="H25" s="199" t="s">
        <v>14</v>
      </c>
      <c r="I25" s="199" t="s">
        <v>16</v>
      </c>
      <c r="J25" s="199"/>
      <c r="K25" s="198" t="s">
        <v>14</v>
      </c>
      <c r="L25" s="198" t="s">
        <v>16</v>
      </c>
      <c r="M25" s="198"/>
      <c r="N25" s="199" t="s">
        <v>14</v>
      </c>
      <c r="O25" s="199" t="s">
        <v>16</v>
      </c>
      <c r="P25" s="199"/>
      <c r="Q25" s="199" t="s">
        <v>14</v>
      </c>
      <c r="R25" s="199" t="s">
        <v>16</v>
      </c>
      <c r="S25" s="198"/>
      <c r="T25" s="198" t="s">
        <v>15</v>
      </c>
      <c r="U25" s="199" t="s">
        <v>24</v>
      </c>
      <c r="V25" s="199"/>
      <c r="W25" s="199" t="s">
        <v>14</v>
      </c>
      <c r="X25" s="199" t="s">
        <v>16</v>
      </c>
      <c r="Y25" s="199"/>
      <c r="Z25" s="198" t="s">
        <v>14</v>
      </c>
      <c r="AA25" s="198" t="s">
        <v>16</v>
      </c>
      <c r="AB25" s="199"/>
      <c r="AC25" s="199"/>
      <c r="AD25" s="199" t="s">
        <v>16</v>
      </c>
      <c r="AE25" s="199"/>
      <c r="AF25" s="199"/>
      <c r="AG25" s="198" t="s">
        <v>16</v>
      </c>
      <c r="AH25" s="198" t="s">
        <v>16</v>
      </c>
      <c r="AI25" s="199"/>
      <c r="AJ25" s="10">
        <v>114</v>
      </c>
      <c r="AK25" s="11">
        <f t="shared" si="2"/>
        <v>174</v>
      </c>
      <c r="AL25" s="306">
        <v>60</v>
      </c>
      <c r="AN25" s="13">
        <f t="shared" si="0"/>
        <v>114</v>
      </c>
      <c r="AO25" s="13">
        <v>60</v>
      </c>
      <c r="AP25" s="2"/>
      <c r="AQ25" s="1"/>
      <c r="AR25" s="1"/>
      <c r="AS25" s="1"/>
      <c r="AT25" s="1"/>
      <c r="AU25" s="1"/>
      <c r="AV25" s="3">
        <f t="shared" si="4"/>
        <v>1</v>
      </c>
      <c r="AW25" s="3">
        <f t="shared" si="5"/>
        <v>6</v>
      </c>
      <c r="AX25" s="3">
        <f t="shared" si="6"/>
        <v>1</v>
      </c>
      <c r="AY25" s="3">
        <f t="shared" si="7"/>
        <v>9</v>
      </c>
      <c r="AZ25" s="3">
        <f t="shared" si="8"/>
        <v>0</v>
      </c>
      <c r="BA25" s="3">
        <f t="shared" si="9"/>
        <v>0</v>
      </c>
      <c r="BB25" s="3">
        <f t="shared" si="10"/>
        <v>0</v>
      </c>
      <c r="BC25" s="3">
        <f t="shared" si="11"/>
        <v>0</v>
      </c>
      <c r="BD25" s="3">
        <f t="shared" si="12"/>
        <v>0</v>
      </c>
      <c r="BE25" s="3">
        <f t="shared" si="13"/>
        <v>0</v>
      </c>
      <c r="BF25" s="3">
        <f t="shared" si="14"/>
        <v>0</v>
      </c>
      <c r="BG25" s="3">
        <f t="shared" si="1"/>
        <v>1</v>
      </c>
      <c r="BH25" s="3">
        <f t="shared" si="15"/>
        <v>0</v>
      </c>
      <c r="BI25" s="3">
        <f t="shared" si="16"/>
        <v>0</v>
      </c>
      <c r="BJ25" s="3">
        <f t="shared" si="17"/>
        <v>0</v>
      </c>
      <c r="BK25" s="3">
        <f t="shared" si="18"/>
        <v>0</v>
      </c>
      <c r="BL25" s="3">
        <f t="shared" si="19"/>
        <v>0</v>
      </c>
      <c r="BM25" s="3">
        <f t="shared" si="20"/>
        <v>0</v>
      </c>
      <c r="BN25" s="3">
        <f t="shared" si="21"/>
        <v>0</v>
      </c>
      <c r="BO25" s="14">
        <f t="shared" si="22"/>
        <v>180</v>
      </c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</row>
    <row r="26" spans="1:67" ht="15">
      <c r="A26" s="25" t="s">
        <v>59</v>
      </c>
      <c r="B26" s="6" t="s">
        <v>60</v>
      </c>
      <c r="C26" s="26" t="s">
        <v>42</v>
      </c>
      <c r="D26" s="24" t="s">
        <v>52</v>
      </c>
      <c r="E26" s="264" t="s">
        <v>13</v>
      </c>
      <c r="F26" s="264"/>
      <c r="G26" s="263" t="s">
        <v>16</v>
      </c>
      <c r="H26" s="263"/>
      <c r="I26" s="263"/>
      <c r="J26" s="263" t="s">
        <v>16</v>
      </c>
      <c r="K26" s="264"/>
      <c r="L26" s="264" t="s">
        <v>14</v>
      </c>
      <c r="M26" s="264" t="s">
        <v>16</v>
      </c>
      <c r="N26" s="263"/>
      <c r="O26" s="263"/>
      <c r="P26" s="263" t="s">
        <v>24</v>
      </c>
      <c r="Q26" s="263"/>
      <c r="R26" s="263"/>
      <c r="S26" s="264" t="s">
        <v>15</v>
      </c>
      <c r="T26" s="264"/>
      <c r="U26" s="263"/>
      <c r="V26" s="263" t="s">
        <v>16</v>
      </c>
      <c r="W26" s="263"/>
      <c r="X26" s="263"/>
      <c r="Y26" s="263" t="s">
        <v>16</v>
      </c>
      <c r="Z26" s="264"/>
      <c r="AA26" s="264"/>
      <c r="AB26" s="263" t="s">
        <v>16</v>
      </c>
      <c r="AC26" s="263"/>
      <c r="AD26" s="263"/>
      <c r="AE26" s="263" t="s">
        <v>16</v>
      </c>
      <c r="AF26" s="263"/>
      <c r="AG26" s="305"/>
      <c r="AH26" s="198" t="s">
        <v>16</v>
      </c>
      <c r="AI26" s="199"/>
      <c r="AJ26" s="10">
        <v>114</v>
      </c>
      <c r="AK26" s="11">
        <f t="shared" si="2"/>
        <v>138</v>
      </c>
      <c r="AL26" s="12">
        <f>(BO26-AN26)</f>
        <v>24</v>
      </c>
      <c r="AN26" s="13">
        <f t="shared" si="0"/>
        <v>114</v>
      </c>
      <c r="AO26" s="13">
        <f t="shared" si="3"/>
        <v>24</v>
      </c>
      <c r="AP26" s="2"/>
      <c r="AQ26" s="1"/>
      <c r="AR26" s="1"/>
      <c r="AS26" s="1"/>
      <c r="AT26" s="1"/>
      <c r="AU26" s="1"/>
      <c r="AV26" s="3">
        <f t="shared" si="4"/>
        <v>1</v>
      </c>
      <c r="AW26" s="3">
        <f t="shared" si="5"/>
        <v>1</v>
      </c>
      <c r="AX26" s="3">
        <f t="shared" si="6"/>
        <v>1</v>
      </c>
      <c r="AY26" s="3">
        <f t="shared" si="7"/>
        <v>8</v>
      </c>
      <c r="AZ26" s="3">
        <f t="shared" si="8"/>
        <v>0</v>
      </c>
      <c r="BA26" s="3">
        <f t="shared" si="9"/>
        <v>0</v>
      </c>
      <c r="BB26" s="3">
        <f t="shared" si="10"/>
        <v>0</v>
      </c>
      <c r="BC26" s="3">
        <f t="shared" si="11"/>
        <v>0</v>
      </c>
      <c r="BD26" s="3">
        <f t="shared" si="12"/>
        <v>0</v>
      </c>
      <c r="BE26" s="3">
        <f t="shared" si="13"/>
        <v>0</v>
      </c>
      <c r="BF26" s="3">
        <f t="shared" si="14"/>
        <v>0</v>
      </c>
      <c r="BG26" s="3">
        <f t="shared" si="1"/>
        <v>1</v>
      </c>
      <c r="BH26" s="3">
        <f t="shared" si="15"/>
        <v>0</v>
      </c>
      <c r="BI26" s="3">
        <f t="shared" si="16"/>
        <v>0</v>
      </c>
      <c r="BJ26" s="3">
        <f t="shared" si="17"/>
        <v>0</v>
      </c>
      <c r="BK26" s="3">
        <f t="shared" si="18"/>
        <v>0</v>
      </c>
      <c r="BL26" s="3">
        <f t="shared" si="19"/>
        <v>0</v>
      </c>
      <c r="BM26" s="3">
        <f t="shared" si="20"/>
        <v>0</v>
      </c>
      <c r="BN26" s="3">
        <f t="shared" si="21"/>
        <v>0</v>
      </c>
      <c r="BO26" s="14">
        <f t="shared" si="22"/>
        <v>138</v>
      </c>
    </row>
    <row r="27" spans="1:67" ht="15">
      <c r="A27" s="25" t="s">
        <v>61</v>
      </c>
      <c r="B27" s="6" t="s">
        <v>62</v>
      </c>
      <c r="C27" s="26" t="s">
        <v>42</v>
      </c>
      <c r="D27" s="24" t="s">
        <v>52</v>
      </c>
      <c r="E27" s="198"/>
      <c r="F27" s="198" t="s">
        <v>16</v>
      </c>
      <c r="G27" s="199" t="s">
        <v>16</v>
      </c>
      <c r="H27" s="199"/>
      <c r="I27" s="199" t="s">
        <v>14</v>
      </c>
      <c r="J27" s="199" t="s">
        <v>16</v>
      </c>
      <c r="K27" s="198"/>
      <c r="L27" s="198" t="s">
        <v>13</v>
      </c>
      <c r="M27" s="198" t="s">
        <v>16</v>
      </c>
      <c r="N27" s="199"/>
      <c r="O27" s="199" t="s">
        <v>14</v>
      </c>
      <c r="P27" s="199" t="s">
        <v>16</v>
      </c>
      <c r="Q27" s="199"/>
      <c r="R27" s="199" t="s">
        <v>14</v>
      </c>
      <c r="S27" s="198" t="s">
        <v>16</v>
      </c>
      <c r="T27" s="198"/>
      <c r="U27" s="199" t="s">
        <v>16</v>
      </c>
      <c r="V27" s="199" t="s">
        <v>16</v>
      </c>
      <c r="W27" s="199"/>
      <c r="X27" s="199"/>
      <c r="Y27" s="199" t="s">
        <v>16</v>
      </c>
      <c r="Z27" s="198"/>
      <c r="AA27" s="198"/>
      <c r="AB27" s="199" t="s">
        <v>16</v>
      </c>
      <c r="AC27" s="199"/>
      <c r="AD27" s="199"/>
      <c r="AE27" s="445" t="s">
        <v>179</v>
      </c>
      <c r="AF27" s="446"/>
      <c r="AG27" s="446"/>
      <c r="AH27" s="447"/>
      <c r="AI27" s="199"/>
      <c r="AJ27" s="10">
        <v>90</v>
      </c>
      <c r="AK27" s="11">
        <f t="shared" si="2"/>
        <v>144</v>
      </c>
      <c r="AL27" s="12">
        <f>(BO27-AN27)</f>
        <v>54</v>
      </c>
      <c r="AN27" s="13">
        <v>90</v>
      </c>
      <c r="AO27" s="13">
        <f t="shared" si="3"/>
        <v>54</v>
      </c>
      <c r="AP27" s="2"/>
      <c r="AQ27" s="1"/>
      <c r="AR27" s="1"/>
      <c r="AS27" s="1"/>
      <c r="AT27" s="1"/>
      <c r="AU27" s="1"/>
      <c r="AV27" s="3">
        <f t="shared" si="4"/>
        <v>1</v>
      </c>
      <c r="AW27" s="3">
        <f t="shared" si="5"/>
        <v>3</v>
      </c>
      <c r="AX27" s="3">
        <f t="shared" si="6"/>
        <v>0</v>
      </c>
      <c r="AY27" s="3">
        <f t="shared" si="7"/>
        <v>10</v>
      </c>
      <c r="AZ27" s="3">
        <f t="shared" si="8"/>
        <v>0</v>
      </c>
      <c r="BA27" s="3">
        <f t="shared" si="9"/>
        <v>0</v>
      </c>
      <c r="BB27" s="3">
        <f t="shared" si="10"/>
        <v>0</v>
      </c>
      <c r="BC27" s="3">
        <f t="shared" si="11"/>
        <v>0</v>
      </c>
      <c r="BD27" s="3">
        <f t="shared" si="12"/>
        <v>0</v>
      </c>
      <c r="BE27" s="3">
        <f t="shared" si="13"/>
        <v>0</v>
      </c>
      <c r="BF27" s="3">
        <f t="shared" si="14"/>
        <v>0</v>
      </c>
      <c r="BG27" s="3">
        <f t="shared" si="1"/>
        <v>0</v>
      </c>
      <c r="BH27" s="3">
        <f t="shared" si="15"/>
        <v>0</v>
      </c>
      <c r="BI27" s="3">
        <f t="shared" si="16"/>
        <v>0</v>
      </c>
      <c r="BJ27" s="3">
        <f t="shared" si="17"/>
        <v>0</v>
      </c>
      <c r="BK27" s="3">
        <f t="shared" si="18"/>
        <v>0</v>
      </c>
      <c r="BL27" s="3">
        <f t="shared" si="19"/>
        <v>0</v>
      </c>
      <c r="BM27" s="3">
        <f t="shared" si="20"/>
        <v>0</v>
      </c>
      <c r="BN27" s="3">
        <f t="shared" si="21"/>
        <v>0</v>
      </c>
      <c r="BO27" s="14">
        <f t="shared" si="22"/>
        <v>144</v>
      </c>
    </row>
    <row r="28" spans="1:70" ht="15">
      <c r="A28" s="432" t="s">
        <v>0</v>
      </c>
      <c r="B28" s="438" t="s">
        <v>1</v>
      </c>
      <c r="C28" s="223" t="s">
        <v>2</v>
      </c>
      <c r="D28" s="434" t="s">
        <v>3</v>
      </c>
      <c r="E28" s="66">
        <v>1</v>
      </c>
      <c r="F28" s="66">
        <v>2</v>
      </c>
      <c r="G28" s="66">
        <v>3</v>
      </c>
      <c r="H28" s="66">
        <v>4</v>
      </c>
      <c r="I28" s="66">
        <v>5</v>
      </c>
      <c r="J28" s="66">
        <v>6</v>
      </c>
      <c r="K28" s="66">
        <v>7</v>
      </c>
      <c r="L28" s="66">
        <v>8</v>
      </c>
      <c r="M28" s="66">
        <v>9</v>
      </c>
      <c r="N28" s="66">
        <v>10</v>
      </c>
      <c r="O28" s="66">
        <v>11</v>
      </c>
      <c r="P28" s="66">
        <v>12</v>
      </c>
      <c r="Q28" s="66">
        <v>13</v>
      </c>
      <c r="R28" s="66">
        <v>14</v>
      </c>
      <c r="S28" s="66">
        <v>15</v>
      </c>
      <c r="T28" s="66">
        <v>16</v>
      </c>
      <c r="U28" s="66">
        <v>17</v>
      </c>
      <c r="V28" s="66">
        <v>18</v>
      </c>
      <c r="W28" s="66">
        <v>19</v>
      </c>
      <c r="X28" s="66">
        <v>20</v>
      </c>
      <c r="Y28" s="66">
        <v>21</v>
      </c>
      <c r="Z28" s="66">
        <v>22</v>
      </c>
      <c r="AA28" s="66">
        <v>23</v>
      </c>
      <c r="AB28" s="66">
        <v>24</v>
      </c>
      <c r="AC28" s="66">
        <v>25</v>
      </c>
      <c r="AD28" s="66">
        <v>26</v>
      </c>
      <c r="AE28" s="66">
        <v>27</v>
      </c>
      <c r="AF28" s="66">
        <v>28</v>
      </c>
      <c r="AG28" s="66">
        <v>29</v>
      </c>
      <c r="AH28" s="66">
        <v>30</v>
      </c>
      <c r="AI28" s="66">
        <v>31</v>
      </c>
      <c r="AJ28" s="435" t="s">
        <v>4</v>
      </c>
      <c r="AK28" s="436" t="s">
        <v>5</v>
      </c>
      <c r="AL28" s="437" t="s">
        <v>6</v>
      </c>
      <c r="AM28" s="257"/>
      <c r="AN28" s="258"/>
      <c r="AO28" s="258"/>
      <c r="AP28" s="259"/>
      <c r="AQ28" s="260"/>
      <c r="AR28" s="260"/>
      <c r="AS28" s="260"/>
      <c r="AT28" s="260"/>
      <c r="AU28" s="260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2"/>
      <c r="BP28" s="257"/>
      <c r="BQ28" s="257"/>
      <c r="BR28" s="257"/>
    </row>
    <row r="29" spans="1:70" ht="15">
      <c r="A29" s="432"/>
      <c r="B29" s="438"/>
      <c r="C29" s="19" t="s">
        <v>42</v>
      </c>
      <c r="D29" s="434"/>
      <c r="E29" s="250" t="s">
        <v>157</v>
      </c>
      <c r="F29" s="250" t="s">
        <v>85</v>
      </c>
      <c r="G29" s="250" t="s">
        <v>80</v>
      </c>
      <c r="H29" s="250" t="s">
        <v>81</v>
      </c>
      <c r="I29" s="250" t="s">
        <v>82</v>
      </c>
      <c r="J29" s="250" t="s">
        <v>83</v>
      </c>
      <c r="K29" s="250" t="s">
        <v>84</v>
      </c>
      <c r="L29" s="250" t="s">
        <v>157</v>
      </c>
      <c r="M29" s="250" t="s">
        <v>85</v>
      </c>
      <c r="N29" s="250" t="s">
        <v>80</v>
      </c>
      <c r="O29" s="250" t="s">
        <v>81</v>
      </c>
      <c r="P29" s="250" t="s">
        <v>82</v>
      </c>
      <c r="Q29" s="250" t="s">
        <v>83</v>
      </c>
      <c r="R29" s="250" t="s">
        <v>84</v>
      </c>
      <c r="S29" s="250" t="s">
        <v>157</v>
      </c>
      <c r="T29" s="250" t="s">
        <v>85</v>
      </c>
      <c r="U29" s="250" t="s">
        <v>80</v>
      </c>
      <c r="V29" s="250" t="s">
        <v>81</v>
      </c>
      <c r="W29" s="250" t="s">
        <v>82</v>
      </c>
      <c r="X29" s="250" t="s">
        <v>83</v>
      </c>
      <c r="Y29" s="250" t="s">
        <v>84</v>
      </c>
      <c r="Z29" s="250" t="s">
        <v>157</v>
      </c>
      <c r="AA29" s="250" t="s">
        <v>85</v>
      </c>
      <c r="AB29" s="250" t="s">
        <v>80</v>
      </c>
      <c r="AC29" s="250" t="s">
        <v>81</v>
      </c>
      <c r="AD29" s="250" t="s">
        <v>82</v>
      </c>
      <c r="AE29" s="250" t="s">
        <v>83</v>
      </c>
      <c r="AF29" s="250" t="s">
        <v>84</v>
      </c>
      <c r="AG29" s="250" t="s">
        <v>157</v>
      </c>
      <c r="AH29" s="250" t="s">
        <v>85</v>
      </c>
      <c r="AI29" s="66" t="s">
        <v>84</v>
      </c>
      <c r="AJ29" s="435"/>
      <c r="AK29" s="436"/>
      <c r="AL29" s="437"/>
      <c r="AM29" s="257"/>
      <c r="AN29" s="258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</row>
    <row r="30" spans="1:66" ht="15">
      <c r="A30" s="5"/>
      <c r="B30" s="28"/>
      <c r="C30" s="6"/>
      <c r="D30" s="29"/>
      <c r="E30" s="197"/>
      <c r="F30" s="197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218"/>
      <c r="AD30" s="218"/>
      <c r="AE30" s="9"/>
      <c r="AF30" s="9"/>
      <c r="AG30" s="9"/>
      <c r="AH30" s="9"/>
      <c r="AI30" s="9"/>
      <c r="AJ30" s="30"/>
      <c r="AK30" s="30"/>
      <c r="AL30" s="31"/>
      <c r="AM30" s="257"/>
      <c r="AN30" s="257"/>
      <c r="AO30" s="257"/>
      <c r="BN30">
        <f>150-114</f>
        <v>36</v>
      </c>
    </row>
    <row r="31" spans="1:38" ht="15">
      <c r="A31" s="251"/>
      <c r="B31" s="251"/>
      <c r="C31" s="33"/>
      <c r="D31" s="252"/>
      <c r="E31" s="254"/>
      <c r="F31" s="254"/>
      <c r="G31" s="253"/>
      <c r="H31" s="253"/>
      <c r="I31" s="253"/>
      <c r="J31" s="253"/>
      <c r="K31" s="254"/>
      <c r="L31" s="254"/>
      <c r="M31" s="254"/>
      <c r="N31" s="253"/>
      <c r="O31" s="253"/>
      <c r="P31" s="253"/>
      <c r="Q31" s="253"/>
      <c r="R31" s="253"/>
      <c r="S31" s="254"/>
      <c r="T31" s="254"/>
      <c r="U31" s="253"/>
      <c r="V31" s="253"/>
      <c r="W31" s="253"/>
      <c r="X31" s="253"/>
      <c r="Y31" s="253"/>
      <c r="Z31" s="254"/>
      <c r="AA31" s="254"/>
      <c r="AB31" s="253"/>
      <c r="AC31" s="254"/>
      <c r="AD31" s="254"/>
      <c r="AE31" s="253"/>
      <c r="AF31" s="253"/>
      <c r="AG31" s="254"/>
      <c r="AH31" s="254"/>
      <c r="AI31" s="253"/>
      <c r="AJ31" s="255"/>
      <c r="AK31" s="255"/>
      <c r="AL31" s="255"/>
    </row>
    <row r="32" spans="1:38" ht="15">
      <c r="A32" s="251"/>
      <c r="B32" s="251"/>
      <c r="C32" s="33"/>
      <c r="D32" s="252"/>
      <c r="E32" s="254"/>
      <c r="F32" s="254"/>
      <c r="G32" s="253"/>
      <c r="H32" s="253"/>
      <c r="I32" s="253"/>
      <c r="J32" s="253"/>
      <c r="K32" s="254"/>
      <c r="L32" s="254"/>
      <c r="M32" s="254"/>
      <c r="N32" s="253"/>
      <c r="O32" s="253"/>
      <c r="P32" s="253"/>
      <c r="Q32" s="253"/>
      <c r="R32" s="253"/>
      <c r="S32" s="254"/>
      <c r="T32" s="254"/>
      <c r="U32" s="253"/>
      <c r="V32" s="253"/>
      <c r="W32" s="253"/>
      <c r="X32" s="253"/>
      <c r="Y32" s="253"/>
      <c r="Z32" s="254"/>
      <c r="AA32" s="254"/>
      <c r="AB32" s="253"/>
      <c r="AC32" s="254"/>
      <c r="AD32" s="254"/>
      <c r="AE32" s="253"/>
      <c r="AF32" s="253"/>
      <c r="AG32" s="254"/>
      <c r="AH32" s="254"/>
      <c r="AI32" s="253"/>
      <c r="AJ32" s="255"/>
      <c r="AK32" s="255"/>
      <c r="AL32" s="255"/>
    </row>
    <row r="35" spans="2:26" ht="15">
      <c r="B35" s="32" t="s">
        <v>63</v>
      </c>
      <c r="C35" s="33"/>
      <c r="D35" s="34"/>
      <c r="E35" s="35"/>
      <c r="F35" s="36"/>
      <c r="G35" s="36"/>
      <c r="H35" s="37"/>
      <c r="I35" s="37"/>
      <c r="J35" s="37"/>
      <c r="K35" s="444" t="s">
        <v>64</v>
      </c>
      <c r="L35" s="444"/>
      <c r="M35" s="444"/>
      <c r="N35" s="444"/>
      <c r="O35" s="444"/>
      <c r="P35" s="37"/>
      <c r="Q35" s="37"/>
      <c r="R35" s="37"/>
      <c r="S35" s="35"/>
      <c r="T35" s="35"/>
      <c r="U35" s="35"/>
      <c r="V35" s="37"/>
      <c r="W35" s="37"/>
      <c r="X35" s="37"/>
      <c r="Y35" s="37"/>
      <c r="Z35" s="37"/>
    </row>
    <row r="36" spans="2:26" ht="15">
      <c r="B36" s="38" t="s">
        <v>13</v>
      </c>
      <c r="C36" s="39" t="s">
        <v>65</v>
      </c>
      <c r="D36" s="40"/>
      <c r="E36" s="40" t="s">
        <v>20</v>
      </c>
      <c r="F36" s="40"/>
      <c r="G36" s="40" t="s">
        <v>66</v>
      </c>
      <c r="H36" s="40"/>
      <c r="I36" s="41"/>
      <c r="J36" s="42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5"/>
    </row>
    <row r="37" spans="2:36" ht="15">
      <c r="B37" s="46" t="s">
        <v>14</v>
      </c>
      <c r="C37" s="47" t="s">
        <v>67</v>
      </c>
      <c r="D37" s="48"/>
      <c r="E37" s="48" t="s">
        <v>16</v>
      </c>
      <c r="F37" s="48"/>
      <c r="G37" s="48" t="s">
        <v>68</v>
      </c>
      <c r="H37" s="48"/>
      <c r="I37" s="49"/>
      <c r="J37" s="48"/>
      <c r="K37" s="50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2"/>
      <c r="AA37" s="440" t="s">
        <v>69</v>
      </c>
      <c r="AB37" s="440"/>
      <c r="AC37" s="440"/>
      <c r="AD37" s="440"/>
      <c r="AE37" s="440"/>
      <c r="AF37" s="440"/>
      <c r="AG37" s="440"/>
      <c r="AH37" s="440"/>
      <c r="AI37" s="440"/>
      <c r="AJ37" s="440"/>
    </row>
    <row r="38" spans="2:36" ht="15">
      <c r="B38" s="46" t="s">
        <v>22</v>
      </c>
      <c r="C38" s="47" t="s">
        <v>70</v>
      </c>
      <c r="D38" s="48"/>
      <c r="E38" s="53" t="s">
        <v>18</v>
      </c>
      <c r="F38" s="53"/>
      <c r="G38" s="53" t="s">
        <v>71</v>
      </c>
      <c r="H38" s="53"/>
      <c r="I38" s="49"/>
      <c r="J38" s="48"/>
      <c r="K38" s="50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  <c r="AA38" s="439" t="s">
        <v>72</v>
      </c>
      <c r="AB38" s="439"/>
      <c r="AC38" s="439"/>
      <c r="AD38" s="439"/>
      <c r="AE38" s="439"/>
      <c r="AF38" s="439"/>
      <c r="AG38" s="439"/>
      <c r="AH38" s="439"/>
      <c r="AI38" s="439"/>
      <c r="AJ38" s="439"/>
    </row>
    <row r="39" spans="2:36" ht="15">
      <c r="B39" s="54" t="s">
        <v>15</v>
      </c>
      <c r="C39" s="53" t="s">
        <v>73</v>
      </c>
      <c r="D39" s="53"/>
      <c r="E39" s="53" t="s">
        <v>19</v>
      </c>
      <c r="F39" s="53"/>
      <c r="G39" s="53" t="s">
        <v>74</v>
      </c>
      <c r="H39" s="53"/>
      <c r="I39" s="55"/>
      <c r="J39" s="56"/>
      <c r="K39" s="57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9"/>
      <c r="AA39" s="440" t="s">
        <v>75</v>
      </c>
      <c r="AB39" s="440"/>
      <c r="AC39" s="440"/>
      <c r="AD39" s="440"/>
      <c r="AE39" s="440"/>
      <c r="AF39" s="440"/>
      <c r="AG39" s="440"/>
      <c r="AH39" s="440"/>
      <c r="AI39" s="440"/>
      <c r="AJ39" s="440"/>
    </row>
    <row r="40" spans="2:36" ht="15">
      <c r="B40" s="60" t="s">
        <v>17</v>
      </c>
      <c r="C40" s="61" t="s">
        <v>73</v>
      </c>
      <c r="D40" s="61"/>
      <c r="E40" s="61" t="s">
        <v>160</v>
      </c>
      <c r="F40" s="61"/>
      <c r="G40" s="61" t="s">
        <v>161</v>
      </c>
      <c r="H40" s="61"/>
      <c r="I40" s="62"/>
      <c r="J40" s="56"/>
      <c r="K40" s="63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5"/>
      <c r="AA40" s="440" t="s">
        <v>76</v>
      </c>
      <c r="AB40" s="440"/>
      <c r="AC40" s="440"/>
      <c r="AD40" s="440"/>
      <c r="AE40" s="440"/>
      <c r="AF40" s="440"/>
      <c r="AG40" s="440"/>
      <c r="AH40" s="440"/>
      <c r="AI40" s="440"/>
      <c r="AJ40" s="440"/>
    </row>
  </sheetData>
  <sheetProtection/>
  <mergeCells count="44">
    <mergeCell ref="AA38:AJ38"/>
    <mergeCell ref="AA39:AJ39"/>
    <mergeCell ref="AA40:AJ40"/>
    <mergeCell ref="AL28:AL29"/>
    <mergeCell ref="AK28:AK29"/>
    <mergeCell ref="G18:Z18"/>
    <mergeCell ref="K35:O35"/>
    <mergeCell ref="AA37:AJ37"/>
    <mergeCell ref="AL20:AL21"/>
    <mergeCell ref="AE27:AH27"/>
    <mergeCell ref="A28:A29"/>
    <mergeCell ref="B28:B29"/>
    <mergeCell ref="D28:D29"/>
    <mergeCell ref="AJ28:AJ29"/>
    <mergeCell ref="AL16:AL17"/>
    <mergeCell ref="A20:A21"/>
    <mergeCell ref="B20:B21"/>
    <mergeCell ref="D20:D21"/>
    <mergeCell ref="AJ20:AJ21"/>
    <mergeCell ref="AK20:AK21"/>
    <mergeCell ref="A16:A17"/>
    <mergeCell ref="B16:B17"/>
    <mergeCell ref="D16:D17"/>
    <mergeCell ref="AJ16:AJ17"/>
    <mergeCell ref="AK16:AK17"/>
    <mergeCell ref="A12:A13"/>
    <mergeCell ref="B12:B13"/>
    <mergeCell ref="D12:D13"/>
    <mergeCell ref="AJ12:AJ13"/>
    <mergeCell ref="AK12:AK13"/>
    <mergeCell ref="AL12:AL13"/>
    <mergeCell ref="A7:A8"/>
    <mergeCell ref="B7:B8"/>
    <mergeCell ref="D7:D8"/>
    <mergeCell ref="AJ7:AJ8"/>
    <mergeCell ref="AK7:AK8"/>
    <mergeCell ref="AL7:AL8"/>
    <mergeCell ref="A1:AL3"/>
    <mergeCell ref="A4:A5"/>
    <mergeCell ref="B4:B5"/>
    <mergeCell ref="D4:D5"/>
    <mergeCell ref="AJ4:AJ5"/>
    <mergeCell ref="AK4:AK5"/>
    <mergeCell ref="AL4:AL5"/>
  </mergeCells>
  <printOptions/>
  <pageMargins left="0.905511811023622" right="0.31496062992125984" top="0.1968503937007874" bottom="0.1968503937007874" header="0.1968503937007874" footer="0.11811023622047244"/>
  <pageSetup fitToHeight="0" fitToWidth="1" orientation="landscape" paperSize="9" scale="3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28"/>
  <sheetViews>
    <sheetView tabSelected="1" zoomScalePageLayoutView="0" workbookViewId="0" topLeftCell="C1">
      <selection activeCell="V31" sqref="V31"/>
    </sheetView>
  </sheetViews>
  <sheetFormatPr defaultColWidth="9.140625" defaultRowHeight="15"/>
  <cols>
    <col min="1" max="1" width="8.7109375" style="0" customWidth="1"/>
    <col min="2" max="2" width="30.57421875" style="0" customWidth="1"/>
    <col min="3" max="3" width="13.140625" style="0" customWidth="1"/>
    <col min="4" max="4" width="13.57421875" style="0" customWidth="1"/>
    <col min="5" max="34" width="4.7109375" style="0" customWidth="1"/>
    <col min="35" max="35" width="4.7109375" style="0" hidden="1" customWidth="1"/>
    <col min="36" max="36" width="4.7109375" style="0" customWidth="1"/>
    <col min="37" max="37" width="4.28125" style="0" customWidth="1"/>
    <col min="38" max="38" width="3.7109375" style="0" customWidth="1"/>
  </cols>
  <sheetData>
    <row r="1" spans="1:87" ht="15" customHeight="1">
      <c r="A1" s="463" t="s">
        <v>180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124"/>
      <c r="AK1" s="124"/>
      <c r="AL1" s="125"/>
      <c r="AM1" s="126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</row>
    <row r="2" spans="1:87" ht="15">
      <c r="A2" s="465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127"/>
      <c r="AK2" s="127"/>
      <c r="AL2" s="128"/>
      <c r="AM2" s="126"/>
      <c r="AN2" s="129">
        <v>132</v>
      </c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69"/>
    </row>
    <row r="3" spans="1:87" ht="15">
      <c r="A3" s="467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130"/>
      <c r="AK3" s="130"/>
      <c r="AL3" s="131"/>
      <c r="AM3" s="58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69"/>
    </row>
    <row r="4" spans="1:87" ht="15">
      <c r="A4" s="132" t="s">
        <v>0</v>
      </c>
      <c r="B4" s="133" t="s">
        <v>1</v>
      </c>
      <c r="C4" s="133" t="s">
        <v>78</v>
      </c>
      <c r="D4" s="459" t="s">
        <v>3</v>
      </c>
      <c r="E4" s="66">
        <v>1</v>
      </c>
      <c r="F4" s="66">
        <v>2</v>
      </c>
      <c r="G4" s="66">
        <v>3</v>
      </c>
      <c r="H4" s="66">
        <v>4</v>
      </c>
      <c r="I4" s="66">
        <v>5</v>
      </c>
      <c r="J4" s="66">
        <v>6</v>
      </c>
      <c r="K4" s="66">
        <v>7</v>
      </c>
      <c r="L4" s="66">
        <v>8</v>
      </c>
      <c r="M4" s="66">
        <v>9</v>
      </c>
      <c r="N4" s="66">
        <v>10</v>
      </c>
      <c r="O4" s="66">
        <v>11</v>
      </c>
      <c r="P4" s="66">
        <v>12</v>
      </c>
      <c r="Q4" s="66">
        <v>13</v>
      </c>
      <c r="R4" s="66">
        <v>14</v>
      </c>
      <c r="S4" s="66">
        <v>15</v>
      </c>
      <c r="T4" s="66">
        <v>16</v>
      </c>
      <c r="U4" s="66">
        <v>17</v>
      </c>
      <c r="V4" s="66">
        <v>18</v>
      </c>
      <c r="W4" s="66">
        <v>19</v>
      </c>
      <c r="X4" s="66">
        <v>20</v>
      </c>
      <c r="Y4" s="66">
        <v>21</v>
      </c>
      <c r="Z4" s="66">
        <v>22</v>
      </c>
      <c r="AA4" s="66">
        <v>23</v>
      </c>
      <c r="AB4" s="66">
        <v>24</v>
      </c>
      <c r="AC4" s="66">
        <v>25</v>
      </c>
      <c r="AD4" s="66">
        <v>26</v>
      </c>
      <c r="AE4" s="66">
        <v>27</v>
      </c>
      <c r="AF4" s="66">
        <v>28</v>
      </c>
      <c r="AG4" s="66">
        <v>29</v>
      </c>
      <c r="AH4" s="66">
        <v>30</v>
      </c>
      <c r="AI4" s="134">
        <v>31</v>
      </c>
      <c r="AJ4" s="460" t="s">
        <v>4</v>
      </c>
      <c r="AK4" s="461" t="s">
        <v>5</v>
      </c>
      <c r="AL4" s="462" t="s">
        <v>6</v>
      </c>
      <c r="AM4" s="126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69"/>
    </row>
    <row r="5" spans="1:87" ht="15">
      <c r="A5" s="132"/>
      <c r="B5" s="133" t="s">
        <v>128</v>
      </c>
      <c r="C5" s="133" t="s">
        <v>129</v>
      </c>
      <c r="D5" s="459"/>
      <c r="E5" s="250" t="s">
        <v>157</v>
      </c>
      <c r="F5" s="250" t="s">
        <v>85</v>
      </c>
      <c r="G5" s="250" t="s">
        <v>80</v>
      </c>
      <c r="H5" s="250" t="s">
        <v>81</v>
      </c>
      <c r="I5" s="250" t="s">
        <v>82</v>
      </c>
      <c r="J5" s="250" t="s">
        <v>83</v>
      </c>
      <c r="K5" s="250" t="s">
        <v>84</v>
      </c>
      <c r="L5" s="250" t="s">
        <v>157</v>
      </c>
      <c r="M5" s="250" t="s">
        <v>85</v>
      </c>
      <c r="N5" s="250" t="s">
        <v>80</v>
      </c>
      <c r="O5" s="250" t="s">
        <v>81</v>
      </c>
      <c r="P5" s="250" t="s">
        <v>82</v>
      </c>
      <c r="Q5" s="250" t="s">
        <v>83</v>
      </c>
      <c r="R5" s="250" t="s">
        <v>84</v>
      </c>
      <c r="S5" s="250" t="s">
        <v>157</v>
      </c>
      <c r="T5" s="250" t="s">
        <v>85</v>
      </c>
      <c r="U5" s="250" t="s">
        <v>80</v>
      </c>
      <c r="V5" s="250" t="s">
        <v>81</v>
      </c>
      <c r="W5" s="250" t="s">
        <v>82</v>
      </c>
      <c r="X5" s="250" t="s">
        <v>83</v>
      </c>
      <c r="Y5" s="250" t="s">
        <v>84</v>
      </c>
      <c r="Z5" s="250" t="s">
        <v>157</v>
      </c>
      <c r="AA5" s="250" t="s">
        <v>85</v>
      </c>
      <c r="AB5" s="250" t="s">
        <v>80</v>
      </c>
      <c r="AC5" s="250" t="s">
        <v>81</v>
      </c>
      <c r="AD5" s="250" t="s">
        <v>82</v>
      </c>
      <c r="AE5" s="250" t="s">
        <v>83</v>
      </c>
      <c r="AF5" s="250" t="s">
        <v>84</v>
      </c>
      <c r="AG5" s="250" t="s">
        <v>157</v>
      </c>
      <c r="AH5" s="250" t="s">
        <v>85</v>
      </c>
      <c r="AI5" s="66" t="s">
        <v>80</v>
      </c>
      <c r="AJ5" s="460"/>
      <c r="AK5" s="461"/>
      <c r="AL5" s="462"/>
      <c r="AM5" s="126"/>
      <c r="AN5" s="75" t="s">
        <v>4</v>
      </c>
      <c r="AO5" s="75" t="s">
        <v>6</v>
      </c>
      <c r="AP5" s="135"/>
      <c r="AQ5" s="75" t="s">
        <v>8</v>
      </c>
      <c r="AR5" s="75" t="s">
        <v>9</v>
      </c>
      <c r="AS5" s="75" t="s">
        <v>10</v>
      </c>
      <c r="AT5" s="75" t="s">
        <v>11</v>
      </c>
      <c r="AU5" s="75" t="s">
        <v>12</v>
      </c>
      <c r="AV5" s="136" t="s">
        <v>13</v>
      </c>
      <c r="AW5" s="136" t="s">
        <v>14</v>
      </c>
      <c r="AX5" s="136" t="s">
        <v>15</v>
      </c>
      <c r="AY5" s="136" t="s">
        <v>130</v>
      </c>
      <c r="AZ5" s="136" t="s">
        <v>86</v>
      </c>
      <c r="BA5" s="136" t="s">
        <v>87</v>
      </c>
      <c r="BB5" s="136" t="s">
        <v>19</v>
      </c>
      <c r="BC5" s="136" t="s">
        <v>20</v>
      </c>
      <c r="BD5" s="136" t="s">
        <v>21</v>
      </c>
      <c r="BE5" s="136" t="s">
        <v>87</v>
      </c>
      <c r="BF5" s="136" t="s">
        <v>23</v>
      </c>
      <c r="BG5" s="136" t="s">
        <v>24</v>
      </c>
      <c r="BH5" s="136" t="s">
        <v>25</v>
      </c>
      <c r="BI5" s="136" t="s">
        <v>26</v>
      </c>
      <c r="BJ5" s="136" t="s">
        <v>27</v>
      </c>
      <c r="BK5" s="136" t="s">
        <v>28</v>
      </c>
      <c r="BL5" s="136"/>
      <c r="BM5" s="136"/>
      <c r="BN5" s="137" t="s">
        <v>29</v>
      </c>
      <c r="BO5" s="137" t="s">
        <v>30</v>
      </c>
      <c r="BP5" s="129"/>
      <c r="BQ5" s="136" t="s">
        <v>13</v>
      </c>
      <c r="BR5" s="136" t="s">
        <v>14</v>
      </c>
      <c r="BS5" s="136" t="s">
        <v>15</v>
      </c>
      <c r="BT5" s="136" t="s">
        <v>131</v>
      </c>
      <c r="BU5" s="136" t="s">
        <v>21</v>
      </c>
      <c r="BV5" s="136" t="s">
        <v>86</v>
      </c>
      <c r="BW5" s="136" t="s">
        <v>19</v>
      </c>
      <c r="BX5" s="136" t="s">
        <v>20</v>
      </c>
      <c r="BY5" s="136" t="s">
        <v>21</v>
      </c>
      <c r="BZ5" s="136" t="s">
        <v>87</v>
      </c>
      <c r="CA5" s="136" t="s">
        <v>23</v>
      </c>
      <c r="CB5" s="136" t="s">
        <v>24</v>
      </c>
      <c r="CC5" s="136" t="s">
        <v>25</v>
      </c>
      <c r="CD5" s="136" t="s">
        <v>26</v>
      </c>
      <c r="CE5" s="136" t="s">
        <v>27</v>
      </c>
      <c r="CF5" s="136" t="s">
        <v>28</v>
      </c>
      <c r="CG5" s="136"/>
      <c r="CH5" s="136"/>
      <c r="CI5" s="138" t="s">
        <v>132</v>
      </c>
    </row>
    <row r="6" spans="1:87" ht="15">
      <c r="A6" s="139">
        <v>432741</v>
      </c>
      <c r="B6" s="140" t="s">
        <v>133</v>
      </c>
      <c r="C6" s="141">
        <v>18773</v>
      </c>
      <c r="D6" s="276" t="s">
        <v>134</v>
      </c>
      <c r="E6" s="221"/>
      <c r="F6" s="221"/>
      <c r="G6" s="219" t="s">
        <v>87</v>
      </c>
      <c r="H6" s="219" t="s">
        <v>87</v>
      </c>
      <c r="I6" s="219" t="s">
        <v>87</v>
      </c>
      <c r="J6" s="219" t="s">
        <v>87</v>
      </c>
      <c r="K6" s="219" t="s">
        <v>87</v>
      </c>
      <c r="L6" s="221"/>
      <c r="M6" s="221"/>
      <c r="N6" s="219" t="s">
        <v>87</v>
      </c>
      <c r="O6" s="219" t="s">
        <v>87</v>
      </c>
      <c r="P6" s="219" t="s">
        <v>87</v>
      </c>
      <c r="Q6" s="219" t="s">
        <v>87</v>
      </c>
      <c r="R6" s="219" t="s">
        <v>87</v>
      </c>
      <c r="S6" s="221"/>
      <c r="T6" s="221"/>
      <c r="U6" s="219" t="s">
        <v>87</v>
      </c>
      <c r="V6" s="219" t="s">
        <v>87</v>
      </c>
      <c r="W6" s="219" t="s">
        <v>87</v>
      </c>
      <c r="X6" s="219" t="s">
        <v>87</v>
      </c>
      <c r="Y6" s="219" t="s">
        <v>87</v>
      </c>
      <c r="Z6" s="221"/>
      <c r="AA6" s="221"/>
      <c r="AB6" s="219" t="s">
        <v>87</v>
      </c>
      <c r="AC6" s="219" t="s">
        <v>87</v>
      </c>
      <c r="AD6" s="219" t="s">
        <v>87</v>
      </c>
      <c r="AE6" s="219" t="s">
        <v>87</v>
      </c>
      <c r="AF6" s="219" t="s">
        <v>87</v>
      </c>
      <c r="AG6" s="221"/>
      <c r="AH6" s="221"/>
      <c r="AI6" s="219"/>
      <c r="AJ6" s="143">
        <f>AN6</f>
        <v>132</v>
      </c>
      <c r="AK6" s="144">
        <f>AJ6+AL6</f>
        <v>132</v>
      </c>
      <c r="AL6" s="145">
        <v>0</v>
      </c>
      <c r="AM6" s="126"/>
      <c r="AN6" s="80">
        <f>$AN$2-BN6</f>
        <v>132</v>
      </c>
      <c r="AO6" s="80">
        <f>(BO6-AN6)</f>
        <v>-12</v>
      </c>
      <c r="AP6" s="135"/>
      <c r="AQ6" s="75"/>
      <c r="AR6" s="75"/>
      <c r="AS6" s="75"/>
      <c r="AT6" s="75"/>
      <c r="AU6" s="75"/>
      <c r="AV6" s="136">
        <f>COUNTIF(D6:AI6,"M")</f>
        <v>0</v>
      </c>
      <c r="AW6" s="136">
        <f>COUNTIF(D6:AI6,"T")</f>
        <v>0</v>
      </c>
      <c r="AX6" s="136">
        <f>COUNTIF(D6:AI6,"P")</f>
        <v>0</v>
      </c>
      <c r="AY6" s="136">
        <f>COUNTIF(D6:AI6,"M2")</f>
        <v>0</v>
      </c>
      <c r="AZ6" s="136">
        <f>COUNTIF(D6:AI6,"M1")</f>
        <v>0</v>
      </c>
      <c r="BA6" s="136">
        <f>COUNTIF(D6:AI6,"T1")</f>
        <v>20</v>
      </c>
      <c r="BB6" s="136">
        <f>COUNTIF(D6:AI6,"I")</f>
        <v>0</v>
      </c>
      <c r="BC6" s="136">
        <f>COUNTIF(D6:AI6,"I²")</f>
        <v>0</v>
      </c>
      <c r="BD6" s="136">
        <f>COUNTIF(D6:AI6,"M4")</f>
        <v>0</v>
      </c>
      <c r="BE6" s="136">
        <f>COUNTIF(D6:AI6,"T5")</f>
        <v>0</v>
      </c>
      <c r="BF6" s="136">
        <f>COUNTIF(D6:AI6,"M/SN")</f>
        <v>0</v>
      </c>
      <c r="BG6" s="136">
        <f>COUNTIF(D6:AI6,"T/SNDa")</f>
        <v>0</v>
      </c>
      <c r="BH6" s="136">
        <f>COUNTIF(D6:AI6,"T/I")</f>
        <v>0</v>
      </c>
      <c r="BI6" s="136">
        <f>COUNTIF(D6:AI6,"P/i")</f>
        <v>0</v>
      </c>
      <c r="BJ6" s="136">
        <f>COUNTIF(D6:AI6,"m/i")</f>
        <v>0</v>
      </c>
      <c r="BK6" s="136">
        <f>COUNTIF(D6:AI6,"M4/t")</f>
        <v>0</v>
      </c>
      <c r="BL6" s="136">
        <f>COUNTIF(D6:AI6,"MTa")</f>
        <v>0</v>
      </c>
      <c r="BM6" s="136">
        <f>COUNTIF(D6:AI6,"MTa")</f>
        <v>0</v>
      </c>
      <c r="BN6" s="136">
        <f>((AR6*6)+(AS6*6)+(AT6*6)+(AU6)+(AQ6*6))</f>
        <v>0</v>
      </c>
      <c r="BO6" s="146">
        <f>(AV6*$BQ$6)+(AW6*$BR$6)+(AX6*$BS$6)+(AY6*$BT$6)+(AZ6*$BU$6)+(BA6*$BV$6)+(BB6*$BW$6)+(BC6*$BX$6)+(BD6*$BY$6)+(BE6*$BZ$6)+(BF6*$CA$6)+(BG6*$CB$6)+(BH6*$CC$6)+(BI6*$CD6)+(BJ6*$CE$6)+(BK6*$CF$6)+(BL6*$CG$6)+(BM6*$CH$6)</f>
        <v>120</v>
      </c>
      <c r="BP6" s="129"/>
      <c r="BQ6" s="75">
        <v>6</v>
      </c>
      <c r="BR6" s="75">
        <v>6</v>
      </c>
      <c r="BS6" s="75">
        <v>12</v>
      </c>
      <c r="BT6" s="75">
        <v>6</v>
      </c>
      <c r="BU6" s="75">
        <v>6</v>
      </c>
      <c r="BV6" s="75">
        <v>6</v>
      </c>
      <c r="BW6" s="75">
        <v>6</v>
      </c>
      <c r="BX6" s="75">
        <v>6</v>
      </c>
      <c r="BY6" s="75">
        <v>6</v>
      </c>
      <c r="BZ6" s="75">
        <v>6</v>
      </c>
      <c r="CA6" s="75">
        <v>18</v>
      </c>
      <c r="CB6" s="75">
        <v>18</v>
      </c>
      <c r="CC6" s="75">
        <v>12</v>
      </c>
      <c r="CD6" s="75">
        <v>18</v>
      </c>
      <c r="CE6" s="75">
        <v>12</v>
      </c>
      <c r="CF6" s="75">
        <v>8</v>
      </c>
      <c r="CG6" s="75"/>
      <c r="CH6" s="75"/>
      <c r="CI6" s="1">
        <v>6</v>
      </c>
    </row>
    <row r="7" spans="1:87" ht="15">
      <c r="A7" s="147" t="s">
        <v>0</v>
      </c>
      <c r="B7" s="133" t="s">
        <v>1</v>
      </c>
      <c r="C7" s="133" t="s">
        <v>78</v>
      </c>
      <c r="D7" s="459" t="s">
        <v>3</v>
      </c>
      <c r="E7" s="66">
        <v>1</v>
      </c>
      <c r="F7" s="66">
        <v>2</v>
      </c>
      <c r="G7" s="66">
        <v>3</v>
      </c>
      <c r="H7" s="66">
        <v>4</v>
      </c>
      <c r="I7" s="66">
        <v>5</v>
      </c>
      <c r="J7" s="66">
        <v>6</v>
      </c>
      <c r="K7" s="66">
        <v>7</v>
      </c>
      <c r="L7" s="66">
        <v>8</v>
      </c>
      <c r="M7" s="66">
        <v>9</v>
      </c>
      <c r="N7" s="66">
        <v>10</v>
      </c>
      <c r="O7" s="66">
        <v>11</v>
      </c>
      <c r="P7" s="66">
        <v>12</v>
      </c>
      <c r="Q7" s="66">
        <v>13</v>
      </c>
      <c r="R7" s="66">
        <v>14</v>
      </c>
      <c r="S7" s="66">
        <v>15</v>
      </c>
      <c r="T7" s="66">
        <v>16</v>
      </c>
      <c r="U7" s="66">
        <v>17</v>
      </c>
      <c r="V7" s="66">
        <v>18</v>
      </c>
      <c r="W7" s="66">
        <v>19</v>
      </c>
      <c r="X7" s="66">
        <v>20</v>
      </c>
      <c r="Y7" s="66">
        <v>21</v>
      </c>
      <c r="Z7" s="66">
        <v>22</v>
      </c>
      <c r="AA7" s="66">
        <v>23</v>
      </c>
      <c r="AB7" s="66">
        <v>24</v>
      </c>
      <c r="AC7" s="66">
        <v>25</v>
      </c>
      <c r="AD7" s="66">
        <v>26</v>
      </c>
      <c r="AE7" s="66">
        <v>27</v>
      </c>
      <c r="AF7" s="66">
        <v>28</v>
      </c>
      <c r="AG7" s="66">
        <v>29</v>
      </c>
      <c r="AH7" s="66">
        <v>30</v>
      </c>
      <c r="AI7" s="134">
        <v>31</v>
      </c>
      <c r="AJ7" s="460" t="s">
        <v>4</v>
      </c>
      <c r="AK7" s="461" t="s">
        <v>5</v>
      </c>
      <c r="AL7" s="462" t="s">
        <v>6</v>
      </c>
      <c r="AM7" s="126"/>
      <c r="AN7" s="75"/>
      <c r="AO7" s="75"/>
      <c r="AP7" s="135"/>
      <c r="AQ7" s="75"/>
      <c r="AR7" s="75"/>
      <c r="AS7" s="75"/>
      <c r="AT7" s="75"/>
      <c r="AU7" s="75"/>
      <c r="AV7" s="136"/>
      <c r="AW7" s="136"/>
      <c r="AX7" s="136"/>
      <c r="AY7" s="136"/>
      <c r="AZ7" s="136">
        <f aca="true" t="shared" si="0" ref="AZ7:AZ15">COUNTIF(D7:AI7,"M1")</f>
        <v>0</v>
      </c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7"/>
      <c r="BO7" s="137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69"/>
    </row>
    <row r="8" spans="1:87" ht="15">
      <c r="A8" s="147"/>
      <c r="B8" s="133" t="s">
        <v>135</v>
      </c>
      <c r="C8" s="133" t="s">
        <v>136</v>
      </c>
      <c r="D8" s="459"/>
      <c r="E8" s="250" t="s">
        <v>157</v>
      </c>
      <c r="F8" s="250" t="s">
        <v>85</v>
      </c>
      <c r="G8" s="250" t="s">
        <v>80</v>
      </c>
      <c r="H8" s="250" t="s">
        <v>81</v>
      </c>
      <c r="I8" s="250" t="s">
        <v>82</v>
      </c>
      <c r="J8" s="250" t="s">
        <v>83</v>
      </c>
      <c r="K8" s="250" t="s">
        <v>84</v>
      </c>
      <c r="L8" s="250" t="s">
        <v>157</v>
      </c>
      <c r="M8" s="250" t="s">
        <v>85</v>
      </c>
      <c r="N8" s="250" t="s">
        <v>80</v>
      </c>
      <c r="O8" s="250" t="s">
        <v>81</v>
      </c>
      <c r="P8" s="250" t="s">
        <v>82</v>
      </c>
      <c r="Q8" s="250" t="s">
        <v>83</v>
      </c>
      <c r="R8" s="250" t="s">
        <v>84</v>
      </c>
      <c r="S8" s="250" t="s">
        <v>157</v>
      </c>
      <c r="T8" s="250" t="s">
        <v>85</v>
      </c>
      <c r="U8" s="250" t="s">
        <v>80</v>
      </c>
      <c r="V8" s="250" t="s">
        <v>81</v>
      </c>
      <c r="W8" s="250" t="s">
        <v>82</v>
      </c>
      <c r="X8" s="250" t="s">
        <v>83</v>
      </c>
      <c r="Y8" s="250" t="s">
        <v>84</v>
      </c>
      <c r="Z8" s="250" t="s">
        <v>157</v>
      </c>
      <c r="AA8" s="250" t="s">
        <v>85</v>
      </c>
      <c r="AB8" s="250" t="s">
        <v>80</v>
      </c>
      <c r="AC8" s="250" t="s">
        <v>81</v>
      </c>
      <c r="AD8" s="250" t="s">
        <v>82</v>
      </c>
      <c r="AE8" s="250" t="s">
        <v>83</v>
      </c>
      <c r="AF8" s="250" t="s">
        <v>84</v>
      </c>
      <c r="AG8" s="250" t="s">
        <v>157</v>
      </c>
      <c r="AH8" s="250" t="s">
        <v>85</v>
      </c>
      <c r="AI8" s="66" t="s">
        <v>84</v>
      </c>
      <c r="AJ8" s="460"/>
      <c r="AK8" s="461"/>
      <c r="AL8" s="462"/>
      <c r="AM8" s="126"/>
      <c r="AN8" s="75" t="s">
        <v>4</v>
      </c>
      <c r="AO8" s="75" t="s">
        <v>6</v>
      </c>
      <c r="AP8" s="135"/>
      <c r="AQ8" s="75" t="s">
        <v>8</v>
      </c>
      <c r="AR8" s="75" t="s">
        <v>9</v>
      </c>
      <c r="AS8" s="75" t="s">
        <v>10</v>
      </c>
      <c r="AT8" s="75" t="s">
        <v>11</v>
      </c>
      <c r="AU8" s="75" t="s">
        <v>12</v>
      </c>
      <c r="AV8" s="136" t="s">
        <v>13</v>
      </c>
      <c r="AW8" s="136" t="s">
        <v>14</v>
      </c>
      <c r="AX8" s="136" t="s">
        <v>15</v>
      </c>
      <c r="AY8" s="136" t="s">
        <v>130</v>
      </c>
      <c r="AZ8" s="136" t="s">
        <v>86</v>
      </c>
      <c r="BA8" s="136" t="s">
        <v>87</v>
      </c>
      <c r="BB8" s="136" t="s">
        <v>19</v>
      </c>
      <c r="BC8" s="136" t="s">
        <v>20</v>
      </c>
      <c r="BD8" s="136" t="s">
        <v>137</v>
      </c>
      <c r="BE8" s="136" t="s">
        <v>138</v>
      </c>
      <c r="BF8" s="136" t="s">
        <v>23</v>
      </c>
      <c r="BG8" s="136" t="s">
        <v>24</v>
      </c>
      <c r="BH8" s="136" t="s">
        <v>25</v>
      </c>
      <c r="BI8" s="136" t="s">
        <v>26</v>
      </c>
      <c r="BJ8" s="136" t="s">
        <v>27</v>
      </c>
      <c r="BK8" s="136" t="s">
        <v>28</v>
      </c>
      <c r="BL8" s="136"/>
      <c r="BM8" s="136"/>
      <c r="BN8" s="137" t="s">
        <v>29</v>
      </c>
      <c r="BO8" s="137" t="s">
        <v>30</v>
      </c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69"/>
    </row>
    <row r="9" spans="1:87" ht="15">
      <c r="A9" s="139" t="s">
        <v>139</v>
      </c>
      <c r="B9" s="140" t="s">
        <v>140</v>
      </c>
      <c r="C9" s="141" t="s">
        <v>141</v>
      </c>
      <c r="D9" s="277" t="s">
        <v>142</v>
      </c>
      <c r="E9" s="221"/>
      <c r="F9" s="221"/>
      <c r="G9" s="219" t="s">
        <v>13</v>
      </c>
      <c r="H9" s="219" t="s">
        <v>13</v>
      </c>
      <c r="I9" s="219" t="s">
        <v>13</v>
      </c>
      <c r="J9" s="219" t="s">
        <v>13</v>
      </c>
      <c r="K9" s="221"/>
      <c r="L9" s="221"/>
      <c r="M9" s="272"/>
      <c r="N9" s="219" t="s">
        <v>13</v>
      </c>
      <c r="O9" s="219" t="s">
        <v>13</v>
      </c>
      <c r="P9" s="219" t="s">
        <v>13</v>
      </c>
      <c r="Q9" s="219" t="s">
        <v>13</v>
      </c>
      <c r="R9" s="219" t="s">
        <v>13</v>
      </c>
      <c r="S9" s="221"/>
      <c r="T9" s="221"/>
      <c r="U9" s="219" t="s">
        <v>13</v>
      </c>
      <c r="V9" s="219" t="s">
        <v>13</v>
      </c>
      <c r="W9" s="219" t="s">
        <v>13</v>
      </c>
      <c r="X9" s="219" t="s">
        <v>13</v>
      </c>
      <c r="Y9" s="219" t="s">
        <v>13</v>
      </c>
      <c r="Z9" s="221"/>
      <c r="AA9" s="221"/>
      <c r="AB9" s="219" t="s">
        <v>13</v>
      </c>
      <c r="AC9" s="219" t="s">
        <v>13</v>
      </c>
      <c r="AD9" s="219" t="s">
        <v>13</v>
      </c>
      <c r="AE9" s="219" t="s">
        <v>13</v>
      </c>
      <c r="AF9" s="219" t="s">
        <v>13</v>
      </c>
      <c r="AG9" s="221"/>
      <c r="AH9" s="221"/>
      <c r="AI9" s="219"/>
      <c r="AJ9" s="143">
        <f>AN2</f>
        <v>132</v>
      </c>
      <c r="AK9" s="144">
        <f>AJ9+AL9</f>
        <v>132</v>
      </c>
      <c r="AL9" s="145">
        <v>0</v>
      </c>
      <c r="AM9" s="126"/>
      <c r="AN9" s="80">
        <f>$AN$2-BN9</f>
        <v>132</v>
      </c>
      <c r="AO9" s="80">
        <f>(BO9-AN9)</f>
        <v>-18</v>
      </c>
      <c r="AP9" s="135"/>
      <c r="AQ9" s="75"/>
      <c r="AR9" s="75"/>
      <c r="AS9" s="75"/>
      <c r="AT9" s="75"/>
      <c r="AU9" s="75"/>
      <c r="AV9" s="136">
        <f>COUNTIF(D9:AI9,"M")</f>
        <v>19</v>
      </c>
      <c r="AW9" s="136">
        <f>COUNTIF(D9:AI9,"T")</f>
        <v>0</v>
      </c>
      <c r="AX9" s="136">
        <f>COUNTIF(D9:AI9,"P")</f>
        <v>0</v>
      </c>
      <c r="AY9" s="136">
        <f>COUNTIF(D9:AI9,"M3")</f>
        <v>0</v>
      </c>
      <c r="AZ9" s="136">
        <f t="shared" si="0"/>
        <v>0</v>
      </c>
      <c r="BA9" s="136">
        <f>COUNTIF(D9:AI9,"I/I")</f>
        <v>0</v>
      </c>
      <c r="BB9" s="136">
        <f>COUNTIF(D9:AI9,"I")</f>
        <v>0</v>
      </c>
      <c r="BC9" s="136">
        <f>COUNTIF(D9:AI9,"I²")</f>
        <v>0</v>
      </c>
      <c r="BD9" s="136">
        <f>COUNTIF(D9:AI9,"M4")</f>
        <v>0</v>
      </c>
      <c r="BE9" s="136">
        <f>COUNTIF(D9:AI9,"T5")</f>
        <v>0</v>
      </c>
      <c r="BF9" s="136">
        <f>COUNTIF(D9:AI9,"M/SN")</f>
        <v>0</v>
      </c>
      <c r="BG9" s="136">
        <f>COUNTIF(D9:AI9,"T/SNDa")</f>
        <v>0</v>
      </c>
      <c r="BH9" s="136">
        <f>COUNTIF(D9:AI9,"T/I")</f>
        <v>0</v>
      </c>
      <c r="BI9" s="136">
        <f>COUNTIF(D9:AI9,"P/i")</f>
        <v>0</v>
      </c>
      <c r="BJ9" s="136">
        <f>COUNTIF(D9:AI9,"m/i")</f>
        <v>0</v>
      </c>
      <c r="BK9" s="136">
        <f>COUNTIF(D9:AI9,"M4/t")</f>
        <v>0</v>
      </c>
      <c r="BL9" s="136">
        <f>COUNTIF(D9:AI9,"MTa")</f>
        <v>0</v>
      </c>
      <c r="BM9" s="136">
        <f>COUNTIF(D9:AI9,"MTa")</f>
        <v>0</v>
      </c>
      <c r="BN9" s="136">
        <f>((AR9*6)+(AS9*6)+(AT9*6)+(AU9)+(AQ9*6))</f>
        <v>0</v>
      </c>
      <c r="BO9" s="146">
        <f>(AV9*$BQ$6)+(AW9*$BR$6)+(AX9*$BS$6)+(AY9*$BT$6)+(AZ9*$BU$6)+(BA9*$BV$6)+(BB9*$BW$6)+(BC9*$BX$6)+(BD9*$BY$6)+(BE9*$BZ$6)+(BF9*$CA$6)+(BG9*$CB$6)+(BH9*$CC$6)+(BI9*$CD9)+(BJ9*$CE$6)+(BK9*$CF$6)+(BL9*$CG$6)+(BM9*$CH$6)</f>
        <v>114</v>
      </c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69"/>
    </row>
    <row r="10" spans="1:87" ht="15">
      <c r="A10" s="147" t="s">
        <v>0</v>
      </c>
      <c r="B10" s="133" t="s">
        <v>1</v>
      </c>
      <c r="C10" s="133" t="s">
        <v>78</v>
      </c>
      <c r="D10" s="459" t="s">
        <v>3</v>
      </c>
      <c r="E10" s="66">
        <v>1</v>
      </c>
      <c r="F10" s="66">
        <v>2</v>
      </c>
      <c r="G10" s="66">
        <v>3</v>
      </c>
      <c r="H10" s="66">
        <v>4</v>
      </c>
      <c r="I10" s="66">
        <v>5</v>
      </c>
      <c r="J10" s="66">
        <v>6</v>
      </c>
      <c r="K10" s="66">
        <v>7</v>
      </c>
      <c r="L10" s="66">
        <v>8</v>
      </c>
      <c r="M10" s="66">
        <v>9</v>
      </c>
      <c r="N10" s="66">
        <v>10</v>
      </c>
      <c r="O10" s="66">
        <v>11</v>
      </c>
      <c r="P10" s="66">
        <v>12</v>
      </c>
      <c r="Q10" s="66">
        <v>13</v>
      </c>
      <c r="R10" s="66">
        <v>14</v>
      </c>
      <c r="S10" s="66">
        <v>15</v>
      </c>
      <c r="T10" s="66">
        <v>16</v>
      </c>
      <c r="U10" s="66">
        <v>17</v>
      </c>
      <c r="V10" s="66">
        <v>18</v>
      </c>
      <c r="W10" s="66">
        <v>19</v>
      </c>
      <c r="X10" s="66">
        <v>20</v>
      </c>
      <c r="Y10" s="66">
        <v>21</v>
      </c>
      <c r="Z10" s="66">
        <v>22</v>
      </c>
      <c r="AA10" s="66">
        <v>23</v>
      </c>
      <c r="AB10" s="66">
        <v>24</v>
      </c>
      <c r="AC10" s="66">
        <v>25</v>
      </c>
      <c r="AD10" s="66">
        <v>26</v>
      </c>
      <c r="AE10" s="66">
        <v>27</v>
      </c>
      <c r="AF10" s="66">
        <v>28</v>
      </c>
      <c r="AG10" s="66">
        <v>29</v>
      </c>
      <c r="AH10" s="66">
        <v>30</v>
      </c>
      <c r="AI10" s="134">
        <v>31</v>
      </c>
      <c r="AJ10" s="460" t="s">
        <v>4</v>
      </c>
      <c r="AK10" s="461" t="s">
        <v>5</v>
      </c>
      <c r="AL10" s="462" t="s">
        <v>6</v>
      </c>
      <c r="AM10" s="126"/>
      <c r="AN10" s="80"/>
      <c r="AO10" s="80"/>
      <c r="AP10" s="135"/>
      <c r="AQ10" s="75"/>
      <c r="AR10" s="75"/>
      <c r="AS10" s="75"/>
      <c r="AT10" s="75"/>
      <c r="AU10" s="75"/>
      <c r="AV10" s="136"/>
      <c r="AW10" s="136"/>
      <c r="AX10" s="136"/>
      <c r="AY10" s="136"/>
      <c r="AZ10" s="136">
        <f t="shared" si="0"/>
        <v>0</v>
      </c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46">
        <f>(AV10*$BQ$6)+(AW10*$BR$6)+(AX10*$BS$6)+(AY10*$BT$6)+(AZ10*$BU$6)+(BA10*$BV$6)+(BB10*$BW$6)+(BC10*$BX$6)+(BD10*$BY$6)+(BE10*$BZ$6)+(BF10*$CA$6)+(BG10*$CB$6)+(BH10*$CC$6)+(BI10*$CD10)+(BJ10*$CE$6)+(BK10*$CF$6)+(BL10*$CG$6)+(BM10*$CH$6)</f>
        <v>0</v>
      </c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69"/>
    </row>
    <row r="11" spans="1:87" ht="15">
      <c r="A11" s="147"/>
      <c r="B11" s="133" t="s">
        <v>143</v>
      </c>
      <c r="C11" s="133"/>
      <c r="D11" s="459"/>
      <c r="E11" s="250" t="s">
        <v>157</v>
      </c>
      <c r="F11" s="250" t="s">
        <v>85</v>
      </c>
      <c r="G11" s="250" t="s">
        <v>80</v>
      </c>
      <c r="H11" s="250" t="s">
        <v>81</v>
      </c>
      <c r="I11" s="250" t="s">
        <v>82</v>
      </c>
      <c r="J11" s="250" t="s">
        <v>83</v>
      </c>
      <c r="K11" s="250" t="s">
        <v>84</v>
      </c>
      <c r="L11" s="250" t="s">
        <v>157</v>
      </c>
      <c r="M11" s="250" t="s">
        <v>85</v>
      </c>
      <c r="N11" s="250" t="s">
        <v>80</v>
      </c>
      <c r="O11" s="250" t="s">
        <v>81</v>
      </c>
      <c r="P11" s="250" t="s">
        <v>82</v>
      </c>
      <c r="Q11" s="250" t="s">
        <v>83</v>
      </c>
      <c r="R11" s="250" t="s">
        <v>84</v>
      </c>
      <c r="S11" s="250" t="s">
        <v>157</v>
      </c>
      <c r="T11" s="250" t="s">
        <v>85</v>
      </c>
      <c r="U11" s="250" t="s">
        <v>80</v>
      </c>
      <c r="V11" s="250" t="s">
        <v>81</v>
      </c>
      <c r="W11" s="250" t="s">
        <v>82</v>
      </c>
      <c r="X11" s="250" t="s">
        <v>83</v>
      </c>
      <c r="Y11" s="250" t="s">
        <v>84</v>
      </c>
      <c r="Z11" s="250" t="s">
        <v>157</v>
      </c>
      <c r="AA11" s="250" t="s">
        <v>85</v>
      </c>
      <c r="AB11" s="250" t="s">
        <v>80</v>
      </c>
      <c r="AC11" s="250" t="s">
        <v>81</v>
      </c>
      <c r="AD11" s="250" t="s">
        <v>82</v>
      </c>
      <c r="AE11" s="250" t="s">
        <v>83</v>
      </c>
      <c r="AF11" s="250" t="s">
        <v>84</v>
      </c>
      <c r="AG11" s="250" t="s">
        <v>157</v>
      </c>
      <c r="AH11" s="250" t="s">
        <v>85</v>
      </c>
      <c r="AI11" s="66" t="s">
        <v>84</v>
      </c>
      <c r="AJ11" s="460"/>
      <c r="AK11" s="461"/>
      <c r="AL11" s="462"/>
      <c r="AM11" s="126"/>
      <c r="AN11" s="75" t="s">
        <v>4</v>
      </c>
      <c r="AO11" s="75" t="s">
        <v>6</v>
      </c>
      <c r="AP11" s="135"/>
      <c r="AQ11" s="75" t="s">
        <v>8</v>
      </c>
      <c r="AR11" s="75" t="s">
        <v>9</v>
      </c>
      <c r="AS11" s="75" t="s">
        <v>10</v>
      </c>
      <c r="AT11" s="75" t="s">
        <v>11</v>
      </c>
      <c r="AU11" s="75" t="s">
        <v>12</v>
      </c>
      <c r="AV11" s="136" t="s">
        <v>13</v>
      </c>
      <c r="AW11" s="136" t="s">
        <v>14</v>
      </c>
      <c r="AX11" s="136" t="s">
        <v>15</v>
      </c>
      <c r="AY11" s="136" t="s">
        <v>130</v>
      </c>
      <c r="AZ11" s="136" t="s">
        <v>86</v>
      </c>
      <c r="BA11" s="136" t="s">
        <v>87</v>
      </c>
      <c r="BB11" s="136" t="s">
        <v>19</v>
      </c>
      <c r="BC11" s="136" t="s">
        <v>20</v>
      </c>
      <c r="BD11" s="136" t="s">
        <v>137</v>
      </c>
      <c r="BE11" s="136" t="s">
        <v>138</v>
      </c>
      <c r="BF11" s="136" t="s">
        <v>23</v>
      </c>
      <c r="BG11" s="136" t="s">
        <v>24</v>
      </c>
      <c r="BH11" s="136" t="s">
        <v>25</v>
      </c>
      <c r="BI11" s="136" t="s">
        <v>26</v>
      </c>
      <c r="BJ11" s="136" t="s">
        <v>27</v>
      </c>
      <c r="BK11" s="136" t="s">
        <v>28</v>
      </c>
      <c r="BL11" s="136"/>
      <c r="BM11" s="136"/>
      <c r="BN11" s="137" t="s">
        <v>29</v>
      </c>
      <c r="BO11" s="146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69"/>
    </row>
    <row r="12" spans="1:87" ht="15">
      <c r="A12" s="139" t="s">
        <v>144</v>
      </c>
      <c r="B12" s="140" t="s">
        <v>145</v>
      </c>
      <c r="C12" s="274"/>
      <c r="D12" s="276" t="s">
        <v>146</v>
      </c>
      <c r="E12" s="221" t="s">
        <v>8</v>
      </c>
      <c r="F12" s="221" t="s">
        <v>13</v>
      </c>
      <c r="G12" s="219" t="s">
        <v>13</v>
      </c>
      <c r="H12" s="219" t="s">
        <v>13</v>
      </c>
      <c r="I12" s="219" t="s">
        <v>13</v>
      </c>
      <c r="J12" s="219" t="s">
        <v>13</v>
      </c>
      <c r="K12" s="221"/>
      <c r="L12" s="221" t="s">
        <v>13</v>
      </c>
      <c r="M12" s="221" t="s">
        <v>13</v>
      </c>
      <c r="N12" s="219" t="s">
        <v>13</v>
      </c>
      <c r="O12" s="219" t="s">
        <v>13</v>
      </c>
      <c r="P12" s="219" t="s">
        <v>13</v>
      </c>
      <c r="Q12" s="219" t="s">
        <v>13</v>
      </c>
      <c r="R12" s="219" t="s">
        <v>13</v>
      </c>
      <c r="S12" s="221" t="s">
        <v>13</v>
      </c>
      <c r="T12" s="221"/>
      <c r="U12" s="219" t="s">
        <v>13</v>
      </c>
      <c r="V12" s="219" t="s">
        <v>13</v>
      </c>
      <c r="W12" s="219" t="s">
        <v>13</v>
      </c>
      <c r="X12" s="219" t="s">
        <v>13</v>
      </c>
      <c r="Y12" s="219" t="s">
        <v>13</v>
      </c>
      <c r="Z12" s="221" t="s">
        <v>13</v>
      </c>
      <c r="AA12" s="221" t="s">
        <v>13</v>
      </c>
      <c r="AB12" s="219" t="s">
        <v>13</v>
      </c>
      <c r="AC12" s="219" t="s">
        <v>13</v>
      </c>
      <c r="AD12" s="219" t="s">
        <v>13</v>
      </c>
      <c r="AE12" s="219" t="s">
        <v>13</v>
      </c>
      <c r="AF12" s="219" t="s">
        <v>13</v>
      </c>
      <c r="AG12" s="221" t="s">
        <v>13</v>
      </c>
      <c r="AH12" s="221"/>
      <c r="AI12" s="219"/>
      <c r="AJ12" s="143">
        <v>126</v>
      </c>
      <c r="AK12" s="144">
        <f>AJ12+AL12</f>
        <v>168</v>
      </c>
      <c r="AL12" s="145">
        <v>42</v>
      </c>
      <c r="AM12" s="126"/>
      <c r="AN12" s="80">
        <v>114</v>
      </c>
      <c r="AO12" s="80">
        <f>(BO12-AN12)</f>
        <v>42</v>
      </c>
      <c r="AP12" s="135"/>
      <c r="AQ12" s="75"/>
      <c r="AR12" s="75"/>
      <c r="AS12" s="75"/>
      <c r="AT12" s="75"/>
      <c r="AU12" s="75"/>
      <c r="AV12" s="136">
        <f>COUNTIF(D12:AI12,"M")</f>
        <v>26</v>
      </c>
      <c r="AW12" s="136">
        <f>COUNTIF(D12:AI12,"T")</f>
        <v>0</v>
      </c>
      <c r="AX12" s="136">
        <f>COUNTIF(D12:AI12,"P")</f>
        <v>0</v>
      </c>
      <c r="AY12" s="136">
        <f>COUNTIF(D12:AI12,"M3")</f>
        <v>0</v>
      </c>
      <c r="AZ12" s="136">
        <f t="shared" si="0"/>
        <v>0</v>
      </c>
      <c r="BA12" s="136">
        <f>COUNTIF(D12:AI12,"T1")</f>
        <v>0</v>
      </c>
      <c r="BB12" s="136">
        <f>COUNTIF(D12:AI12,"I")</f>
        <v>0</v>
      </c>
      <c r="BC12" s="136">
        <f>COUNTIF(D12:AI12,"I²")</f>
        <v>0</v>
      </c>
      <c r="BD12" s="136">
        <f>COUNTIF(D12:AI12,"M4")</f>
        <v>0</v>
      </c>
      <c r="BE12" s="136">
        <f>COUNTIF(D12:AI12,"T5")</f>
        <v>0</v>
      </c>
      <c r="BF12" s="136">
        <f>COUNTIF(D12:AI12,"M/SN")</f>
        <v>0</v>
      </c>
      <c r="BG12" s="136">
        <f>COUNTIF(D12:AI12,"T/SNDa")</f>
        <v>0</v>
      </c>
      <c r="BH12" s="136">
        <f>COUNTIF(D12:AI12,"T/I")</f>
        <v>0</v>
      </c>
      <c r="BI12" s="136">
        <f>COUNTIF(D12:AI12,"P/i")</f>
        <v>0</v>
      </c>
      <c r="BJ12" s="136">
        <f>COUNTIF(D12:AI12,"m/i")</f>
        <v>0</v>
      </c>
      <c r="BK12" s="136">
        <f>COUNTIF(D12:AI12,"M4/t")</f>
        <v>0</v>
      </c>
      <c r="BL12" s="136">
        <f>COUNTIF(D12:AI12,"MTa")</f>
        <v>0</v>
      </c>
      <c r="BM12" s="136">
        <f>COUNTIF(D12:AI12,"MTa")</f>
        <v>0</v>
      </c>
      <c r="BN12" s="136">
        <f>((AR12*6)+(AS12*6)+(AT12*6)+(AU12)+(AQ12*6))</f>
        <v>0</v>
      </c>
      <c r="BO12" s="146">
        <f>(AV12*$BQ$6)+(AW12*$BR$6)+(AX12*$BS$6)+(AY12*$BT$6)+(AZ12*$BU$6)+(BA12*$BV$6)+(BB12*$BW$6)+(BC12*$BX$6)+(BD12*$BY$6)+(BE12*$BZ$6)+(BF12*$CA$6)+(BG12*$CB$6)+(BH12*$CC$6)+(BI12*$CD12)+(BJ12*$CE$6)+(BK12*$CF$6)+(BL12*$CG$6)+(BM12*$CH$6)</f>
        <v>156</v>
      </c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69"/>
    </row>
    <row r="13" spans="1:67" ht="15">
      <c r="A13" s="82" t="s">
        <v>144</v>
      </c>
      <c r="B13" s="82" t="s">
        <v>147</v>
      </c>
      <c r="C13" s="275"/>
      <c r="D13" s="148"/>
      <c r="E13" s="221" t="s">
        <v>13</v>
      </c>
      <c r="F13" s="221"/>
      <c r="G13" s="219"/>
      <c r="H13" s="219"/>
      <c r="I13" s="219"/>
      <c r="J13" s="219"/>
      <c r="K13" s="221"/>
      <c r="L13" s="221"/>
      <c r="M13" s="221"/>
      <c r="N13" s="219"/>
      <c r="O13" s="219"/>
      <c r="P13" s="219"/>
      <c r="Q13" s="219"/>
      <c r="R13" s="219"/>
      <c r="S13" s="221"/>
      <c r="T13" s="221" t="s">
        <v>13</v>
      </c>
      <c r="U13" s="219"/>
      <c r="V13" s="219"/>
      <c r="W13" s="219"/>
      <c r="X13" s="219"/>
      <c r="Y13" s="219"/>
      <c r="Z13" s="222"/>
      <c r="AA13" s="222"/>
      <c r="AB13" s="220"/>
      <c r="AC13" s="220"/>
      <c r="AD13" s="220"/>
      <c r="AE13" s="220"/>
      <c r="AF13" s="220"/>
      <c r="AG13" s="222"/>
      <c r="AH13" s="222" t="s">
        <v>13</v>
      </c>
      <c r="AI13" s="220"/>
      <c r="AJ13" s="143">
        <v>0</v>
      </c>
      <c r="AK13" s="144">
        <v>24</v>
      </c>
      <c r="AL13" s="144">
        <v>18</v>
      </c>
      <c r="AM13" s="126"/>
      <c r="AN13" s="80"/>
      <c r="AO13" s="80">
        <f aca="true" t="shared" si="1" ref="AO13:AO18">(BO13-AN13)</f>
        <v>18</v>
      </c>
      <c r="AP13" s="135"/>
      <c r="AQ13" s="75"/>
      <c r="AR13" s="75"/>
      <c r="AS13" s="75"/>
      <c r="AT13" s="75"/>
      <c r="AU13" s="75"/>
      <c r="AV13" s="136">
        <f aca="true" t="shared" si="2" ref="AV13:AV18">COUNTIF(D13:AI13,"M")</f>
        <v>3</v>
      </c>
      <c r="AW13" s="136">
        <f aca="true" t="shared" si="3" ref="AW13:AW18">COUNTIF(D13:AI13,"T")</f>
        <v>0</v>
      </c>
      <c r="AX13" s="136">
        <f aca="true" t="shared" si="4" ref="AX13:AX18">COUNTIF(D13:AI13,"P")</f>
        <v>0</v>
      </c>
      <c r="AY13" s="136">
        <f aca="true" t="shared" si="5" ref="AY13:AY18">COUNTIF(D13:AI13,"M3")</f>
        <v>0</v>
      </c>
      <c r="AZ13" s="136">
        <f t="shared" si="0"/>
        <v>0</v>
      </c>
      <c r="BA13" s="136">
        <f>COUNTIF(D13:AI13,"M1")</f>
        <v>0</v>
      </c>
      <c r="BB13" s="136">
        <f aca="true" t="shared" si="6" ref="BB13:BB18">COUNTIF(D13:AI13,"I")</f>
        <v>0</v>
      </c>
      <c r="BC13" s="136">
        <f aca="true" t="shared" si="7" ref="BC13:BC18">COUNTIF(D13:AI13,"I²")</f>
        <v>0</v>
      </c>
      <c r="BD13" s="136">
        <f aca="true" t="shared" si="8" ref="BD13:BD18">COUNTIF(D13:AI13,"M4")</f>
        <v>0</v>
      </c>
      <c r="BE13" s="136">
        <f aca="true" t="shared" si="9" ref="BE13:BE18">COUNTIF(D13:AI13,"T5")</f>
        <v>0</v>
      </c>
      <c r="BF13" s="136">
        <f aca="true" t="shared" si="10" ref="BF13:BF18">COUNTIF(D13:AI13,"M/SN")</f>
        <v>0</v>
      </c>
      <c r="BG13" s="136">
        <f aca="true" t="shared" si="11" ref="BG13:BG18">COUNTIF(D13:AI13,"T/SNDa")</f>
        <v>0</v>
      </c>
      <c r="BH13" s="136">
        <f aca="true" t="shared" si="12" ref="BH13:BH18">COUNTIF(D13:AI13,"T/I")</f>
        <v>0</v>
      </c>
      <c r="BI13" s="136">
        <f aca="true" t="shared" si="13" ref="BI13:BI18">COUNTIF(D13:AI13,"P/i")</f>
        <v>0</v>
      </c>
      <c r="BJ13" s="136">
        <f aca="true" t="shared" si="14" ref="BJ13:BJ18">COUNTIF(D13:AI13,"m/i")</f>
        <v>0</v>
      </c>
      <c r="BK13" s="136">
        <f aca="true" t="shared" si="15" ref="BK13:BK18">COUNTIF(D13:AI13,"M4/t")</f>
        <v>0</v>
      </c>
      <c r="BL13" s="136">
        <f aca="true" t="shared" si="16" ref="BL13:BL18">COUNTIF(D13:AI13,"MTa")</f>
        <v>0</v>
      </c>
      <c r="BM13" s="136">
        <f aca="true" t="shared" si="17" ref="BM13:BM18">COUNTIF(D13:AI13,"MTa")</f>
        <v>0</v>
      </c>
      <c r="BN13" s="136">
        <f aca="true" t="shared" si="18" ref="BN13:BN18">((AR13*6)+(AS13*6)+(AT13*6)+(AU13)+(AQ13*6))</f>
        <v>0</v>
      </c>
      <c r="BO13" s="146">
        <f aca="true" t="shared" si="19" ref="BO13:BO18">(AV13*$BQ$6)+(AW13*$BR$6)+(AX13*$BS$6)+(AY13*$BT$6)+(AZ13*$BU$6)+(BA13*$BV$6)+(BB13*$BW$6)+(BC13*$BX$6)+(BD13*$BY$6)+(BE13*$BZ$6)+(BF13*$CA$6)+(BG13*$CB$6)+(BH13*$CC$6)+(BI13*$CD13)+(BJ13*$CE$6)+(BK13*$CF$6)+(BL13*$CG$6)+(BM13*$CH$6)</f>
        <v>18</v>
      </c>
    </row>
    <row r="14" spans="1:67" ht="15">
      <c r="A14" s="273" t="s">
        <v>182</v>
      </c>
      <c r="B14" s="82" t="s">
        <v>181</v>
      </c>
      <c r="C14" s="274"/>
      <c r="D14" s="142"/>
      <c r="E14" s="221"/>
      <c r="F14" s="221"/>
      <c r="G14" s="219"/>
      <c r="H14" s="219"/>
      <c r="I14" s="219"/>
      <c r="J14" s="219"/>
      <c r="K14" s="221" t="s">
        <v>13</v>
      </c>
      <c r="L14" s="221"/>
      <c r="M14" s="221"/>
      <c r="N14" s="219"/>
      <c r="O14" s="219"/>
      <c r="P14" s="219"/>
      <c r="Q14" s="219"/>
      <c r="R14" s="219"/>
      <c r="S14" s="221"/>
      <c r="T14" s="221"/>
      <c r="U14" s="219"/>
      <c r="V14" s="219"/>
      <c r="W14" s="219"/>
      <c r="X14" s="219"/>
      <c r="Y14" s="219"/>
      <c r="Z14" s="222"/>
      <c r="AA14" s="222"/>
      <c r="AB14" s="220"/>
      <c r="AC14" s="220"/>
      <c r="AD14" s="220"/>
      <c r="AE14" s="220"/>
      <c r="AF14" s="220"/>
      <c r="AG14" s="222"/>
      <c r="AH14" s="222"/>
      <c r="AI14" s="220"/>
      <c r="AJ14" s="143"/>
      <c r="AK14" s="144"/>
      <c r="AL14" s="144">
        <v>6</v>
      </c>
      <c r="AM14" s="126"/>
      <c r="AN14" s="80">
        <v>24</v>
      </c>
      <c r="AO14" s="80">
        <f t="shared" si="1"/>
        <v>-18</v>
      </c>
      <c r="AP14" s="135"/>
      <c r="AQ14" s="75"/>
      <c r="AR14" s="75"/>
      <c r="AS14" s="75"/>
      <c r="AT14" s="75"/>
      <c r="AU14" s="75"/>
      <c r="AV14" s="136">
        <f t="shared" si="2"/>
        <v>1</v>
      </c>
      <c r="AW14" s="136">
        <f t="shared" si="3"/>
        <v>0</v>
      </c>
      <c r="AX14" s="136">
        <f t="shared" si="4"/>
        <v>0</v>
      </c>
      <c r="AY14" s="136">
        <f t="shared" si="5"/>
        <v>0</v>
      </c>
      <c r="AZ14" s="136">
        <f t="shared" si="0"/>
        <v>0</v>
      </c>
      <c r="BA14" s="136">
        <f>COUNTIF(D14:AI14,"I/I")</f>
        <v>0</v>
      </c>
      <c r="BB14" s="136">
        <f t="shared" si="6"/>
        <v>0</v>
      </c>
      <c r="BC14" s="136">
        <f t="shared" si="7"/>
        <v>0</v>
      </c>
      <c r="BD14" s="136">
        <f t="shared" si="8"/>
        <v>0</v>
      </c>
      <c r="BE14" s="136">
        <f t="shared" si="9"/>
        <v>0</v>
      </c>
      <c r="BF14" s="136">
        <f t="shared" si="10"/>
        <v>0</v>
      </c>
      <c r="BG14" s="136">
        <f t="shared" si="11"/>
        <v>0</v>
      </c>
      <c r="BH14" s="136">
        <f t="shared" si="12"/>
        <v>0</v>
      </c>
      <c r="BI14" s="136">
        <f t="shared" si="13"/>
        <v>0</v>
      </c>
      <c r="BJ14" s="136">
        <f t="shared" si="14"/>
        <v>0</v>
      </c>
      <c r="BK14" s="136">
        <f t="shared" si="15"/>
        <v>0</v>
      </c>
      <c r="BL14" s="136">
        <f t="shared" si="16"/>
        <v>0</v>
      </c>
      <c r="BM14" s="136">
        <f t="shared" si="17"/>
        <v>0</v>
      </c>
      <c r="BN14" s="136">
        <f t="shared" si="18"/>
        <v>0</v>
      </c>
      <c r="BO14" s="146">
        <f t="shared" si="19"/>
        <v>6</v>
      </c>
    </row>
    <row r="15" spans="39:67" ht="15">
      <c r="AM15" s="126"/>
      <c r="AN15" s="80"/>
      <c r="AO15" s="80">
        <f t="shared" si="1"/>
        <v>0</v>
      </c>
      <c r="AP15" s="135"/>
      <c r="AQ15" s="75"/>
      <c r="AR15" s="75"/>
      <c r="AS15" s="75"/>
      <c r="AT15" s="75"/>
      <c r="AU15" s="75"/>
      <c r="AV15" s="136">
        <f t="shared" si="2"/>
        <v>0</v>
      </c>
      <c r="AW15" s="136">
        <f t="shared" si="3"/>
        <v>0</v>
      </c>
      <c r="AX15" s="136">
        <f t="shared" si="4"/>
        <v>0</v>
      </c>
      <c r="AY15" s="136">
        <f t="shared" si="5"/>
        <v>0</v>
      </c>
      <c r="AZ15" s="136">
        <f t="shared" si="0"/>
        <v>0</v>
      </c>
      <c r="BA15" s="136">
        <f>COUNTIF(D15:AI15,"I/I")</f>
        <v>0</v>
      </c>
      <c r="BB15" s="136">
        <f t="shared" si="6"/>
        <v>0</v>
      </c>
      <c r="BC15" s="136">
        <f t="shared" si="7"/>
        <v>0</v>
      </c>
      <c r="BD15" s="136">
        <f t="shared" si="8"/>
        <v>0</v>
      </c>
      <c r="BE15" s="136">
        <f t="shared" si="9"/>
        <v>0</v>
      </c>
      <c r="BF15" s="136">
        <f t="shared" si="10"/>
        <v>0</v>
      </c>
      <c r="BG15" s="136">
        <f t="shared" si="11"/>
        <v>0</v>
      </c>
      <c r="BH15" s="136">
        <f t="shared" si="12"/>
        <v>0</v>
      </c>
      <c r="BI15" s="136">
        <f t="shared" si="13"/>
        <v>0</v>
      </c>
      <c r="BJ15" s="136">
        <f t="shared" si="14"/>
        <v>0</v>
      </c>
      <c r="BK15" s="136">
        <f t="shared" si="15"/>
        <v>0</v>
      </c>
      <c r="BL15" s="136">
        <f t="shared" si="16"/>
        <v>0</v>
      </c>
      <c r="BM15" s="136">
        <f t="shared" si="17"/>
        <v>0</v>
      </c>
      <c r="BN15" s="136">
        <f t="shared" si="18"/>
        <v>0</v>
      </c>
      <c r="BO15" s="146">
        <f t="shared" si="19"/>
        <v>0</v>
      </c>
    </row>
    <row r="16" spans="39:67" ht="15">
      <c r="AM16" s="126"/>
      <c r="AN16" s="80"/>
      <c r="AO16" s="80">
        <f t="shared" si="1"/>
        <v>0</v>
      </c>
      <c r="AP16" s="135"/>
      <c r="AQ16" s="75"/>
      <c r="AR16" s="75"/>
      <c r="AS16" s="75"/>
      <c r="AT16" s="75"/>
      <c r="AU16" s="75"/>
      <c r="AV16" s="136">
        <f t="shared" si="2"/>
        <v>0</v>
      </c>
      <c r="AW16" s="136">
        <f t="shared" si="3"/>
        <v>0</v>
      </c>
      <c r="AX16" s="136">
        <f t="shared" si="4"/>
        <v>0</v>
      </c>
      <c r="AY16" s="136">
        <f t="shared" si="5"/>
        <v>0</v>
      </c>
      <c r="AZ16" s="136">
        <f>COUNTIF(D16:AI16,"M4")</f>
        <v>0</v>
      </c>
      <c r="BA16" s="136">
        <f>COUNTIF(D16:AI16,"I/I")</f>
        <v>0</v>
      </c>
      <c r="BB16" s="136">
        <f t="shared" si="6"/>
        <v>0</v>
      </c>
      <c r="BC16" s="136">
        <f t="shared" si="7"/>
        <v>0</v>
      </c>
      <c r="BD16" s="136">
        <f t="shared" si="8"/>
        <v>0</v>
      </c>
      <c r="BE16" s="136">
        <f t="shared" si="9"/>
        <v>0</v>
      </c>
      <c r="BF16" s="136">
        <f t="shared" si="10"/>
        <v>0</v>
      </c>
      <c r="BG16" s="136">
        <f t="shared" si="11"/>
        <v>0</v>
      </c>
      <c r="BH16" s="136">
        <f t="shared" si="12"/>
        <v>0</v>
      </c>
      <c r="BI16" s="136">
        <f t="shared" si="13"/>
        <v>0</v>
      </c>
      <c r="BJ16" s="136">
        <f t="shared" si="14"/>
        <v>0</v>
      </c>
      <c r="BK16" s="136">
        <f t="shared" si="15"/>
        <v>0</v>
      </c>
      <c r="BL16" s="136">
        <f t="shared" si="16"/>
        <v>0</v>
      </c>
      <c r="BM16" s="136">
        <f t="shared" si="17"/>
        <v>0</v>
      </c>
      <c r="BN16" s="136">
        <f t="shared" si="18"/>
        <v>0</v>
      </c>
      <c r="BO16" s="146">
        <f t="shared" si="19"/>
        <v>0</v>
      </c>
    </row>
    <row r="17" spans="1:67" ht="1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M17" s="126"/>
      <c r="AN17" s="80"/>
      <c r="AO17" s="80">
        <f t="shared" si="1"/>
        <v>0</v>
      </c>
      <c r="AP17" s="135"/>
      <c r="AQ17" s="75"/>
      <c r="AR17" s="75"/>
      <c r="AS17" s="75"/>
      <c r="AT17" s="75"/>
      <c r="AU17" s="75"/>
      <c r="AV17" s="136">
        <f t="shared" si="2"/>
        <v>0</v>
      </c>
      <c r="AW17" s="136">
        <f t="shared" si="3"/>
        <v>0</v>
      </c>
      <c r="AX17" s="136">
        <f t="shared" si="4"/>
        <v>0</v>
      </c>
      <c r="AY17" s="136">
        <f t="shared" si="5"/>
        <v>0</v>
      </c>
      <c r="AZ17" s="136">
        <f>COUNTIF(D17:AI17,"M4")</f>
        <v>0</v>
      </c>
      <c r="BA17" s="136">
        <f>COUNTIF(D17:AI17,"I/I")</f>
        <v>0</v>
      </c>
      <c r="BB17" s="136">
        <f t="shared" si="6"/>
        <v>0</v>
      </c>
      <c r="BC17" s="136">
        <f t="shared" si="7"/>
        <v>0</v>
      </c>
      <c r="BD17" s="136">
        <f t="shared" si="8"/>
        <v>0</v>
      </c>
      <c r="BE17" s="136">
        <f t="shared" si="9"/>
        <v>0</v>
      </c>
      <c r="BF17" s="136">
        <f t="shared" si="10"/>
        <v>0</v>
      </c>
      <c r="BG17" s="136">
        <f t="shared" si="11"/>
        <v>0</v>
      </c>
      <c r="BH17" s="136">
        <f t="shared" si="12"/>
        <v>0</v>
      </c>
      <c r="BI17" s="136">
        <f t="shared" si="13"/>
        <v>0</v>
      </c>
      <c r="BJ17" s="136">
        <f t="shared" si="14"/>
        <v>0</v>
      </c>
      <c r="BK17" s="136">
        <f t="shared" si="15"/>
        <v>0</v>
      </c>
      <c r="BL17" s="136">
        <f t="shared" si="16"/>
        <v>0</v>
      </c>
      <c r="BM17" s="136">
        <f t="shared" si="17"/>
        <v>0</v>
      </c>
      <c r="BN17" s="136">
        <f t="shared" si="18"/>
        <v>0</v>
      </c>
      <c r="BO17" s="146">
        <f t="shared" si="19"/>
        <v>0</v>
      </c>
    </row>
    <row r="18" spans="1:67" ht="15">
      <c r="A18" s="150"/>
      <c r="B18" s="150"/>
      <c r="C18" s="151"/>
      <c r="D18" s="15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4"/>
      <c r="AG18" s="153"/>
      <c r="AH18" s="153"/>
      <c r="AI18" s="153"/>
      <c r="AM18" s="126"/>
      <c r="AN18" s="80"/>
      <c r="AO18" s="80">
        <f t="shared" si="1"/>
        <v>0</v>
      </c>
      <c r="AP18" s="135"/>
      <c r="AQ18" s="75"/>
      <c r="AR18" s="75"/>
      <c r="AS18" s="75"/>
      <c r="AT18" s="75"/>
      <c r="AU18" s="75"/>
      <c r="AV18" s="136">
        <f t="shared" si="2"/>
        <v>0</v>
      </c>
      <c r="AW18" s="136">
        <f t="shared" si="3"/>
        <v>0</v>
      </c>
      <c r="AX18" s="136">
        <f t="shared" si="4"/>
        <v>0</v>
      </c>
      <c r="AY18" s="136">
        <f t="shared" si="5"/>
        <v>0</v>
      </c>
      <c r="AZ18" s="136">
        <f>COUNTIF(D18:AI18,"M4")</f>
        <v>0</v>
      </c>
      <c r="BA18" s="136">
        <f>COUNTIF(D18:AI18,"I/I")</f>
        <v>0</v>
      </c>
      <c r="BB18" s="136">
        <f t="shared" si="6"/>
        <v>0</v>
      </c>
      <c r="BC18" s="136">
        <f t="shared" si="7"/>
        <v>0</v>
      </c>
      <c r="BD18" s="136">
        <f t="shared" si="8"/>
        <v>0</v>
      </c>
      <c r="BE18" s="136">
        <f t="shared" si="9"/>
        <v>0</v>
      </c>
      <c r="BF18" s="136">
        <f t="shared" si="10"/>
        <v>0</v>
      </c>
      <c r="BG18" s="136">
        <f t="shared" si="11"/>
        <v>0</v>
      </c>
      <c r="BH18" s="136">
        <f t="shared" si="12"/>
        <v>0</v>
      </c>
      <c r="BI18" s="136">
        <f t="shared" si="13"/>
        <v>0</v>
      </c>
      <c r="BJ18" s="136">
        <f t="shared" si="14"/>
        <v>0</v>
      </c>
      <c r="BK18" s="136">
        <f t="shared" si="15"/>
        <v>0</v>
      </c>
      <c r="BL18" s="136">
        <f t="shared" si="16"/>
        <v>0</v>
      </c>
      <c r="BM18" s="136">
        <f t="shared" si="17"/>
        <v>0</v>
      </c>
      <c r="BN18" s="136">
        <f t="shared" si="18"/>
        <v>0</v>
      </c>
      <c r="BO18" s="146">
        <f t="shared" si="19"/>
        <v>0</v>
      </c>
    </row>
    <row r="19" spans="1:67" ht="15">
      <c r="A19" s="155"/>
      <c r="B19" s="156" t="s">
        <v>148</v>
      </c>
      <c r="C19" s="157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4"/>
      <c r="AG19" s="153"/>
      <c r="AH19" s="153"/>
      <c r="AI19" s="153"/>
      <c r="AM19" s="126"/>
      <c r="AN19" s="108"/>
      <c r="AO19" s="108"/>
      <c r="AP19" s="135"/>
      <c r="AQ19" s="158"/>
      <c r="AR19" s="158"/>
      <c r="AS19" s="158"/>
      <c r="AT19" s="158"/>
      <c r="AU19" s="158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60"/>
    </row>
    <row r="20" spans="1:35" ht="15">
      <c r="A20" s="161"/>
      <c r="B20" s="162" t="s">
        <v>86</v>
      </c>
      <c r="C20" s="163" t="s">
        <v>146</v>
      </c>
      <c r="D20" s="164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</row>
    <row r="21" spans="1:35" ht="15">
      <c r="A21" s="161"/>
      <c r="B21" s="162" t="s">
        <v>14</v>
      </c>
      <c r="C21" s="163" t="s">
        <v>149</v>
      </c>
      <c r="D21" s="164"/>
      <c r="E21" s="164"/>
      <c r="F21" s="164"/>
      <c r="G21" s="164"/>
      <c r="H21" s="166"/>
      <c r="I21" s="167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9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</row>
    <row r="22" spans="1:35" ht="15">
      <c r="A22" s="170"/>
      <c r="B22" s="171" t="s">
        <v>87</v>
      </c>
      <c r="C22" s="172" t="s">
        <v>150</v>
      </c>
      <c r="D22" s="164"/>
      <c r="E22" s="164"/>
      <c r="F22" s="164"/>
      <c r="G22" s="164"/>
      <c r="H22" s="173"/>
      <c r="I22" s="17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75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</row>
    <row r="23" spans="1:35" ht="15">
      <c r="A23" s="176"/>
      <c r="B23" s="177" t="s">
        <v>130</v>
      </c>
      <c r="C23" s="172" t="s">
        <v>151</v>
      </c>
      <c r="D23" s="164"/>
      <c r="E23" s="164"/>
      <c r="F23" s="164"/>
      <c r="G23" s="164"/>
      <c r="H23" s="173"/>
      <c r="I23" s="174"/>
      <c r="J23" s="164"/>
      <c r="K23" s="164"/>
      <c r="L23" s="178"/>
      <c r="M23" s="178"/>
      <c r="N23" s="164"/>
      <c r="O23" s="164"/>
      <c r="P23" s="164"/>
      <c r="Q23" s="164"/>
      <c r="R23" s="164"/>
      <c r="S23" s="164"/>
      <c r="T23" s="164"/>
      <c r="U23" s="164"/>
      <c r="V23" s="175"/>
      <c r="W23" s="179"/>
      <c r="X23" s="179"/>
      <c r="Y23" s="440" t="s">
        <v>69</v>
      </c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</row>
    <row r="24" spans="1:35" ht="15">
      <c r="A24" s="170"/>
      <c r="B24" s="171" t="s">
        <v>131</v>
      </c>
      <c r="C24" s="180" t="s">
        <v>152</v>
      </c>
      <c r="D24" s="181"/>
      <c r="E24" s="181"/>
      <c r="F24" s="181"/>
      <c r="G24" s="181"/>
      <c r="H24" s="182"/>
      <c r="I24" s="183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4"/>
      <c r="W24" s="179"/>
      <c r="X24" s="179"/>
      <c r="Y24" s="439" t="s">
        <v>126</v>
      </c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</row>
    <row r="25" spans="1:35" ht="15">
      <c r="A25" s="176"/>
      <c r="B25" s="185" t="s">
        <v>153</v>
      </c>
      <c r="C25" s="186" t="s">
        <v>154</v>
      </c>
      <c r="D25" s="181"/>
      <c r="E25" s="181"/>
      <c r="F25" s="181"/>
      <c r="G25" s="181"/>
      <c r="H25" s="187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4"/>
      <c r="W25" s="179"/>
      <c r="X25" s="179"/>
      <c r="Y25" s="440" t="s">
        <v>155</v>
      </c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</row>
    <row r="26" spans="1:35" ht="15">
      <c r="A26" s="188"/>
      <c r="B26" s="189"/>
      <c r="C26" s="190"/>
      <c r="D26" s="181"/>
      <c r="E26" s="181"/>
      <c r="F26" s="181"/>
      <c r="G26" s="181"/>
      <c r="H26" s="191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3"/>
      <c r="W26" s="179"/>
      <c r="X26" s="179"/>
      <c r="Y26" s="440" t="s">
        <v>156</v>
      </c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</row>
    <row r="27" spans="1:35" ht="15">
      <c r="A27" s="194"/>
      <c r="B27" s="195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179"/>
      <c r="AF27" s="58"/>
      <c r="AG27" s="58"/>
      <c r="AH27" s="58"/>
      <c r="AI27" s="58"/>
    </row>
    <row r="28" spans="1:39" ht="15.75" thickBot="1">
      <c r="A28" s="121"/>
      <c r="B28" s="196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M28">
        <f>7*6</f>
        <v>42</v>
      </c>
    </row>
  </sheetData>
  <sheetProtection/>
  <mergeCells count="17">
    <mergeCell ref="A1:AI3"/>
    <mergeCell ref="D4:D5"/>
    <mergeCell ref="AJ4:AJ5"/>
    <mergeCell ref="AK4:AK5"/>
    <mergeCell ref="AL4:AL5"/>
    <mergeCell ref="D7:D8"/>
    <mergeCell ref="AJ7:AJ8"/>
    <mergeCell ref="AK7:AK8"/>
    <mergeCell ref="AL7:AL8"/>
    <mergeCell ref="Y25:AI25"/>
    <mergeCell ref="Y26:AI26"/>
    <mergeCell ref="D10:D11"/>
    <mergeCell ref="AJ10:AJ11"/>
    <mergeCell ref="AK10:AK11"/>
    <mergeCell ref="AL10:AL11"/>
    <mergeCell ref="Y23:AI23"/>
    <mergeCell ref="Y24:AI24"/>
  </mergeCells>
  <printOptions/>
  <pageMargins left="0.31496062992125984" right="0.31496062992125984" top="0.3937007874015748" bottom="0.3937007874015748" header="0.31496062992125984" footer="0.31496062992125984"/>
  <pageSetup fitToHeight="0" fitToWidth="1" orientation="landscape" paperSize="9" scale="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54.00390625" style="0" customWidth="1"/>
  </cols>
  <sheetData>
    <row r="1" spans="1:33" ht="23.25">
      <c r="A1" s="307" t="s">
        <v>196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</row>
    <row r="2" spans="1:33" ht="23.25">
      <c r="A2" s="309"/>
      <c r="B2" s="484" t="s">
        <v>197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</row>
    <row r="3" spans="1:33" ht="23.25">
      <c r="A3" s="311"/>
      <c r="B3" s="485" t="s">
        <v>198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</row>
    <row r="4" spans="1:33" ht="15.75">
      <c r="A4" s="313" t="s">
        <v>0</v>
      </c>
      <c r="B4" s="314" t="s">
        <v>1</v>
      </c>
      <c r="C4" s="486" t="s">
        <v>3</v>
      </c>
      <c r="D4" s="315">
        <v>1</v>
      </c>
      <c r="E4" s="315">
        <v>2</v>
      </c>
      <c r="F4" s="315">
        <v>3</v>
      </c>
      <c r="G4" s="315">
        <v>4</v>
      </c>
      <c r="H4" s="315">
        <v>5</v>
      </c>
      <c r="I4" s="315">
        <v>6</v>
      </c>
      <c r="J4" s="315">
        <v>7</v>
      </c>
      <c r="K4" s="315">
        <v>8</v>
      </c>
      <c r="L4" s="315">
        <v>9</v>
      </c>
      <c r="M4" s="316">
        <v>10</v>
      </c>
      <c r="N4" s="315">
        <v>11</v>
      </c>
      <c r="O4" s="315">
        <v>12</v>
      </c>
      <c r="P4" s="315">
        <v>13</v>
      </c>
      <c r="Q4" s="315">
        <v>14</v>
      </c>
      <c r="R4" s="315">
        <v>15</v>
      </c>
      <c r="S4" s="315">
        <v>16</v>
      </c>
      <c r="T4" s="315">
        <v>17</v>
      </c>
      <c r="U4" s="315">
        <v>18</v>
      </c>
      <c r="V4" s="315">
        <v>19</v>
      </c>
      <c r="W4" s="315">
        <v>20</v>
      </c>
      <c r="X4" s="315">
        <v>21</v>
      </c>
      <c r="Y4" s="315">
        <v>22</v>
      </c>
      <c r="Z4" s="315">
        <v>23</v>
      </c>
      <c r="AA4" s="315">
        <v>24</v>
      </c>
      <c r="AB4" s="315">
        <v>25</v>
      </c>
      <c r="AC4" s="315">
        <v>26</v>
      </c>
      <c r="AD4" s="315">
        <v>27</v>
      </c>
      <c r="AE4" s="315">
        <v>28</v>
      </c>
      <c r="AF4" s="315">
        <v>29</v>
      </c>
      <c r="AG4" s="315">
        <v>30</v>
      </c>
    </row>
    <row r="5" spans="1:33" ht="15.75">
      <c r="A5" s="313"/>
      <c r="B5" s="314" t="s">
        <v>199</v>
      </c>
      <c r="C5" s="487"/>
      <c r="D5" s="316" t="s">
        <v>157</v>
      </c>
      <c r="E5" s="315" t="s">
        <v>85</v>
      </c>
      <c r="F5" s="315" t="s">
        <v>80</v>
      </c>
      <c r="G5" s="315" t="s">
        <v>81</v>
      </c>
      <c r="H5" s="315" t="s">
        <v>82</v>
      </c>
      <c r="I5" s="317" t="s">
        <v>83</v>
      </c>
      <c r="J5" s="315" t="s">
        <v>84</v>
      </c>
      <c r="K5" s="316" t="s">
        <v>157</v>
      </c>
      <c r="L5" s="315" t="s">
        <v>85</v>
      </c>
      <c r="M5" s="315" t="s">
        <v>80</v>
      </c>
      <c r="N5" s="315" t="s">
        <v>81</v>
      </c>
      <c r="O5" s="315" t="s">
        <v>82</v>
      </c>
      <c r="P5" s="317" t="s">
        <v>83</v>
      </c>
      <c r="Q5" s="315" t="s">
        <v>84</v>
      </c>
      <c r="R5" s="316" t="s">
        <v>157</v>
      </c>
      <c r="S5" s="315" t="s">
        <v>85</v>
      </c>
      <c r="T5" s="315" t="s">
        <v>80</v>
      </c>
      <c r="U5" s="315" t="s">
        <v>81</v>
      </c>
      <c r="V5" s="315" t="s">
        <v>82</v>
      </c>
      <c r="W5" s="317" t="s">
        <v>83</v>
      </c>
      <c r="X5" s="315" t="s">
        <v>84</v>
      </c>
      <c r="Y5" s="316" t="s">
        <v>157</v>
      </c>
      <c r="Z5" s="315" t="s">
        <v>85</v>
      </c>
      <c r="AA5" s="315" t="s">
        <v>80</v>
      </c>
      <c r="AB5" s="315" t="s">
        <v>81</v>
      </c>
      <c r="AC5" s="315" t="s">
        <v>82</v>
      </c>
      <c r="AD5" s="317" t="s">
        <v>83</v>
      </c>
      <c r="AE5" s="315" t="s">
        <v>84</v>
      </c>
      <c r="AF5" s="316" t="s">
        <v>157</v>
      </c>
      <c r="AG5" s="315" t="s">
        <v>85</v>
      </c>
    </row>
    <row r="6" spans="1:33" ht="15.75">
      <c r="A6" s="318">
        <v>135569</v>
      </c>
      <c r="B6" s="319" t="s">
        <v>200</v>
      </c>
      <c r="C6" s="320" t="s">
        <v>201</v>
      </c>
      <c r="D6" s="321"/>
      <c r="E6" s="321" t="s">
        <v>95</v>
      </c>
      <c r="F6" s="322"/>
      <c r="G6" s="323" t="s">
        <v>95</v>
      </c>
      <c r="H6" s="323" t="s">
        <v>95</v>
      </c>
      <c r="I6" s="322" t="s">
        <v>202</v>
      </c>
      <c r="J6" s="321" t="s">
        <v>95</v>
      </c>
      <c r="K6" s="321" t="s">
        <v>95</v>
      </c>
      <c r="L6" s="321"/>
      <c r="M6" s="322" t="s">
        <v>95</v>
      </c>
      <c r="N6" s="323" t="s">
        <v>95</v>
      </c>
      <c r="O6" s="323" t="s">
        <v>95</v>
      </c>
      <c r="P6" s="322" t="s">
        <v>95</v>
      </c>
      <c r="Q6" s="322" t="s">
        <v>202</v>
      </c>
      <c r="R6" s="321"/>
      <c r="S6" s="321"/>
      <c r="T6" s="322" t="s">
        <v>95</v>
      </c>
      <c r="U6" s="323" t="s">
        <v>95</v>
      </c>
      <c r="V6" s="323" t="s">
        <v>95</v>
      </c>
      <c r="W6" s="322" t="s">
        <v>95</v>
      </c>
      <c r="X6" s="322" t="s">
        <v>202</v>
      </c>
      <c r="Y6" s="321"/>
      <c r="Z6" s="321" t="s">
        <v>95</v>
      </c>
      <c r="AA6" s="322" t="s">
        <v>95</v>
      </c>
      <c r="AB6" s="323" t="s">
        <v>95</v>
      </c>
      <c r="AC6" s="323" t="s">
        <v>95</v>
      </c>
      <c r="AD6" s="322" t="s">
        <v>95</v>
      </c>
      <c r="AE6" s="322" t="s">
        <v>95</v>
      </c>
      <c r="AF6" s="321" t="s">
        <v>95</v>
      </c>
      <c r="AG6" s="321"/>
    </row>
    <row r="7" spans="1:33" ht="15.75">
      <c r="A7" s="324">
        <v>134074</v>
      </c>
      <c r="B7" s="319" t="s">
        <v>203</v>
      </c>
      <c r="C7" s="320" t="s">
        <v>204</v>
      </c>
      <c r="D7" s="321" t="s">
        <v>15</v>
      </c>
      <c r="E7" s="321"/>
      <c r="F7" s="322" t="s">
        <v>205</v>
      </c>
      <c r="G7" s="323"/>
      <c r="H7" s="323" t="s">
        <v>205</v>
      </c>
      <c r="I7" s="322" t="s">
        <v>205</v>
      </c>
      <c r="J7" s="321"/>
      <c r="K7" s="321"/>
      <c r="L7" s="321" t="s">
        <v>15</v>
      </c>
      <c r="M7" s="322"/>
      <c r="N7" s="323"/>
      <c r="O7" s="323" t="s">
        <v>205</v>
      </c>
      <c r="P7" s="322" t="s">
        <v>205</v>
      </c>
      <c r="Q7" s="322"/>
      <c r="R7" s="321"/>
      <c r="S7" s="321"/>
      <c r="T7" s="322" t="s">
        <v>206</v>
      </c>
      <c r="U7" s="323" t="s">
        <v>205</v>
      </c>
      <c r="V7" s="323"/>
      <c r="W7" s="322" t="s">
        <v>205</v>
      </c>
      <c r="X7" s="322" t="s">
        <v>205</v>
      </c>
      <c r="Y7" s="321" t="s">
        <v>15</v>
      </c>
      <c r="Z7" s="321"/>
      <c r="AA7" s="322" t="s">
        <v>205</v>
      </c>
      <c r="AB7" s="323"/>
      <c r="AC7" s="323" t="s">
        <v>205</v>
      </c>
      <c r="AD7" s="322" t="s">
        <v>205</v>
      </c>
      <c r="AE7" s="322" t="s">
        <v>205</v>
      </c>
      <c r="AF7" s="321"/>
      <c r="AG7" s="321" t="s">
        <v>15</v>
      </c>
    </row>
    <row r="8" spans="1:33" ht="15.75">
      <c r="A8" s="324">
        <v>134104</v>
      </c>
      <c r="B8" s="319" t="s">
        <v>207</v>
      </c>
      <c r="C8" s="320" t="s">
        <v>204</v>
      </c>
      <c r="D8" s="321"/>
      <c r="E8" s="321"/>
      <c r="F8" s="322" t="s">
        <v>15</v>
      </c>
      <c r="G8" s="323" t="s">
        <v>15</v>
      </c>
      <c r="H8" s="323" t="s">
        <v>15</v>
      </c>
      <c r="I8" s="322"/>
      <c r="J8" s="321" t="s">
        <v>15</v>
      </c>
      <c r="K8" s="321"/>
      <c r="L8" s="321"/>
      <c r="M8" s="322" t="s">
        <v>15</v>
      </c>
      <c r="N8" s="323"/>
      <c r="O8" s="323" t="s">
        <v>15</v>
      </c>
      <c r="P8" s="322"/>
      <c r="Q8" s="322" t="s">
        <v>15</v>
      </c>
      <c r="R8" s="321" t="s">
        <v>15</v>
      </c>
      <c r="S8" s="321"/>
      <c r="T8" s="322" t="s">
        <v>15</v>
      </c>
      <c r="U8" s="323"/>
      <c r="V8" s="323" t="s">
        <v>15</v>
      </c>
      <c r="W8" s="322"/>
      <c r="X8" s="322"/>
      <c r="Y8" s="321"/>
      <c r="Z8" s="321" t="s">
        <v>15</v>
      </c>
      <c r="AA8" s="322"/>
      <c r="AB8" s="323" t="s">
        <v>15</v>
      </c>
      <c r="AC8" s="323"/>
      <c r="AD8" s="322" t="s">
        <v>15</v>
      </c>
      <c r="AE8" s="322"/>
      <c r="AF8" s="321"/>
      <c r="AG8" s="321"/>
    </row>
    <row r="9" spans="1:33" ht="15.75">
      <c r="A9" s="324">
        <v>134422</v>
      </c>
      <c r="B9" s="319" t="s">
        <v>208</v>
      </c>
      <c r="C9" s="320" t="s">
        <v>209</v>
      </c>
      <c r="D9" s="321"/>
      <c r="E9" s="321" t="s">
        <v>15</v>
      </c>
      <c r="F9" s="322"/>
      <c r="G9" s="323" t="s">
        <v>15</v>
      </c>
      <c r="H9" s="323"/>
      <c r="I9" s="322" t="s">
        <v>15</v>
      </c>
      <c r="J9" s="321" t="s">
        <v>205</v>
      </c>
      <c r="K9" s="321" t="s">
        <v>15</v>
      </c>
      <c r="L9" s="321"/>
      <c r="M9" s="322" t="s">
        <v>205</v>
      </c>
      <c r="N9" s="323" t="s">
        <v>205</v>
      </c>
      <c r="O9" s="323"/>
      <c r="P9" s="322"/>
      <c r="Q9" s="322" t="s">
        <v>205</v>
      </c>
      <c r="R9" s="321"/>
      <c r="S9" s="321"/>
      <c r="T9" s="322"/>
      <c r="U9" s="323" t="s">
        <v>15</v>
      </c>
      <c r="V9" s="323" t="s">
        <v>205</v>
      </c>
      <c r="W9" s="322" t="s">
        <v>15</v>
      </c>
      <c r="X9" s="322"/>
      <c r="Y9" s="321"/>
      <c r="Z9" s="321"/>
      <c r="AA9" s="322" t="s">
        <v>15</v>
      </c>
      <c r="AB9" s="323" t="s">
        <v>205</v>
      </c>
      <c r="AC9" s="323" t="s">
        <v>210</v>
      </c>
      <c r="AD9" s="322"/>
      <c r="AE9" s="322" t="s">
        <v>15</v>
      </c>
      <c r="AF9" s="321" t="s">
        <v>15</v>
      </c>
      <c r="AG9" s="321"/>
    </row>
    <row r="10" spans="1:33" ht="15.75">
      <c r="A10" s="324">
        <v>135615</v>
      </c>
      <c r="B10" s="319" t="s">
        <v>211</v>
      </c>
      <c r="C10" s="320" t="s">
        <v>209</v>
      </c>
      <c r="D10" s="321"/>
      <c r="E10" s="321"/>
      <c r="F10" s="322" t="s">
        <v>210</v>
      </c>
      <c r="G10" s="323" t="s">
        <v>210</v>
      </c>
      <c r="H10" s="323" t="s">
        <v>210</v>
      </c>
      <c r="I10" s="322" t="s">
        <v>210</v>
      </c>
      <c r="J10" s="321"/>
      <c r="K10" s="321"/>
      <c r="L10" s="321"/>
      <c r="M10" s="322" t="s">
        <v>210</v>
      </c>
      <c r="N10" s="323" t="s">
        <v>210</v>
      </c>
      <c r="O10" s="323" t="s">
        <v>210</v>
      </c>
      <c r="P10" s="322" t="s">
        <v>15</v>
      </c>
      <c r="Q10" s="322" t="s">
        <v>210</v>
      </c>
      <c r="R10" s="321"/>
      <c r="S10" s="321"/>
      <c r="T10" s="322" t="s">
        <v>210</v>
      </c>
      <c r="U10" s="323" t="s">
        <v>210</v>
      </c>
      <c r="V10" s="323" t="s">
        <v>210</v>
      </c>
      <c r="W10" s="322" t="s">
        <v>210</v>
      </c>
      <c r="X10" s="322" t="s">
        <v>210</v>
      </c>
      <c r="Y10" s="321"/>
      <c r="Z10" s="321"/>
      <c r="AA10" s="322" t="s">
        <v>210</v>
      </c>
      <c r="AB10" s="323" t="s">
        <v>210</v>
      </c>
      <c r="AC10" s="323" t="s">
        <v>210</v>
      </c>
      <c r="AD10" s="322" t="s">
        <v>210</v>
      </c>
      <c r="AE10" s="322" t="s">
        <v>210</v>
      </c>
      <c r="AF10" s="321"/>
      <c r="AG10" s="321"/>
    </row>
    <row r="11" spans="1:33" ht="15.75">
      <c r="A11" s="324">
        <v>146609</v>
      </c>
      <c r="B11" s="319" t="s">
        <v>212</v>
      </c>
      <c r="C11" s="325" t="s">
        <v>213</v>
      </c>
      <c r="D11" s="326" t="s">
        <v>95</v>
      </c>
      <c r="E11" s="321"/>
      <c r="F11" s="322"/>
      <c r="G11" s="323"/>
      <c r="H11" s="323"/>
      <c r="I11" s="322"/>
      <c r="J11" s="321"/>
      <c r="K11" s="326"/>
      <c r="L11" s="321"/>
      <c r="M11" s="322"/>
      <c r="N11" s="323"/>
      <c r="O11" s="323"/>
      <c r="P11" s="322"/>
      <c r="Q11" s="322"/>
      <c r="R11" s="326" t="s">
        <v>95</v>
      </c>
      <c r="S11" s="321"/>
      <c r="T11" s="322"/>
      <c r="U11" s="323"/>
      <c r="V11" s="323"/>
      <c r="W11" s="322"/>
      <c r="X11" s="322"/>
      <c r="Y11" s="321"/>
      <c r="Z11" s="321"/>
      <c r="AA11" s="322"/>
      <c r="AB11" s="323"/>
      <c r="AC11" s="323"/>
      <c r="AD11" s="322"/>
      <c r="AE11" s="322"/>
      <c r="AF11" s="321"/>
      <c r="AG11" s="321"/>
    </row>
    <row r="12" spans="1:33" ht="15.75">
      <c r="A12" s="324">
        <v>147354</v>
      </c>
      <c r="B12" s="319" t="s">
        <v>214</v>
      </c>
      <c r="C12" s="325" t="s">
        <v>213</v>
      </c>
      <c r="D12" s="321"/>
      <c r="E12" s="326"/>
      <c r="F12" s="327" t="s">
        <v>95</v>
      </c>
      <c r="G12" s="323"/>
      <c r="H12" s="323"/>
      <c r="I12" s="322"/>
      <c r="J12" s="321"/>
      <c r="K12" s="321"/>
      <c r="L12" s="326" t="s">
        <v>95</v>
      </c>
      <c r="M12" s="322"/>
      <c r="N12" s="323"/>
      <c r="O12" s="323"/>
      <c r="P12" s="322"/>
      <c r="Q12" s="322"/>
      <c r="R12" s="321"/>
      <c r="S12" s="321"/>
      <c r="T12" s="322"/>
      <c r="U12" s="323"/>
      <c r="V12" s="323"/>
      <c r="W12" s="322"/>
      <c r="X12" s="322"/>
      <c r="Y12" s="326" t="s">
        <v>95</v>
      </c>
      <c r="Z12" s="321"/>
      <c r="AA12" s="322"/>
      <c r="AB12" s="323"/>
      <c r="AC12" s="323"/>
      <c r="AD12" s="322"/>
      <c r="AE12" s="322"/>
      <c r="AF12" s="326"/>
      <c r="AG12" s="326" t="s">
        <v>95</v>
      </c>
    </row>
    <row r="13" spans="1:33" ht="15.75">
      <c r="A13" s="324">
        <v>148466</v>
      </c>
      <c r="B13" s="319" t="s">
        <v>215</v>
      </c>
      <c r="C13" s="325" t="s">
        <v>216</v>
      </c>
      <c r="D13" s="321"/>
      <c r="E13" s="321"/>
      <c r="F13" s="322"/>
      <c r="G13" s="323"/>
      <c r="H13" s="323"/>
      <c r="I13" s="322"/>
      <c r="J13" s="321"/>
      <c r="K13" s="321"/>
      <c r="L13" s="321"/>
      <c r="M13" s="322"/>
      <c r="N13" s="323"/>
      <c r="O13" s="323"/>
      <c r="P13" s="322"/>
      <c r="Q13" s="322"/>
      <c r="R13" s="321"/>
      <c r="S13" s="326" t="s">
        <v>95</v>
      </c>
      <c r="T13" s="322"/>
      <c r="U13" s="323"/>
      <c r="V13" s="323"/>
      <c r="W13" s="322"/>
      <c r="X13" s="322"/>
      <c r="Y13" s="321"/>
      <c r="Z13" s="321"/>
      <c r="AA13" s="322"/>
      <c r="AB13" s="323"/>
      <c r="AC13" s="323"/>
      <c r="AD13" s="322"/>
      <c r="AE13" s="322"/>
      <c r="AF13" s="321"/>
      <c r="AG13" s="321"/>
    </row>
    <row r="14" spans="1:33" ht="20.25">
      <c r="A14" s="328"/>
      <c r="B14" s="329" t="s">
        <v>217</v>
      </c>
      <c r="C14" s="330"/>
      <c r="D14" s="330"/>
      <c r="E14" s="330"/>
      <c r="F14" s="330"/>
      <c r="G14" s="331"/>
      <c r="H14" s="331"/>
      <c r="I14" s="331"/>
      <c r="J14" s="331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</row>
    <row r="15" spans="1:33" ht="20.25">
      <c r="A15" s="328"/>
      <c r="B15" s="329" t="s">
        <v>218</v>
      </c>
      <c r="C15" s="330"/>
      <c r="D15" s="330"/>
      <c r="E15" s="330"/>
      <c r="F15" s="330"/>
      <c r="G15" s="331"/>
      <c r="H15" s="331"/>
      <c r="I15" s="331"/>
      <c r="J15" s="331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</row>
    <row r="16" spans="1:33" ht="20.25">
      <c r="A16" s="328"/>
      <c r="B16" s="329" t="s">
        <v>219</v>
      </c>
      <c r="C16" s="330"/>
      <c r="D16" s="330"/>
      <c r="E16" s="330"/>
      <c r="F16" s="330"/>
      <c r="G16" s="331"/>
      <c r="H16" s="331"/>
      <c r="I16" s="331"/>
      <c r="J16" s="331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</row>
    <row r="17" spans="1:33" ht="20.25">
      <c r="A17" s="328"/>
      <c r="B17" s="329" t="s">
        <v>220</v>
      </c>
      <c r="C17" s="330"/>
      <c r="D17" s="330"/>
      <c r="E17" s="330"/>
      <c r="F17" s="330"/>
      <c r="G17" s="331"/>
      <c r="H17" s="331"/>
      <c r="I17" s="331"/>
      <c r="J17" s="331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</row>
    <row r="18" spans="1:33" ht="20.25">
      <c r="A18" s="328"/>
      <c r="B18" s="333" t="s">
        <v>221</v>
      </c>
      <c r="C18" s="333"/>
      <c r="D18" s="333"/>
      <c r="E18" s="333"/>
      <c r="F18" s="333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</row>
    <row r="19" spans="1:33" ht="20.25">
      <c r="A19" s="328"/>
      <c r="B19" s="329" t="s">
        <v>222</v>
      </c>
      <c r="C19" s="330"/>
      <c r="D19" s="330"/>
      <c r="E19" s="330"/>
      <c r="F19" s="330"/>
      <c r="G19" s="331"/>
      <c r="H19" s="331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</row>
    <row r="20" spans="1:33" ht="20.25">
      <c r="A20" s="328"/>
      <c r="B20" s="329" t="s">
        <v>223</v>
      </c>
      <c r="C20" s="330"/>
      <c r="D20" s="330"/>
      <c r="E20" s="330"/>
      <c r="F20" s="330"/>
      <c r="G20" s="331"/>
      <c r="H20" s="331"/>
      <c r="I20" s="332"/>
      <c r="J20" s="332"/>
      <c r="K20" s="334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</row>
    <row r="21" spans="1:33" ht="20.25">
      <c r="A21" s="328"/>
      <c r="B21" s="329" t="s">
        <v>224</v>
      </c>
      <c r="C21" s="330"/>
      <c r="D21" s="330"/>
      <c r="E21" s="330"/>
      <c r="F21" s="330"/>
      <c r="G21" s="331"/>
      <c r="H21" s="331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</row>
    <row r="22" spans="1:33" ht="20.25">
      <c r="A22" s="328"/>
      <c r="B22" s="329" t="s">
        <v>225</v>
      </c>
      <c r="C22" s="329"/>
      <c r="D22" s="329"/>
      <c r="E22" s="329"/>
      <c r="F22" s="329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</row>
    <row r="23" spans="1:33" ht="20.25">
      <c r="A23" s="328"/>
      <c r="B23" s="329" t="s">
        <v>226</v>
      </c>
      <c r="C23" s="329"/>
      <c r="D23" s="329"/>
      <c r="E23" s="329"/>
      <c r="F23" s="329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</row>
    <row r="24" spans="1:33" ht="20.25">
      <c r="A24" s="328"/>
      <c r="B24" s="329" t="s">
        <v>227</v>
      </c>
      <c r="C24" s="329"/>
      <c r="D24" s="329"/>
      <c r="E24" s="329"/>
      <c r="F24" s="329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</row>
    <row r="25" spans="1:33" ht="20.25">
      <c r="A25" s="328"/>
      <c r="B25" s="329" t="s">
        <v>228</v>
      </c>
      <c r="C25" s="329"/>
      <c r="D25" s="329"/>
      <c r="E25" s="329"/>
      <c r="F25" s="329"/>
      <c r="G25" s="332"/>
      <c r="H25" s="332"/>
      <c r="I25" s="332"/>
      <c r="J25" s="332"/>
      <c r="K25" s="332"/>
      <c r="L25" s="332" t="s">
        <v>229</v>
      </c>
      <c r="M25" s="332"/>
      <c r="N25" s="332"/>
      <c r="O25" s="332"/>
      <c r="P25" s="332"/>
      <c r="Q25" s="332"/>
      <c r="R25" s="332"/>
      <c r="S25" s="332"/>
      <c r="T25" s="335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</row>
    <row r="26" spans="1:33" ht="20.25">
      <c r="A26" s="332"/>
      <c r="B26" s="329" t="s">
        <v>230</v>
      </c>
      <c r="C26" s="336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</row>
    <row r="27" spans="1:33" ht="20.25">
      <c r="A27" s="332"/>
      <c r="B27" s="329" t="s">
        <v>231</v>
      </c>
      <c r="C27" s="329"/>
      <c r="D27" s="329"/>
      <c r="E27" s="329"/>
      <c r="F27" s="329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</row>
    <row r="28" spans="1:33" ht="15">
      <c r="A28" s="332"/>
      <c r="B28" s="332"/>
      <c r="C28" s="336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</row>
    <row r="29" spans="1:33" ht="15">
      <c r="A29" s="332"/>
      <c r="B29" s="332"/>
      <c r="C29" s="336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</row>
  </sheetData>
  <sheetProtection/>
  <mergeCells count="3">
    <mergeCell ref="B2:AG2"/>
    <mergeCell ref="B3:AG3"/>
    <mergeCell ref="C4:C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Amante Feronha Santini -  mat 151602</dc:creator>
  <cp:keywords/>
  <dc:description/>
  <cp:lastModifiedBy>Carolina Amante Feronha Santini -  mat 151602</cp:lastModifiedBy>
  <cp:lastPrinted>2024-05-28T11:23:18Z</cp:lastPrinted>
  <dcterms:created xsi:type="dcterms:W3CDTF">2024-04-04T12:38:48Z</dcterms:created>
  <dcterms:modified xsi:type="dcterms:W3CDTF">2024-05-28T15:36:14Z</dcterms:modified>
  <cp:category/>
  <cp:version/>
  <cp:contentType/>
  <cp:contentStatus/>
</cp:coreProperties>
</file>