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8730" activeTab="6"/>
  </bookViews>
  <sheets>
    <sheet name="Enfermeiros" sheetId="1" r:id="rId1"/>
    <sheet name="Técnicos de Enfermagem" sheetId="2" r:id="rId2"/>
    <sheet name="Multi - farmácia - Assit. Socia" sheetId="3" r:id="rId3"/>
    <sheet name="TGP" sheetId="4" r:id="rId4"/>
    <sheet name="TÉC. RX" sheetId="5" r:id="rId5"/>
    <sheet name="SERVIÇOS GERAIS " sheetId="6" r:id="rId6"/>
    <sheet name="CONDUTOR " sheetId="7" r:id="rId7"/>
  </sheets>
  <definedNames>
    <definedName name="_xlnm.Print_Area" localSheetId="0">'Enfermeiros'!$A$1:$AM$36</definedName>
  </definedNames>
  <calcPr fullCalcOnLoad="1"/>
</workbook>
</file>

<file path=xl/sharedStrings.xml><?xml version="1.0" encoding="utf-8"?>
<sst xmlns="http://schemas.openxmlformats.org/spreadsheetml/2006/main" count="3703" uniqueCount="422">
  <si>
    <t>Matricula</t>
  </si>
  <si>
    <t>NOME</t>
  </si>
  <si>
    <t>LOCAL</t>
  </si>
  <si>
    <t>TURNO</t>
  </si>
  <si>
    <t>CH</t>
  </si>
  <si>
    <t>CT</t>
  </si>
  <si>
    <t>HE</t>
  </si>
  <si>
    <t>Enfermeiro</t>
  </si>
  <si>
    <t>VTR</t>
  </si>
  <si>
    <t>Q</t>
  </si>
  <si>
    <t>S</t>
  </si>
  <si>
    <t>D</t>
  </si>
  <si>
    <t>T</t>
  </si>
  <si>
    <t>07-19H</t>
  </si>
  <si>
    <t>19h-7h</t>
  </si>
  <si>
    <t>07-13H</t>
  </si>
  <si>
    <t>COREN</t>
  </si>
  <si>
    <t>Reg. Prof.</t>
  </si>
  <si>
    <t>TÉCNICO ENFERMAGEM</t>
  </si>
  <si>
    <t>Legenda</t>
  </si>
  <si>
    <t>Frente</t>
  </si>
  <si>
    <t>Fundo</t>
  </si>
  <si>
    <t>Farmáceutico</t>
  </si>
  <si>
    <t>Assitente Social</t>
  </si>
  <si>
    <t>Assistente de Farmácia</t>
  </si>
  <si>
    <r>
      <rPr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</si>
  <si>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</si>
  <si>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</si>
  <si>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</si>
  <si>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07-19h</t>
  </si>
  <si>
    <t>Gislaine de Mari Santos</t>
  </si>
  <si>
    <t>Patricia Elaine Agaci</t>
  </si>
  <si>
    <t>Armando Bernardo Filho</t>
  </si>
  <si>
    <t>Franciele Moretti</t>
  </si>
  <si>
    <t>Francielle Castelone</t>
  </si>
  <si>
    <t>Patricia Cristina F. Couto</t>
  </si>
  <si>
    <t xml:space="preserve"> 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</si>
  <si>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</si>
  <si>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</si>
  <si>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t xml:space="preserve">A.F - </t>
    </r>
    <r>
      <rPr>
        <sz val="6"/>
        <rFont val="Arial Narrow"/>
        <family val="2"/>
      </rPr>
      <t xml:space="preserve">ADIANTAMENTO DE FÉRIAS </t>
    </r>
  </si>
  <si>
    <t>Adilson Moraes Silva</t>
  </si>
  <si>
    <t xml:space="preserve">Andrea Barberio S. Borges  </t>
  </si>
  <si>
    <t xml:space="preserve">Andressa Zacarin </t>
  </si>
  <si>
    <t>Ângela Celeste Teles Beltran CM</t>
  </si>
  <si>
    <t>Camila Cristiene Siqueira</t>
  </si>
  <si>
    <t>Celia Correia Santana Oliveira</t>
  </si>
  <si>
    <t>Dieggo Roberto de Souza     ORT</t>
  </si>
  <si>
    <t>Gilberto Vasconcelos Junior    ORT</t>
  </si>
  <si>
    <t>Flávio Joaquim dos Santos</t>
  </si>
  <si>
    <t>Leila Carvalho T Perussi</t>
  </si>
  <si>
    <t>Rosângela dos Anjos Cardoso</t>
  </si>
  <si>
    <t>Thiago Coutinho Gonçalves     ORT</t>
  </si>
  <si>
    <t>Sueli Silva Gonçalves</t>
  </si>
  <si>
    <t>308151 AUX</t>
  </si>
  <si>
    <t>444804 AUX</t>
  </si>
  <si>
    <t>787924 TEC</t>
  </si>
  <si>
    <t>657818 TEC</t>
  </si>
  <si>
    <t>731468 TEC</t>
  </si>
  <si>
    <t>628730 AUX</t>
  </si>
  <si>
    <t>1008734 TEC</t>
  </si>
  <si>
    <t>1215547 TEC</t>
  </si>
  <si>
    <t>261222 AUX</t>
  </si>
  <si>
    <t>1061978 TEC</t>
  </si>
  <si>
    <t>643659 AUX</t>
  </si>
  <si>
    <t>471788 TEC</t>
  </si>
  <si>
    <t>265226 AUX</t>
  </si>
  <si>
    <t>EQUIPE 1</t>
  </si>
  <si>
    <t>EQUIPE 2</t>
  </si>
  <si>
    <t>EQUIPE 3</t>
  </si>
  <si>
    <t>Acledileide C de Santana</t>
  </si>
  <si>
    <t>Adauto Sueth Franco</t>
  </si>
  <si>
    <t>Betania Freitas Ribeiro</t>
  </si>
  <si>
    <t>Claudinei Rocco    ORT</t>
  </si>
  <si>
    <t>Josébio de Paula    ORT</t>
  </si>
  <si>
    <t>Liliana Bataglia Mesquita Santos</t>
  </si>
  <si>
    <t xml:space="preserve">Marcia Ap Nazario Dalecio    </t>
  </si>
  <si>
    <t>Patrícia Silva Imanishi</t>
  </si>
  <si>
    <t xml:space="preserve">Sandra Medici                                 </t>
  </si>
  <si>
    <t>Rosimeire Soares Souza</t>
  </si>
  <si>
    <t>Sandro R Ferreira Oliveira</t>
  </si>
  <si>
    <t>Silvio Martins</t>
  </si>
  <si>
    <t>388240 AUX</t>
  </si>
  <si>
    <t>1060302 TEC</t>
  </si>
  <si>
    <t>716.391 AUX</t>
  </si>
  <si>
    <t>527685 AUX</t>
  </si>
  <si>
    <t>630250 TEC</t>
  </si>
  <si>
    <t>408731 TEC</t>
  </si>
  <si>
    <t>1061979 TEC</t>
  </si>
  <si>
    <t>1056145 TEC</t>
  </si>
  <si>
    <t>727357 AUX</t>
  </si>
  <si>
    <t>325348 AUX</t>
  </si>
  <si>
    <t>280784 AUX</t>
  </si>
  <si>
    <t>00331099 TEC</t>
  </si>
  <si>
    <t xml:space="preserve">Bianca C R Ribeiro Chalupa </t>
  </si>
  <si>
    <t>Gilberto Gonçalves Aguiar</t>
  </si>
  <si>
    <t>Helena Cossiolo</t>
  </si>
  <si>
    <t>João Paulo Scomparin      ORT</t>
  </si>
  <si>
    <t>Luciana Teixeira da Costa</t>
  </si>
  <si>
    <t>Maria de Lourdes R.  Santos</t>
  </si>
  <si>
    <t>Patrícia Antunes       ORT</t>
  </si>
  <si>
    <t>Renata Tozetti Resolen</t>
  </si>
  <si>
    <t>Rubens Tatsugi Hatakeyama</t>
  </si>
  <si>
    <t>Wando Silva Palhão</t>
  </si>
  <si>
    <t>Marta Francisca de Souza Silva</t>
  </si>
  <si>
    <t>301853 TEC</t>
  </si>
  <si>
    <t>630247 TEC</t>
  </si>
  <si>
    <t>00408498 AUX</t>
  </si>
  <si>
    <t>713328 TEC</t>
  </si>
  <si>
    <t>1063653 TEC</t>
  </si>
  <si>
    <t>874107 TEC</t>
  </si>
  <si>
    <t>462459 TEC</t>
  </si>
  <si>
    <t>621400  TEC</t>
  </si>
  <si>
    <t>211252 AUX</t>
  </si>
  <si>
    <t>261224  TEC</t>
  </si>
  <si>
    <t>657841 TEC</t>
  </si>
  <si>
    <t>Joel Souza Lisboa</t>
  </si>
  <si>
    <t>Carla Luciana Galo</t>
  </si>
  <si>
    <t>Adao Francisco Teixeira</t>
  </si>
  <si>
    <t>Cristiano Aparecido da Silva</t>
  </si>
  <si>
    <t>Wagner Wesley M Marques  ORT</t>
  </si>
  <si>
    <t>Sidney Jose dos Santos  ORT</t>
  </si>
  <si>
    <t>Antônia Ferreira Mendes</t>
  </si>
  <si>
    <t xml:space="preserve">Claudiane Eloisa Botini </t>
  </si>
  <si>
    <t>Cristina Aparecida S Correia</t>
  </si>
  <si>
    <t>Elton Rodrigo S Fernandes  ORT</t>
  </si>
  <si>
    <t>Maria de Lourdes R Santos</t>
  </si>
  <si>
    <t>Nilva Aparecida Lupi</t>
  </si>
  <si>
    <t>Osvaldo Rissi  ORT</t>
  </si>
  <si>
    <t>Orivaldo Bezerra dos Santos</t>
  </si>
  <si>
    <t xml:space="preserve">Sueli Henriques Tavares             </t>
  </si>
  <si>
    <t>Tatiane Ayumi Shiozawa Furlan</t>
  </si>
  <si>
    <t xml:space="preserve">Wilton José de Oliveira </t>
  </si>
  <si>
    <t>Alyne Rodrigues Ramos Cantão</t>
  </si>
  <si>
    <t>Marinete Pereira Souza CM</t>
  </si>
  <si>
    <t>302976 AUX</t>
  </si>
  <si>
    <t>232466 AUX</t>
  </si>
  <si>
    <t>905869 TEC</t>
  </si>
  <si>
    <t>869013 TEC</t>
  </si>
  <si>
    <t>265229 AUX</t>
  </si>
  <si>
    <t>3005131940 AUX</t>
  </si>
  <si>
    <t>187.248 AUX</t>
  </si>
  <si>
    <t>562501 TEC</t>
  </si>
  <si>
    <t>00424855 AUX</t>
  </si>
  <si>
    <t>932659 TEC</t>
  </si>
  <si>
    <t>001063653 AUX</t>
  </si>
  <si>
    <t>630259 TEC</t>
  </si>
  <si>
    <t>1060307 TEC</t>
  </si>
  <si>
    <t>456113 TEC</t>
  </si>
  <si>
    <t>261248 TEC</t>
  </si>
  <si>
    <t>602924 AUX</t>
  </si>
  <si>
    <t>613248 TEC</t>
  </si>
  <si>
    <t>4373876 TEC</t>
  </si>
  <si>
    <t>408.822 AUX</t>
  </si>
  <si>
    <t>19-07H</t>
  </si>
  <si>
    <t>19-01H</t>
  </si>
  <si>
    <t>INTER</t>
  </si>
  <si>
    <t xml:space="preserve">AFASTAMENTO MEDICO </t>
  </si>
  <si>
    <t>Aline Muniz de Melo</t>
  </si>
  <si>
    <t>Anderson Pereira</t>
  </si>
  <si>
    <t>Carina Fernandes Senra</t>
  </si>
  <si>
    <t>Celso Luiz Tarosso           ORT</t>
  </si>
  <si>
    <t>Claudinei de Oliveira Silva</t>
  </si>
  <si>
    <t xml:space="preserve">Gleice Keila da Silva                     </t>
  </si>
  <si>
    <t xml:space="preserve">Maria de Jesus Mazieiro Barbosa </t>
  </si>
  <si>
    <t>Rogério Ramalho Rosa</t>
  </si>
  <si>
    <t>Sonia Maria Padilha Cardoso</t>
  </si>
  <si>
    <t>Valdirene Martins Cordeiro</t>
  </si>
  <si>
    <t>574803 TEC</t>
  </si>
  <si>
    <t>1019846 TEC</t>
  </si>
  <si>
    <t>388033 TEC</t>
  </si>
  <si>
    <t>302690 AUX</t>
  </si>
  <si>
    <t>713515   TEC</t>
  </si>
  <si>
    <t>744852  TEC</t>
  </si>
  <si>
    <t>639694 AUX</t>
  </si>
  <si>
    <t>731525 AUX</t>
  </si>
  <si>
    <t>693451 AUX</t>
  </si>
  <si>
    <t>1061983 TEC</t>
  </si>
  <si>
    <t>Ione Camila Maciel</t>
  </si>
  <si>
    <t>Francielle Mariana da S Cunha</t>
  </si>
  <si>
    <t>Givaldo Vicente Alves</t>
  </si>
  <si>
    <t>Luciano de Castro Américo   ORT</t>
  </si>
  <si>
    <t>Marcio José Farinácio   ORT</t>
  </si>
  <si>
    <t>Patricia Fernandes Braga Santos</t>
  </si>
  <si>
    <t>Rudson Vinicius dos Santos</t>
  </si>
  <si>
    <t>Sandra Gonçalves de Souza</t>
  </si>
  <si>
    <t>883808 TEC</t>
  </si>
  <si>
    <t>932666 TEC</t>
  </si>
  <si>
    <t>731476 AUX</t>
  </si>
  <si>
    <t>233409 AUX</t>
  </si>
  <si>
    <t>863928 TEC</t>
  </si>
  <si>
    <t>1063657 TEC</t>
  </si>
  <si>
    <t>577309 AUX</t>
  </si>
  <si>
    <t>598153 TEC</t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</si>
  <si>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</si>
  <si>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</si>
  <si>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</si>
  <si>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MARISA MIUKI KISSU</t>
  </si>
  <si>
    <t>HELOISE OLIVEIRA SANTANA</t>
  </si>
  <si>
    <t>Franciele Cristina F. Naves</t>
  </si>
  <si>
    <t>Solange K. M. de Abreu</t>
  </si>
  <si>
    <t>Fernanda F. Solano</t>
  </si>
  <si>
    <t>Valmiro S. de Castro</t>
  </si>
  <si>
    <t>PAR</t>
  </si>
  <si>
    <t>IMPAR</t>
  </si>
  <si>
    <t>3005131940AUX</t>
  </si>
  <si>
    <t>GRUPO 2</t>
  </si>
  <si>
    <t>GRUPO 1</t>
  </si>
  <si>
    <t>Cintia Palhano Rosa</t>
  </si>
  <si>
    <t>932605 TEC</t>
  </si>
  <si>
    <t>Joselma Ap. Dorigon</t>
  </si>
  <si>
    <t>DEISE AMICHI</t>
  </si>
  <si>
    <t>Erivelton Ap D ramos</t>
  </si>
  <si>
    <t>Marcelo Ruela</t>
  </si>
  <si>
    <t>AS)</t>
  </si>
  <si>
    <t xml:space="preserve">Roseli maria da Silva </t>
  </si>
  <si>
    <t>COORD</t>
  </si>
  <si>
    <t>889187TEC</t>
  </si>
  <si>
    <t>Rosângela Pereira Ambrogi</t>
  </si>
  <si>
    <t>232459</t>
  </si>
  <si>
    <t>RINALDO SILVEIRA</t>
  </si>
  <si>
    <t>325341</t>
  </si>
  <si>
    <t>Rosalia  Cristina Cordista Alignani</t>
  </si>
  <si>
    <t xml:space="preserve">456095TEC </t>
  </si>
  <si>
    <t>ELZIRA DA SILVA CAMILO</t>
  </si>
  <si>
    <t>MAFALDA BERSI</t>
  </si>
  <si>
    <t>APARECIDA SOARES</t>
  </si>
  <si>
    <r>
      <rPr>
        <b/>
        <sz val="6"/>
        <rFont val="Verdana"/>
        <family val="2"/>
      </rPr>
      <t>M</t>
    </r>
    <r>
      <rPr>
        <sz val="6"/>
        <rFont val="Verdana"/>
        <family val="2"/>
      </rPr>
      <t>: MANHA - 7:00  ÀS 13:00</t>
    </r>
  </si>
  <si>
    <r>
      <rPr>
        <b/>
        <sz val="6"/>
        <rFont val="Verdana"/>
        <family val="2"/>
      </rPr>
      <t>T</t>
    </r>
    <r>
      <rPr>
        <sz val="6"/>
        <rFont val="Verdana"/>
        <family val="2"/>
      </rPr>
      <t>: TARDE - 13:00 ÀS 19:00</t>
    </r>
  </si>
  <si>
    <r>
      <rPr>
        <b/>
        <sz val="6"/>
        <rFont val="Verdana"/>
        <family val="2"/>
      </rPr>
      <t>N</t>
    </r>
    <r>
      <rPr>
        <sz val="6"/>
        <rFont val="Verdana"/>
        <family val="2"/>
      </rPr>
      <t>: NOITE - 19:00 ÀS 07:00</t>
    </r>
  </si>
  <si>
    <r>
      <rPr>
        <b/>
        <sz val="6"/>
        <rFont val="Verdana"/>
        <family val="2"/>
      </rPr>
      <t>P</t>
    </r>
    <r>
      <rPr>
        <sz val="6"/>
        <rFont val="Verdana"/>
        <family val="2"/>
      </rPr>
      <t xml:space="preserve"> - DIA - 07:00 ÁS 19:00</t>
    </r>
  </si>
  <si>
    <r>
      <rPr>
        <b/>
        <sz val="6"/>
        <rFont val="Verdana"/>
        <family val="2"/>
      </rPr>
      <t xml:space="preserve">I </t>
    </r>
    <r>
      <rPr>
        <sz val="6"/>
        <rFont val="Verdana"/>
        <family val="2"/>
      </rPr>
      <t>- INTERMEDIARIO - 19:00 A 01:00</t>
    </r>
  </si>
  <si>
    <r>
      <rPr>
        <b/>
        <sz val="6"/>
        <rFont val="Verdana"/>
        <family val="2"/>
      </rPr>
      <t xml:space="preserve">F.O - </t>
    </r>
    <r>
      <rPr>
        <sz val="6"/>
        <rFont val="Verdana"/>
        <family val="2"/>
      </rPr>
      <t>FÉRIAS OFICIAIS</t>
    </r>
  </si>
  <si>
    <r>
      <t xml:space="preserve">A.F - </t>
    </r>
    <r>
      <rPr>
        <sz val="6"/>
        <rFont val="Verdana"/>
        <family val="2"/>
      </rPr>
      <t xml:space="preserve">ADIANTAMENTO DE FÉRIAS </t>
    </r>
  </si>
  <si>
    <t>GRUPO 3</t>
  </si>
  <si>
    <t>GILBERTO GONÇALVES AGUIAR</t>
  </si>
  <si>
    <t>JULIANA DE CARVALHO VIANA</t>
  </si>
  <si>
    <t>P</t>
  </si>
  <si>
    <t>M</t>
  </si>
  <si>
    <t>N</t>
  </si>
  <si>
    <t>Diego Bonfim Ledo Pinto</t>
  </si>
  <si>
    <t>F.O</t>
  </si>
  <si>
    <t>DERCI FERREIRA DE SOUZA JUNIOR</t>
  </si>
  <si>
    <t>281080 TEC</t>
  </si>
  <si>
    <t>I</t>
  </si>
  <si>
    <t>RUBENS NOGUEIRA DO NASCIMENTO</t>
  </si>
  <si>
    <r>
      <t xml:space="preserve">
</t>
    </r>
    <r>
      <rPr>
        <b/>
        <sz val="8"/>
        <color indexed="10"/>
        <rFont val="Verdana"/>
        <family val="2"/>
      </rPr>
      <t>ESCALA DE TRABALHO DA UPA CO  - JANEIRO-  2022</t>
    </r>
    <r>
      <rPr>
        <b/>
        <sz val="7"/>
        <rFont val="Verdana"/>
        <family val="2"/>
      </rPr>
      <t xml:space="preserve">
CARGA HORÁRIA -21 DIAS ÚTEIS -126 HS
ESCALA DE PLANTÃO TÉCNICOS DE ENFERMAGEM
</t>
    </r>
  </si>
  <si>
    <t xml:space="preserve">F.O </t>
  </si>
  <si>
    <t xml:space="preserve">ATESTADO </t>
  </si>
  <si>
    <t xml:space="preserve">LICENCA MEDICA </t>
  </si>
  <si>
    <r>
      <rPr>
        <b/>
        <sz val="8"/>
        <color indexed="10"/>
        <rFont val="Arial"/>
        <family val="2"/>
      </rPr>
      <t>ESCALA DE TRABALHO DO UPA CO - LONDRINA -JANEIRO -  2022</t>
    </r>
    <r>
      <rPr>
        <b/>
        <sz val="8"/>
        <rFont val="Arial"/>
        <family val="2"/>
      </rPr>
      <t xml:space="preserve">
CARGA HORÁRIA - 21 DIAS ÚTEIS 126  HS
ESCALA DE PLANTÃO DOS ENFERMEIROS</t>
    </r>
  </si>
  <si>
    <t>F.O ATE 15/02</t>
  </si>
  <si>
    <t>F.O ATE 01/02</t>
  </si>
  <si>
    <t>X</t>
  </si>
  <si>
    <r>
      <rPr>
        <b/>
        <sz val="8"/>
        <color indexed="10"/>
        <rFont val="Arial"/>
        <family val="2"/>
      </rPr>
      <t>T</t>
    </r>
    <r>
      <rPr>
        <sz val="8"/>
        <rFont val="Arial"/>
        <family val="2"/>
      </rPr>
      <t>/N</t>
    </r>
  </si>
  <si>
    <t>C</t>
  </si>
  <si>
    <r>
      <rPr>
        <b/>
        <sz val="8"/>
        <color indexed="10"/>
        <rFont val="Arial"/>
        <family val="2"/>
      </rPr>
      <t>ESCALA DE TRABALHO DO UPA CO - LONDRINA -JANEIRO -  2022</t>
    </r>
    <r>
      <rPr>
        <b/>
        <sz val="8"/>
        <rFont val="Arial"/>
        <family val="2"/>
      </rPr>
      <t xml:space="preserve">
CARGA HORÁRIA - 22 DIAS ÚTEIS 126  HS
ESCALA DE PLANTÃO Farmácia - Assitente Social</t>
    </r>
  </si>
  <si>
    <t>FO</t>
  </si>
  <si>
    <t>atestado</t>
  </si>
  <si>
    <t>PATRICIA ANTUNES</t>
  </si>
  <si>
    <t>COBERTURA</t>
  </si>
  <si>
    <r>
      <t xml:space="preserve">
</t>
    </r>
    <r>
      <rPr>
        <b/>
        <sz val="10"/>
        <color indexed="10"/>
        <rFont val="Arial"/>
        <family val="2"/>
      </rPr>
      <t>ESCALA DE TRABALHO DO UPA CENTRO OESTE -JANEIRO -  2022</t>
    </r>
    <r>
      <rPr>
        <b/>
        <sz val="10"/>
        <rFont val="Arial"/>
        <family val="2"/>
      </rPr>
      <t xml:space="preserve">
CARGA HORÁRIA - 21  DIAS ÚTEIS -   HS 126
ESCALA DE PLANTÃO TGPs
</t>
    </r>
  </si>
  <si>
    <t>APOIO</t>
  </si>
  <si>
    <t>15161-0</t>
  </si>
  <si>
    <t>Erika Yamashiro</t>
  </si>
  <si>
    <t>Recepção</t>
  </si>
  <si>
    <t>15310-9</t>
  </si>
  <si>
    <t>Paulo Rogerio Frutuoso</t>
  </si>
  <si>
    <t>F</t>
  </si>
  <si>
    <t>15158-0</t>
  </si>
  <si>
    <t>Sheila Cristina Hirata</t>
  </si>
  <si>
    <t>13-19H</t>
  </si>
  <si>
    <t>ADIANT.FÉRIAS</t>
  </si>
  <si>
    <t>13986-6</t>
  </si>
  <si>
    <t>Juliano Pantano</t>
  </si>
  <si>
    <t>42544-3</t>
  </si>
  <si>
    <t>Laiane Ap. de Oliveira Silva</t>
  </si>
  <si>
    <t>12084-7</t>
  </si>
  <si>
    <t>Edson Silverio da Silva</t>
  </si>
  <si>
    <t>ADIANTAMENTO DE FÉRIAS</t>
  </si>
  <si>
    <t>13300-0</t>
  </si>
  <si>
    <t>Aparecida Evaristo S. Galcivechi</t>
  </si>
  <si>
    <t>ATESTADO MÉDICO</t>
  </si>
  <si>
    <t>13823-1</t>
  </si>
  <si>
    <t>Jose Rafael Dias</t>
  </si>
  <si>
    <t>12110-0</t>
  </si>
  <si>
    <t>Andre Luis U. Melnick</t>
  </si>
  <si>
    <t>13148-2</t>
  </si>
  <si>
    <t>Anderson Junior Sabino</t>
  </si>
  <si>
    <t>Apoio</t>
  </si>
  <si>
    <t>FÉRIAS OFICIAIS</t>
  </si>
  <si>
    <t>15160-2</t>
  </si>
  <si>
    <t>Carolina Amante F. Santini</t>
  </si>
  <si>
    <t>Faturamento</t>
  </si>
  <si>
    <t>15360-5</t>
  </si>
  <si>
    <t>Dulcineia Andrade</t>
  </si>
  <si>
    <t>Coord. Adm</t>
  </si>
  <si>
    <t>FLEXIVEL</t>
  </si>
  <si>
    <t>15480-6</t>
  </si>
  <si>
    <t>Marcia ap. Mori Shimamoto</t>
  </si>
  <si>
    <t>LEGENDA</t>
  </si>
  <si>
    <t>I: NOITE - 19:00 ÀS 01:00</t>
  </si>
  <si>
    <t>________________________________________________________</t>
  </si>
  <si>
    <t>Dulcineia Andrade Barbosa</t>
  </si>
  <si>
    <t>Mat. 15.360-5</t>
  </si>
  <si>
    <t>Coord. Administrativa UPA Centro Oeste</t>
  </si>
  <si>
    <r>
      <rPr>
        <b/>
        <sz val="10"/>
        <color indexed="10"/>
        <rFont val="Arial"/>
        <family val="2"/>
      </rPr>
      <t>ESCALA DE TRABALHO DO UPA CENTRO OESTE - JANEIRO -  2022</t>
    </r>
    <r>
      <rPr>
        <b/>
        <sz val="10"/>
        <rFont val="Arial"/>
        <family val="2"/>
      </rPr>
      <t xml:space="preserve">
CARGA HORÁRIA - 21 DIAS ÚTEIS  100,8 HS
ESCALA DE PLANTÃO TÉCNICO DE RADIOLOGIA</t>
    </r>
  </si>
  <si>
    <t>Tec. Rx</t>
  </si>
  <si>
    <t>13231-4</t>
  </si>
  <si>
    <t>Rogério Correia dos Santos</t>
  </si>
  <si>
    <t>RAIO X</t>
  </si>
  <si>
    <t>7h-11h</t>
  </si>
  <si>
    <t>MT1</t>
  </si>
  <si>
    <t>T1</t>
  </si>
  <si>
    <t>13583-6</t>
  </si>
  <si>
    <t>Anderson Meirelles Nogueira</t>
  </si>
  <si>
    <t>03201T</t>
  </si>
  <si>
    <t>11h-15h</t>
  </si>
  <si>
    <t>D1</t>
  </si>
  <si>
    <t>15472-5</t>
  </si>
  <si>
    <t>Gabriela Matesco Carreteiro</t>
  </si>
  <si>
    <t>04141T</t>
  </si>
  <si>
    <t>15h-19h</t>
  </si>
  <si>
    <t>15050-9</t>
  </si>
  <si>
    <t>Maria Jose da Silva</t>
  </si>
  <si>
    <t>05484T</t>
  </si>
  <si>
    <t>19-7h</t>
  </si>
  <si>
    <t>N1</t>
  </si>
  <si>
    <t>15048-7</t>
  </si>
  <si>
    <t>Leandro Henrique A. Morais</t>
  </si>
  <si>
    <t>05799T</t>
  </si>
  <si>
    <t>15051-7</t>
  </si>
  <si>
    <t>Elisangela Augusto de Miranda</t>
  </si>
  <si>
    <t>15128-9</t>
  </si>
  <si>
    <t>Danilo Heitor Cevallo Crosxiati</t>
  </si>
  <si>
    <t>04218T</t>
  </si>
  <si>
    <t>D2</t>
  </si>
  <si>
    <t>Fernando Ap. Andrade Santos</t>
  </si>
  <si>
    <t>04999T</t>
  </si>
  <si>
    <t>ESPECIAL</t>
  </si>
  <si>
    <t>LEGENDA:</t>
  </si>
  <si>
    <t>M - MANHA - 07:00 ÁS 11:00</t>
  </si>
  <si>
    <t xml:space="preserve">T - TARDE - 11:00 ÀS 15:00 </t>
  </si>
  <si>
    <t>T1 - TARDE - 15:00 ÁS 19:00</t>
  </si>
  <si>
    <t>Responsável Técnico</t>
  </si>
  <si>
    <t>N - NOITE - 19:00 ÁS 07:00</t>
  </si>
  <si>
    <t>D1: MANHA - 7:00  ÀS 13:00</t>
  </si>
  <si>
    <t>MAT. 13231-4</t>
  </si>
  <si>
    <t>D2: TARDE - 13:00 ÀS 19:00</t>
  </si>
  <si>
    <t xml:space="preserve">: </t>
  </si>
  <si>
    <t>N1 : NOITE - 19:00 ÁS 01:00</t>
  </si>
  <si>
    <t>N2 - NOITE 01:00 ÁS 07:00</t>
  </si>
  <si>
    <r>
      <t xml:space="preserve">
</t>
    </r>
    <r>
      <rPr>
        <b/>
        <sz val="10"/>
        <color indexed="10"/>
        <rFont val="Arial"/>
        <family val="2"/>
      </rPr>
      <t>ESCALA DE TRABALHO DO UPA CENTRO OESTE -JANEIRO -  2022</t>
    </r>
    <r>
      <rPr>
        <b/>
        <sz val="10"/>
        <rFont val="Arial"/>
        <family val="2"/>
      </rPr>
      <t xml:space="preserve">
CARGA HORÁRIA - 21  DIAS ÚTEIS -   HS 126
ESCALA DE PLANTÃO - INSPETORIA E SERVIÇOS GERAIS
</t>
    </r>
  </si>
  <si>
    <t>Serviços Gerais</t>
  </si>
  <si>
    <t xml:space="preserve">IVONE COSTA DOS SANTOS </t>
  </si>
  <si>
    <t>C.O</t>
  </si>
  <si>
    <t>7h - 19h</t>
  </si>
  <si>
    <t xml:space="preserve">MAX WILLIAN JACQUES DA SILVA </t>
  </si>
  <si>
    <t>IZABEL CRISTINA GASPAR</t>
  </si>
  <si>
    <t>CRISTIANE PAMELA ALVES FRAGA</t>
  </si>
  <si>
    <t xml:space="preserve">JAQUELINE FERREIRA DOS SANTOS </t>
  </si>
  <si>
    <t xml:space="preserve">MARILDA ELIAS </t>
  </si>
  <si>
    <t>ELGA IDALINA DE OLIVEIRA</t>
  </si>
  <si>
    <t>19h - 7h</t>
  </si>
  <si>
    <t>Cristiliane Maria da Silva</t>
  </si>
  <si>
    <r>
      <t xml:space="preserve">P - </t>
    </r>
    <r>
      <rPr>
        <sz val="7.5"/>
        <rFont val="Arial"/>
        <family val="2"/>
      </rPr>
      <t>07:00 AS 19:00</t>
    </r>
  </si>
  <si>
    <r>
      <rPr>
        <sz val="7"/>
        <rFont val="Arial Black"/>
        <family val="2"/>
      </rPr>
      <t>N</t>
    </r>
    <r>
      <rPr>
        <sz val="7"/>
        <rFont val="Arial"/>
        <family val="2"/>
      </rPr>
      <t xml:space="preserve"> = 19:00  AS 07:00</t>
    </r>
  </si>
  <si>
    <t>FE - FÉRIAS</t>
  </si>
  <si>
    <r>
      <rPr>
        <b/>
        <sz val="10"/>
        <color indexed="10"/>
        <rFont val="Arial"/>
        <family val="2"/>
      </rPr>
      <t>ESCALA DE TRABALHO DO UPA CENTRO OESTE -  JANEIRO -  2022</t>
    </r>
    <r>
      <rPr>
        <b/>
        <sz val="10"/>
        <rFont val="Arial"/>
        <family val="2"/>
      </rPr>
      <t xml:space="preserve">
CARGA HORÁRIA -  21  DIAS ÚTEIS  126  HS
ESCALA DE PLANTÃO CONDUTORES</t>
    </r>
  </si>
  <si>
    <t>CONTATO</t>
  </si>
  <si>
    <t>Condutor/Motorista</t>
  </si>
  <si>
    <t>10457-4</t>
  </si>
  <si>
    <t>Jair Mendes Cordeiro</t>
  </si>
  <si>
    <t>99845-3775</t>
  </si>
  <si>
    <t>NA</t>
  </si>
  <si>
    <t>11098-1</t>
  </si>
  <si>
    <t>Antonio Gilmar Viana</t>
  </si>
  <si>
    <t>98411-3616</t>
  </si>
  <si>
    <t>10456-6</t>
  </si>
  <si>
    <t>João de Oliveira Machado</t>
  </si>
  <si>
    <t>99992-7193</t>
  </si>
  <si>
    <t>Condutor/motorista - Cobertura</t>
  </si>
  <si>
    <t>14310-3</t>
  </si>
  <si>
    <t>JAIRO SILVA DE ANDRADE</t>
  </si>
  <si>
    <t>99106-7208</t>
  </si>
  <si>
    <t>NB</t>
  </si>
  <si>
    <t>14312-0</t>
  </si>
  <si>
    <t>Marcelino Bau Ruiz Lazzarin</t>
  </si>
  <si>
    <t>99831-2362</t>
  </si>
  <si>
    <t>14315-4</t>
  </si>
  <si>
    <t>Reginaldo Jose Gomes</t>
  </si>
  <si>
    <t>99125-7788/</t>
  </si>
  <si>
    <t>14302-2</t>
  </si>
  <si>
    <t>ROGERIO PEREIRA DE CASTRO</t>
  </si>
  <si>
    <t>99618-0664</t>
  </si>
  <si>
    <t>14292-1</t>
  </si>
  <si>
    <t>LEANDRO CLAUDINO</t>
  </si>
  <si>
    <t>98403-2013</t>
  </si>
  <si>
    <t>14294-8</t>
  </si>
  <si>
    <t>MARCOS ALENCAR</t>
  </si>
  <si>
    <t>98433-3058</t>
  </si>
  <si>
    <t>14320-0</t>
  </si>
  <si>
    <t>Jose Luiz França</t>
  </si>
  <si>
    <t>99945-3864</t>
  </si>
  <si>
    <t>14305-7</t>
  </si>
  <si>
    <t>ADMILSON DE CAMARGO</t>
  </si>
  <si>
    <t>98439-1606</t>
  </si>
  <si>
    <t>14327-8</t>
  </si>
  <si>
    <t>DIEGO SENEGALHA</t>
  </si>
  <si>
    <t>99627-7288</t>
  </si>
  <si>
    <t>TNA</t>
  </si>
  <si>
    <t>14309-0</t>
  </si>
  <si>
    <t>CELIO DE SOUZA</t>
  </si>
  <si>
    <t>98428-2901</t>
  </si>
  <si>
    <t>14304-9</t>
  </si>
  <si>
    <t>CLAUDIO CESAR DA SILVA</t>
  </si>
  <si>
    <t>99997-2592</t>
  </si>
  <si>
    <t>14306-5</t>
  </si>
  <si>
    <t xml:space="preserve">HUGO LEONARDO </t>
  </si>
  <si>
    <t>99942-7801</t>
  </si>
  <si>
    <t>P: PLANTÃO - 07:00 ÀS 19:00</t>
  </si>
  <si>
    <t>NA: NOITE - 19:00 ÁS 01:00</t>
  </si>
  <si>
    <t>NB: NOITE  - 01:00 AS 07:00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</si>
</sst>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</numFmts>
  <fonts count="125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b/>
      <sz val="6"/>
      <color indexed="10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b/>
      <sz val="8"/>
      <color indexed="10"/>
      <name val="Arial"/>
      <family val="2"/>
    </font>
    <font>
      <sz val="6"/>
      <name val="Arial Narrow"/>
      <family val="2"/>
    </font>
    <font>
      <sz val="6"/>
      <name val="Arial Black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5"/>
      <name val="Verdana"/>
      <family val="2"/>
    </font>
    <font>
      <sz val="6"/>
      <name val="Calibri"/>
      <family val="2"/>
    </font>
    <font>
      <b/>
      <sz val="6"/>
      <name val="Arial Black"/>
      <family val="2"/>
    </font>
    <font>
      <b/>
      <sz val="8"/>
      <color indexed="8"/>
      <name val="Arial"/>
      <family val="2"/>
    </font>
    <font>
      <sz val="6"/>
      <name val="Verdana"/>
      <family val="2"/>
    </font>
    <font>
      <sz val="5"/>
      <color indexed="8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b/>
      <sz val="8"/>
      <color indexed="10"/>
      <name val="Verdana"/>
      <family val="2"/>
    </font>
    <font>
      <b/>
      <sz val="6"/>
      <name val="Verdana"/>
      <family val="2"/>
    </font>
    <font>
      <b/>
      <sz val="5"/>
      <name val="Verdana"/>
      <family val="2"/>
    </font>
    <font>
      <b/>
      <sz val="6.5"/>
      <name val="Verdana"/>
      <family val="2"/>
    </font>
    <font>
      <sz val="6"/>
      <color indexed="8"/>
      <name val="Verdana"/>
      <family val="2"/>
    </font>
    <font>
      <sz val="7.5"/>
      <name val="Verdana"/>
      <family val="2"/>
    </font>
    <font>
      <sz val="7"/>
      <name val="Verdana"/>
      <family val="2"/>
    </font>
    <font>
      <b/>
      <sz val="10"/>
      <color indexed="10"/>
      <name val="Arial"/>
      <family val="2"/>
    </font>
    <font>
      <b/>
      <sz val="7"/>
      <name val="Arial Narrow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Calibri"/>
      <family val="2"/>
    </font>
    <font>
      <sz val="6"/>
      <color indexed="10"/>
      <name val="Arial"/>
      <family val="2"/>
    </font>
    <font>
      <sz val="6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Albertus MT"/>
      <family val="2"/>
    </font>
    <font>
      <sz val="10"/>
      <color indexed="10"/>
      <name val="Calibri"/>
      <family val="2"/>
    </font>
    <font>
      <sz val="6"/>
      <color indexed="10"/>
      <name val="Verdana"/>
      <family val="2"/>
    </font>
    <font>
      <b/>
      <sz val="7.5"/>
      <color indexed="10"/>
      <name val="Verdana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8"/>
      <color indexed="10"/>
      <name val="Arial Black"/>
      <family val="2"/>
    </font>
    <font>
      <sz val="8"/>
      <name val="Arial Black"/>
      <family val="2"/>
    </font>
    <font>
      <b/>
      <sz val="6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name val="Arial Narrow"/>
      <family val="2"/>
    </font>
    <font>
      <b/>
      <u val="single"/>
      <sz val="7.5"/>
      <name val="Arial"/>
      <family val="2"/>
    </font>
    <font>
      <sz val="8"/>
      <color indexed="8"/>
      <name val="Arial Narrow"/>
      <family val="2"/>
    </font>
    <font>
      <b/>
      <sz val="8"/>
      <name val="Arial Black"/>
      <family val="2"/>
    </font>
    <font>
      <b/>
      <sz val="6.5"/>
      <name val="Arial"/>
      <family val="2"/>
    </font>
    <font>
      <b/>
      <sz val="7.5"/>
      <name val="Arial"/>
      <family val="2"/>
    </font>
    <font>
      <sz val="7"/>
      <name val="Arial Black"/>
      <family val="2"/>
    </font>
    <font>
      <sz val="8"/>
      <color indexed="8"/>
      <name val="Albertus MT"/>
      <family val="2"/>
    </font>
    <font>
      <sz val="10"/>
      <name val="Arial Black"/>
      <family val="2"/>
    </font>
    <font>
      <b/>
      <sz val="10"/>
      <color indexed="8"/>
      <name val="Arial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5"/>
      <color theme="1"/>
      <name val="Verdana"/>
      <family val="2"/>
    </font>
    <font>
      <sz val="6"/>
      <color rgb="FFFF0000"/>
      <name val="Arial"/>
      <family val="2"/>
    </font>
    <font>
      <sz val="6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lbertus MT"/>
      <family val="2"/>
    </font>
    <font>
      <sz val="10"/>
      <color rgb="FFFF0000"/>
      <name val="Calibri"/>
      <family val="2"/>
    </font>
    <font>
      <sz val="6"/>
      <color rgb="FFFF0000"/>
      <name val="Verdana"/>
      <family val="2"/>
    </font>
    <font>
      <b/>
      <sz val="7.5"/>
      <color rgb="FFFF0000"/>
      <name val="Verdan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Arial Black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0.3999800086021423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0" applyNumberFormat="0" applyBorder="0" applyAlignment="0" applyProtection="0"/>
    <xf numFmtId="0" fontId="95" fillId="21" borderId="1" applyNumberFormat="0" applyAlignment="0" applyProtection="0"/>
    <xf numFmtId="0" fontId="96" fillId="22" borderId="2" applyNumberFormat="0" applyAlignment="0" applyProtection="0"/>
    <xf numFmtId="0" fontId="97" fillId="0" borderId="3" applyNumberFormat="0" applyFill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8" fillId="29" borderId="1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03" fillId="21" borderId="5" applyNumberFormat="0" applyAlignment="0" applyProtection="0"/>
    <xf numFmtId="41" fontId="1" fillId="0" borderId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9" fillId="0" borderId="8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43" fontId="1" fillId="0" borderId="0" applyFill="0" applyBorder="0" applyAlignment="0" applyProtection="0"/>
  </cellStyleXfs>
  <cellXfs count="65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0" fontId="14" fillId="0" borderId="0" xfId="0" applyFont="1" applyAlignment="1">
      <alignment/>
    </xf>
    <xf numFmtId="0" fontId="14" fillId="33" borderId="0" xfId="0" applyFont="1" applyFill="1" applyBorder="1" applyAlignment="1">
      <alignment/>
    </xf>
    <xf numFmtId="0" fontId="14" fillId="34" borderId="0" xfId="0" applyFont="1" applyFill="1" applyAlignment="1">
      <alignment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0" fillId="36" borderId="1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11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21" fillId="36" borderId="10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0" fontId="20" fillId="38" borderId="12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/>
    </xf>
    <xf numFmtId="0" fontId="27" fillId="39" borderId="12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27" fillId="39" borderId="10" xfId="0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0" fontId="111" fillId="0" borderId="10" xfId="0" applyFont="1" applyBorder="1" applyAlignment="1">
      <alignment horizontal="center" vertical="center" wrapText="1"/>
    </xf>
    <xf numFmtId="49" fontId="27" fillId="38" borderId="10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0" fontId="27" fillId="0" borderId="10" xfId="50" applyNumberFormat="1" applyFont="1" applyFill="1" applyBorder="1" applyAlignment="1">
      <alignment horizontal="center" vertical="center" wrapText="1"/>
      <protection/>
    </xf>
    <xf numFmtId="49" fontId="27" fillId="38" borderId="10" xfId="0" applyNumberFormat="1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left" vertical="center"/>
    </xf>
    <xf numFmtId="0" fontId="63" fillId="36" borderId="15" xfId="0" applyFont="1" applyFill="1" applyBorder="1" applyAlignment="1">
      <alignment vertical="center"/>
    </xf>
    <xf numFmtId="0" fontId="18" fillId="38" borderId="16" xfId="0" applyFont="1" applyFill="1" applyBorder="1" applyAlignment="1">
      <alignment horizontal="left" vertical="center"/>
    </xf>
    <xf numFmtId="0" fontId="18" fillId="35" borderId="17" xfId="0" applyFont="1" applyFill="1" applyBorder="1" applyAlignment="1">
      <alignment horizontal="center" vertical="center"/>
    </xf>
    <xf numFmtId="0" fontId="63" fillId="36" borderId="18" xfId="0" applyFont="1" applyFill="1" applyBorder="1" applyAlignment="1">
      <alignment vertical="center"/>
    </xf>
    <xf numFmtId="0" fontId="10" fillId="36" borderId="19" xfId="0" applyFont="1" applyFill="1" applyBorder="1" applyAlignment="1">
      <alignment horizontal="center" vertical="center"/>
    </xf>
    <xf numFmtId="49" fontId="27" fillId="0" borderId="17" xfId="0" applyNumberFormat="1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0" fontId="30" fillId="33" borderId="10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63" fillId="36" borderId="16" xfId="0" applyFont="1" applyFill="1" applyBorder="1" applyAlignment="1">
      <alignment horizontal="left" vertical="center"/>
    </xf>
    <xf numFmtId="0" fontId="18" fillId="37" borderId="16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63" fillId="36" borderId="15" xfId="0" applyFont="1" applyFill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9" fillId="38" borderId="17" xfId="0" applyFont="1" applyFill="1" applyBorder="1" applyAlignment="1">
      <alignment horizontal="left" vertical="center"/>
    </xf>
    <xf numFmtId="0" fontId="18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6" fillId="0" borderId="21" xfId="0" applyFont="1" applyBorder="1" applyAlignment="1">
      <alignment/>
    </xf>
    <xf numFmtId="0" fontId="2" fillId="40" borderId="21" xfId="0" applyFont="1" applyFill="1" applyBorder="1" applyAlignment="1">
      <alignment horizontal="center" vertical="center"/>
    </xf>
    <xf numFmtId="0" fontId="5" fillId="41" borderId="21" xfId="0" applyFont="1" applyFill="1" applyBorder="1" applyAlignment="1">
      <alignment horizontal="center" vertical="center"/>
    </xf>
    <xf numFmtId="0" fontId="4" fillId="42" borderId="21" xfId="0" applyFont="1" applyFill="1" applyBorder="1" applyAlignment="1">
      <alignment horizontal="center" vertical="center"/>
    </xf>
    <xf numFmtId="0" fontId="5" fillId="38" borderId="21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 vertical="center"/>
    </xf>
    <xf numFmtId="0" fontId="112" fillId="38" borderId="0" xfId="0" applyFont="1" applyFill="1" applyBorder="1" applyAlignment="1">
      <alignment horizontal="left" vertical="center"/>
    </xf>
    <xf numFmtId="0" fontId="113" fillId="38" borderId="0" xfId="0" applyFont="1" applyFill="1" applyBorder="1" applyAlignment="1">
      <alignment vertical="center"/>
    </xf>
    <xf numFmtId="49" fontId="27" fillId="38" borderId="0" xfId="0" applyNumberFormat="1" applyFont="1" applyFill="1" applyBorder="1" applyAlignment="1">
      <alignment horizontal="center" vertical="center" wrapText="1"/>
    </xf>
    <xf numFmtId="0" fontId="26" fillId="38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8" fillId="38" borderId="0" xfId="0" applyFont="1" applyFill="1" applyBorder="1" applyAlignment="1">
      <alignment horizontal="center" vertical="center"/>
    </xf>
    <xf numFmtId="0" fontId="18" fillId="43" borderId="0" xfId="0" applyFont="1" applyFill="1" applyBorder="1" applyAlignment="1">
      <alignment horizontal="center" vertical="center"/>
    </xf>
    <xf numFmtId="1" fontId="25" fillId="38" borderId="0" xfId="0" applyNumberFormat="1" applyFont="1" applyFill="1" applyBorder="1" applyAlignment="1">
      <alignment horizontal="center" vertical="center"/>
    </xf>
    <xf numFmtId="1" fontId="13" fillId="38" borderId="0" xfId="0" applyNumberFormat="1" applyFont="1" applyFill="1" applyBorder="1" applyAlignment="1">
      <alignment horizontal="center"/>
    </xf>
    <xf numFmtId="0" fontId="18" fillId="38" borderId="0" xfId="0" applyFont="1" applyFill="1" applyBorder="1" applyAlignment="1">
      <alignment horizontal="left" vertical="center"/>
    </xf>
    <xf numFmtId="0" fontId="113" fillId="38" borderId="0" xfId="0" applyFont="1" applyFill="1" applyBorder="1" applyAlignment="1">
      <alignment vertical="center"/>
    </xf>
    <xf numFmtId="0" fontId="19" fillId="38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113" fillId="38" borderId="0" xfId="0" applyFont="1" applyFill="1" applyBorder="1" applyAlignment="1">
      <alignment horizontal="left" vertical="center"/>
    </xf>
    <xf numFmtId="49" fontId="27" fillId="38" borderId="0" xfId="0" applyNumberFormat="1" applyFont="1" applyFill="1" applyBorder="1" applyAlignment="1">
      <alignment horizontal="center" vertical="center"/>
    </xf>
    <xf numFmtId="0" fontId="28" fillId="38" borderId="0" xfId="0" applyFont="1" applyFill="1" applyBorder="1" applyAlignment="1">
      <alignment vertical="center"/>
    </xf>
    <xf numFmtId="0" fontId="112" fillId="38" borderId="0" xfId="0" applyFont="1" applyFill="1" applyBorder="1" applyAlignment="1">
      <alignment horizontal="center" vertical="center"/>
    </xf>
    <xf numFmtId="16" fontId="17" fillId="0" borderId="0" xfId="0" applyNumberFormat="1" applyFont="1" applyAlignment="1">
      <alignment/>
    </xf>
    <xf numFmtId="0" fontId="15" fillId="44" borderId="15" xfId="0" applyFont="1" applyFill="1" applyBorder="1" applyAlignment="1">
      <alignment vertical="center"/>
    </xf>
    <xf numFmtId="0" fontId="15" fillId="44" borderId="10" xfId="0" applyFont="1" applyFill="1" applyBorder="1" applyAlignment="1">
      <alignment horizontal="center"/>
    </xf>
    <xf numFmtId="0" fontId="20" fillId="44" borderId="10" xfId="0" applyFont="1" applyFill="1" applyBorder="1" applyAlignment="1">
      <alignment horizontal="center" vertical="center"/>
    </xf>
    <xf numFmtId="0" fontId="20" fillId="44" borderId="17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5" fillId="38" borderId="0" xfId="0" applyFont="1" applyFill="1" applyBorder="1" applyAlignment="1">
      <alignment vertical="center"/>
    </xf>
    <xf numFmtId="0" fontId="15" fillId="38" borderId="0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left" vertical="center"/>
    </xf>
    <xf numFmtId="0" fontId="30" fillId="33" borderId="0" xfId="0" applyFont="1" applyFill="1" applyBorder="1" applyAlignment="1">
      <alignment horizontal="center" vertical="center"/>
    </xf>
    <xf numFmtId="0" fontId="20" fillId="38" borderId="0" xfId="0" applyFont="1" applyFill="1" applyBorder="1" applyAlignment="1">
      <alignment horizontal="center" vertical="center"/>
    </xf>
    <xf numFmtId="0" fontId="20" fillId="43" borderId="0" xfId="0" applyFont="1" applyFill="1" applyBorder="1" applyAlignment="1">
      <alignment horizontal="center" vertical="center"/>
    </xf>
    <xf numFmtId="1" fontId="20" fillId="38" borderId="0" xfId="0" applyNumberFormat="1" applyFont="1" applyFill="1" applyBorder="1" applyAlignment="1">
      <alignment horizontal="center"/>
    </xf>
    <xf numFmtId="0" fontId="17" fillId="38" borderId="0" xfId="0" applyFont="1" applyFill="1" applyAlignment="1">
      <alignment/>
    </xf>
    <xf numFmtId="0" fontId="20" fillId="38" borderId="0" xfId="0" applyFont="1" applyFill="1" applyAlignment="1">
      <alignment vertical="center"/>
    </xf>
    <xf numFmtId="0" fontId="18" fillId="38" borderId="22" xfId="0" applyFont="1" applyFill="1" applyBorder="1" applyAlignment="1">
      <alignment horizontal="center" vertical="center"/>
    </xf>
    <xf numFmtId="0" fontId="112" fillId="38" borderId="22" xfId="0" applyFont="1" applyFill="1" applyBorder="1" applyAlignment="1">
      <alignment horizontal="center" vertical="center"/>
    </xf>
    <xf numFmtId="0" fontId="114" fillId="35" borderId="0" xfId="0" applyFont="1" applyFill="1" applyBorder="1" applyAlignment="1">
      <alignment horizontal="center" vertical="center"/>
    </xf>
    <xf numFmtId="0" fontId="115" fillId="35" borderId="0" xfId="0" applyFont="1" applyFill="1" applyBorder="1" applyAlignment="1">
      <alignment horizontal="center" vertical="center"/>
    </xf>
    <xf numFmtId="0" fontId="116" fillId="35" borderId="0" xfId="0" applyFont="1" applyFill="1" applyBorder="1" applyAlignment="1">
      <alignment horizontal="center" vertical="center"/>
    </xf>
    <xf numFmtId="0" fontId="117" fillId="35" borderId="0" xfId="0" applyFont="1" applyFill="1" applyBorder="1" applyAlignment="1">
      <alignment horizontal="center" vertical="center"/>
    </xf>
    <xf numFmtId="0" fontId="117" fillId="33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15" fillId="44" borderId="10" xfId="0" applyFont="1" applyFill="1" applyBorder="1" applyAlignment="1">
      <alignment horizontal="center" vertical="center"/>
    </xf>
    <xf numFmtId="0" fontId="31" fillId="38" borderId="17" xfId="0" applyFont="1" applyFill="1" applyBorder="1" applyAlignment="1">
      <alignment horizontal="center" vertical="center" wrapText="1"/>
    </xf>
    <xf numFmtId="3" fontId="27" fillId="0" borderId="10" xfId="50" applyNumberFormat="1" applyFont="1" applyFill="1" applyBorder="1" applyAlignment="1">
      <alignment horizontal="center" vertical="center"/>
      <protection/>
    </xf>
    <xf numFmtId="0" fontId="18" fillId="43" borderId="22" xfId="0" applyFont="1" applyFill="1" applyBorder="1" applyAlignment="1">
      <alignment horizontal="center" vertical="center"/>
    </xf>
    <xf numFmtId="1" fontId="25" fillId="38" borderId="22" xfId="0" applyNumberFormat="1" applyFont="1" applyFill="1" applyBorder="1" applyAlignment="1">
      <alignment horizontal="center" vertical="center"/>
    </xf>
    <xf numFmtId="1" fontId="13" fillId="38" borderId="22" xfId="0" applyNumberFormat="1" applyFont="1" applyFill="1" applyBorder="1" applyAlignment="1">
      <alignment horizontal="center"/>
    </xf>
    <xf numFmtId="0" fontId="36" fillId="36" borderId="23" xfId="0" applyFont="1" applyFill="1" applyBorder="1" applyAlignment="1">
      <alignment vertical="center"/>
    </xf>
    <xf numFmtId="0" fontId="36" fillId="36" borderId="12" xfId="0" applyFont="1" applyFill="1" applyBorder="1" applyAlignment="1">
      <alignment horizontal="center" vertical="center"/>
    </xf>
    <xf numFmtId="0" fontId="37" fillId="36" borderId="12" xfId="0" applyFont="1" applyFill="1" applyBorder="1" applyAlignment="1">
      <alignment horizontal="center" vertical="center"/>
    </xf>
    <xf numFmtId="0" fontId="38" fillId="44" borderId="12" xfId="0" applyFont="1" applyFill="1" applyBorder="1" applyAlignment="1">
      <alignment horizontal="center"/>
    </xf>
    <xf numFmtId="0" fontId="36" fillId="36" borderId="15" xfId="0" applyFont="1" applyFill="1" applyBorder="1" applyAlignment="1">
      <alignment vertical="center"/>
    </xf>
    <xf numFmtId="0" fontId="36" fillId="36" borderId="10" xfId="0" applyFont="1" applyFill="1" applyBorder="1" applyAlignment="1">
      <alignment horizontal="center" vertical="center"/>
    </xf>
    <xf numFmtId="0" fontId="37" fillId="36" borderId="10" xfId="0" applyFont="1" applyFill="1" applyBorder="1" applyAlignment="1">
      <alignment horizontal="center" vertical="center"/>
    </xf>
    <xf numFmtId="0" fontId="38" fillId="44" borderId="10" xfId="0" applyFont="1" applyFill="1" applyBorder="1" applyAlignment="1">
      <alignment horizontal="center"/>
    </xf>
    <xf numFmtId="0" fontId="31" fillId="38" borderId="16" xfId="0" applyFont="1" applyFill="1" applyBorder="1" applyAlignment="1">
      <alignment horizontal="left" vertical="center"/>
    </xf>
    <xf numFmtId="0" fontId="31" fillId="38" borderId="10" xfId="0" applyFont="1" applyFill="1" applyBorder="1" applyAlignment="1">
      <alignment vertical="center"/>
    </xf>
    <xf numFmtId="0" fontId="32" fillId="38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1" fontId="39" fillId="3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0" fontId="118" fillId="38" borderId="16" xfId="0" applyFont="1" applyFill="1" applyBorder="1" applyAlignment="1">
      <alignment horizontal="left" vertical="center"/>
    </xf>
    <xf numFmtId="0" fontId="118" fillId="38" borderId="10" xfId="0" applyFont="1" applyFill="1" applyBorder="1" applyAlignment="1">
      <alignment vertical="center"/>
    </xf>
    <xf numFmtId="0" fontId="118" fillId="38" borderId="17" xfId="0" applyFont="1" applyFill="1" applyBorder="1" applyAlignment="1">
      <alignment horizontal="left" vertical="center"/>
    </xf>
    <xf numFmtId="0" fontId="31" fillId="44" borderId="17" xfId="0" applyFont="1" applyFill="1" applyBorder="1" applyAlignment="1">
      <alignment horizontal="center" vertical="center"/>
    </xf>
    <xf numFmtId="1" fontId="39" fillId="3" borderId="17" xfId="0" applyNumberFormat="1" applyFont="1" applyFill="1" applyBorder="1" applyAlignment="1">
      <alignment horizontal="center" vertical="center"/>
    </xf>
    <xf numFmtId="1" fontId="27" fillId="3" borderId="24" xfId="0" applyNumberFormat="1" applyFont="1" applyFill="1" applyBorder="1" applyAlignment="1">
      <alignment horizontal="center"/>
    </xf>
    <xf numFmtId="0" fontId="33" fillId="44" borderId="17" xfId="0" applyFont="1" applyFill="1" applyBorder="1" applyAlignment="1">
      <alignment horizontal="center" vertical="center"/>
    </xf>
    <xf numFmtId="0" fontId="36" fillId="36" borderId="18" xfId="0" applyFont="1" applyFill="1" applyBorder="1" applyAlignment="1">
      <alignment vertical="center"/>
    </xf>
    <xf numFmtId="0" fontId="36" fillId="36" borderId="19" xfId="0" applyFont="1" applyFill="1" applyBorder="1" applyAlignment="1">
      <alignment horizontal="center" vertical="center"/>
    </xf>
    <xf numFmtId="0" fontId="37" fillId="36" borderId="19" xfId="0" applyFont="1" applyFill="1" applyBorder="1" applyAlignment="1">
      <alignment horizontal="center" vertical="center"/>
    </xf>
    <xf numFmtId="0" fontId="36" fillId="36" borderId="16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left" vertical="center"/>
    </xf>
    <xf numFmtId="0" fontId="31" fillId="0" borderId="13" xfId="0" applyFont="1" applyFill="1" applyBorder="1" applyAlignment="1">
      <alignment vertical="center"/>
    </xf>
    <xf numFmtId="0" fontId="118" fillId="38" borderId="25" xfId="0" applyFont="1" applyFill="1" applyBorder="1" applyAlignment="1">
      <alignment horizontal="left" vertical="center"/>
    </xf>
    <xf numFmtId="0" fontId="31" fillId="38" borderId="25" xfId="0" applyFont="1" applyFill="1" applyBorder="1" applyAlignment="1">
      <alignment horizontal="left" vertical="center"/>
    </xf>
    <xf numFmtId="0" fontId="118" fillId="0" borderId="13" xfId="0" applyFont="1" applyFill="1" applyBorder="1" applyAlignment="1">
      <alignment vertical="center"/>
    </xf>
    <xf numFmtId="0" fontId="31" fillId="38" borderId="26" xfId="0" applyFont="1" applyFill="1" applyBorder="1" applyAlignment="1">
      <alignment horizontal="left" vertical="center"/>
    </xf>
    <xf numFmtId="0" fontId="31" fillId="38" borderId="17" xfId="0" applyFont="1" applyFill="1" applyBorder="1" applyAlignment="1">
      <alignment vertical="center"/>
    </xf>
    <xf numFmtId="0" fontId="31" fillId="38" borderId="27" xfId="0" applyFont="1" applyFill="1" applyBorder="1" applyAlignment="1">
      <alignment horizontal="left" vertical="center"/>
    </xf>
    <xf numFmtId="0" fontId="31" fillId="38" borderId="17" xfId="0" applyFont="1" applyFill="1" applyBorder="1" applyAlignment="1">
      <alignment horizontal="left" vertical="center"/>
    </xf>
    <xf numFmtId="1" fontId="33" fillId="3" borderId="28" xfId="0" applyNumberFormat="1" applyFont="1" applyFill="1" applyBorder="1" applyAlignment="1">
      <alignment horizontal="center"/>
    </xf>
    <xf numFmtId="0" fontId="31" fillId="3" borderId="15" xfId="0" applyFont="1" applyFill="1" applyBorder="1" applyAlignment="1">
      <alignment horizontal="left" vertical="center"/>
    </xf>
    <xf numFmtId="0" fontId="31" fillId="3" borderId="10" xfId="0" applyFont="1" applyFill="1" applyBorder="1" applyAlignment="1">
      <alignment horizontal="left" vertical="center"/>
    </xf>
    <xf numFmtId="0" fontId="32" fillId="3" borderId="10" xfId="0" applyFont="1" applyFill="1" applyBorder="1" applyAlignment="1">
      <alignment horizontal="center" vertical="center"/>
    </xf>
    <xf numFmtId="0" fontId="27" fillId="45" borderId="10" xfId="0" applyFont="1" applyFill="1" applyBorder="1" applyAlignment="1">
      <alignment horizontal="center" vertical="center"/>
    </xf>
    <xf numFmtId="0" fontId="31" fillId="3" borderId="16" xfId="0" applyFont="1" applyFill="1" applyBorder="1" applyAlignment="1">
      <alignment horizontal="left" vertical="center"/>
    </xf>
    <xf numFmtId="0" fontId="31" fillId="3" borderId="10" xfId="0" applyFont="1" applyFill="1" applyBorder="1" applyAlignment="1">
      <alignment vertical="center"/>
    </xf>
    <xf numFmtId="0" fontId="27" fillId="35" borderId="10" xfId="0" applyFont="1" applyFill="1" applyBorder="1" applyAlignment="1">
      <alignment horizontal="center" vertical="center"/>
    </xf>
    <xf numFmtId="0" fontId="31" fillId="38" borderId="15" xfId="0" applyFont="1" applyFill="1" applyBorder="1" applyAlignment="1">
      <alignment horizontal="left" vertical="center"/>
    </xf>
    <xf numFmtId="0" fontId="31" fillId="0" borderId="17" xfId="0" applyFont="1" applyFill="1" applyBorder="1" applyAlignment="1">
      <alignment vertical="center"/>
    </xf>
    <xf numFmtId="0" fontId="32" fillId="38" borderId="17" xfId="0" applyFont="1" applyFill="1" applyBorder="1" applyAlignment="1">
      <alignment horizontal="center" vertical="center"/>
    </xf>
    <xf numFmtId="0" fontId="27" fillId="35" borderId="17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vertical="center"/>
    </xf>
    <xf numFmtId="0" fontId="31" fillId="38" borderId="10" xfId="0" applyFont="1" applyFill="1" applyBorder="1" applyAlignment="1">
      <alignment horizontal="left" vertical="center"/>
    </xf>
    <xf numFmtId="0" fontId="40" fillId="0" borderId="0" xfId="0" applyFont="1" applyAlignment="1">
      <alignment/>
    </xf>
    <xf numFmtId="0" fontId="119" fillId="46" borderId="0" xfId="0" applyFont="1" applyFill="1" applyAlignment="1">
      <alignment/>
    </xf>
    <xf numFmtId="0" fontId="41" fillId="0" borderId="0" xfId="0" applyFont="1" applyAlignment="1">
      <alignment/>
    </xf>
    <xf numFmtId="0" fontId="33" fillId="0" borderId="0" xfId="0" applyFont="1" applyAlignment="1">
      <alignment/>
    </xf>
    <xf numFmtId="0" fontId="36" fillId="36" borderId="19" xfId="0" applyFont="1" applyFill="1" applyBorder="1" applyAlignment="1">
      <alignment horizontal="center" vertical="center"/>
    </xf>
    <xf numFmtId="0" fontId="36" fillId="36" borderId="10" xfId="0" applyFont="1" applyFill="1" applyBorder="1" applyAlignment="1">
      <alignment horizontal="center" vertical="center"/>
    </xf>
    <xf numFmtId="0" fontId="118" fillId="38" borderId="17" xfId="0" applyFont="1" applyFill="1" applyBorder="1" applyAlignment="1">
      <alignment vertical="center"/>
    </xf>
    <xf numFmtId="0" fontId="38" fillId="44" borderId="19" xfId="0" applyFont="1" applyFill="1" applyBorder="1" applyAlignment="1">
      <alignment horizontal="center"/>
    </xf>
    <xf numFmtId="0" fontId="15" fillId="44" borderId="10" xfId="0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horizontal="center" vertical="center"/>
    </xf>
    <xf numFmtId="0" fontId="20" fillId="38" borderId="17" xfId="0" applyFont="1" applyFill="1" applyBorder="1" applyAlignment="1">
      <alignment horizontal="center" vertical="center"/>
    </xf>
    <xf numFmtId="0" fontId="20" fillId="47" borderId="10" xfId="0" applyFont="1" applyFill="1" applyBorder="1" applyAlignment="1">
      <alignment horizontal="center" vertical="center"/>
    </xf>
    <xf numFmtId="0" fontId="20" fillId="47" borderId="12" xfId="0" applyFont="1" applyFill="1" applyBorder="1" applyAlignment="1">
      <alignment horizontal="center" vertical="center"/>
    </xf>
    <xf numFmtId="0" fontId="20" fillId="47" borderId="17" xfId="0" applyFont="1" applyFill="1" applyBorder="1" applyAlignment="1">
      <alignment horizontal="center" vertical="center"/>
    </xf>
    <xf numFmtId="0" fontId="15" fillId="44" borderId="18" xfId="0" applyFont="1" applyFill="1" applyBorder="1" applyAlignment="1">
      <alignment vertical="center"/>
    </xf>
    <xf numFmtId="0" fontId="15" fillId="44" borderId="19" xfId="0" applyFont="1" applyFill="1" applyBorder="1" applyAlignment="1">
      <alignment horizontal="center"/>
    </xf>
    <xf numFmtId="0" fontId="15" fillId="44" borderId="19" xfId="0" applyFont="1" applyFill="1" applyBorder="1" applyAlignment="1">
      <alignment horizontal="center" vertical="center"/>
    </xf>
    <xf numFmtId="1" fontId="33" fillId="3" borderId="29" xfId="0" applyNumberFormat="1" applyFont="1" applyFill="1" applyBorder="1" applyAlignment="1">
      <alignment horizontal="center"/>
    </xf>
    <xf numFmtId="1" fontId="33" fillId="3" borderId="24" xfId="0" applyNumberFormat="1" applyFont="1" applyFill="1" applyBorder="1" applyAlignment="1">
      <alignment horizontal="center"/>
    </xf>
    <xf numFmtId="0" fontId="15" fillId="38" borderId="12" xfId="0" applyFont="1" applyFill="1" applyBorder="1" applyAlignment="1">
      <alignment horizontal="center" vertical="center"/>
    </xf>
    <xf numFmtId="0" fontId="31" fillId="38" borderId="16" xfId="0" applyFont="1" applyFill="1" applyBorder="1" applyAlignment="1">
      <alignment horizontal="left" vertical="center"/>
    </xf>
    <xf numFmtId="16" fontId="27" fillId="35" borderId="10" xfId="0" applyNumberFormat="1" applyFont="1" applyFill="1" applyBorder="1" applyAlignment="1">
      <alignment horizontal="center" vertical="center"/>
    </xf>
    <xf numFmtId="0" fontId="15" fillId="47" borderId="12" xfId="0" applyFont="1" applyFill="1" applyBorder="1" applyAlignment="1">
      <alignment horizontal="center" vertical="center"/>
    </xf>
    <xf numFmtId="0" fontId="120" fillId="47" borderId="12" xfId="0" applyFont="1" applyFill="1" applyBorder="1" applyAlignment="1">
      <alignment horizontal="center" vertical="center"/>
    </xf>
    <xf numFmtId="0" fontId="120" fillId="38" borderId="17" xfId="0" applyFont="1" applyFill="1" applyBorder="1" applyAlignment="1">
      <alignment horizontal="center" vertical="center"/>
    </xf>
    <xf numFmtId="0" fontId="120" fillId="47" borderId="17" xfId="0" applyFont="1" applyFill="1" applyBorder="1" applyAlignment="1">
      <alignment horizontal="center" vertical="center"/>
    </xf>
    <xf numFmtId="0" fontId="18" fillId="47" borderId="12" xfId="0" applyFont="1" applyFill="1" applyBorder="1" applyAlignment="1">
      <alignment horizontal="center" vertical="center"/>
    </xf>
    <xf numFmtId="0" fontId="121" fillId="38" borderId="12" xfId="0" applyFont="1" applyFill="1" applyBorder="1" applyAlignment="1">
      <alignment horizontal="center" vertical="center"/>
    </xf>
    <xf numFmtId="0" fontId="120" fillId="38" borderId="12" xfId="0" applyFont="1" applyFill="1" applyBorder="1" applyAlignment="1">
      <alignment horizontal="center" vertical="center"/>
    </xf>
    <xf numFmtId="0" fontId="121" fillId="47" borderId="12" xfId="0" applyFont="1" applyFill="1" applyBorder="1" applyAlignment="1">
      <alignment horizontal="center" vertical="center"/>
    </xf>
    <xf numFmtId="0" fontId="120" fillId="38" borderId="10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23" fillId="38" borderId="16" xfId="0" applyFont="1" applyFill="1" applyBorder="1" applyAlignment="1">
      <alignment horizontal="left" vertical="center"/>
    </xf>
    <xf numFmtId="0" fontId="23" fillId="38" borderId="30" xfId="0" applyFont="1" applyFill="1" applyBorder="1" applyAlignment="1">
      <alignment horizontal="left" vertical="center"/>
    </xf>
    <xf numFmtId="0" fontId="23" fillId="38" borderId="31" xfId="0" applyFont="1" applyFill="1" applyBorder="1" applyAlignment="1">
      <alignment horizontal="left" vertical="center"/>
    </xf>
    <xf numFmtId="0" fontId="33" fillId="48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44" fillId="3" borderId="10" xfId="0" applyNumberFormat="1" applyFont="1" applyFill="1" applyBorder="1" applyAlignment="1">
      <alignment horizontal="center" vertical="center"/>
    </xf>
    <xf numFmtId="1" fontId="20" fillId="3" borderId="29" xfId="0" applyNumberFormat="1" applyFont="1" applyFill="1" applyBorder="1" applyAlignment="1">
      <alignment horizontal="center"/>
    </xf>
    <xf numFmtId="1" fontId="20" fillId="3" borderId="32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vertical="center"/>
    </xf>
    <xf numFmtId="0" fontId="33" fillId="48" borderId="10" xfId="0" applyFont="1" applyFill="1" applyBorder="1" applyAlignment="1">
      <alignment vertical="center"/>
    </xf>
    <xf numFmtId="0" fontId="33" fillId="48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1" fontId="44" fillId="3" borderId="17" xfId="0" applyNumberFormat="1" applyFont="1" applyFill="1" applyBorder="1" applyAlignment="1">
      <alignment horizontal="center" vertical="center"/>
    </xf>
    <xf numFmtId="1" fontId="20" fillId="3" borderId="28" xfId="0" applyNumberFormat="1" applyFont="1" applyFill="1" applyBorder="1" applyAlignment="1">
      <alignment horizontal="center"/>
    </xf>
    <xf numFmtId="0" fontId="3" fillId="38" borderId="33" xfId="0" applyFont="1" applyFill="1" applyBorder="1" applyAlignment="1">
      <alignment horizontal="left" vertical="center"/>
    </xf>
    <xf numFmtId="0" fontId="3" fillId="38" borderId="22" xfId="0" applyFont="1" applyFill="1" applyBorder="1" applyAlignment="1">
      <alignment horizontal="left" vertical="center"/>
    </xf>
    <xf numFmtId="0" fontId="3" fillId="38" borderId="34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center" vertical="center"/>
    </xf>
    <xf numFmtId="0" fontId="34" fillId="44" borderId="35" xfId="0" applyFont="1" applyFill="1" applyBorder="1" applyAlignment="1">
      <alignment horizontal="center"/>
    </xf>
    <xf numFmtId="0" fontId="34" fillId="44" borderId="12" xfId="0" applyFont="1" applyFill="1" applyBorder="1" applyAlignment="1">
      <alignment horizontal="center"/>
    </xf>
    <xf numFmtId="0" fontId="34" fillId="44" borderId="35" xfId="0" applyFont="1" applyFill="1" applyBorder="1" applyAlignment="1">
      <alignment horizontal="center" shrinkToFit="1"/>
    </xf>
    <xf numFmtId="0" fontId="34" fillId="44" borderId="12" xfId="0" applyFont="1" applyFill="1" applyBorder="1" applyAlignment="1">
      <alignment horizontal="center" shrinkToFit="1"/>
    </xf>
    <xf numFmtId="0" fontId="34" fillId="44" borderId="36" xfId="0" applyFont="1" applyFill="1" applyBorder="1" applyAlignment="1">
      <alignment horizontal="center" shrinkToFit="1"/>
    </xf>
    <xf numFmtId="0" fontId="34" fillId="44" borderId="37" xfId="0" applyFont="1" applyFill="1" applyBorder="1" applyAlignment="1">
      <alignment horizontal="center" shrinkToFit="1"/>
    </xf>
    <xf numFmtId="0" fontId="23" fillId="38" borderId="16" xfId="0" applyFont="1" applyFill="1" applyBorder="1" applyAlignment="1">
      <alignment horizontal="left" vertical="center"/>
    </xf>
    <xf numFmtId="0" fontId="23" fillId="38" borderId="30" xfId="0" applyFont="1" applyFill="1" applyBorder="1" applyAlignment="1">
      <alignment horizontal="left" vertical="center"/>
    </xf>
    <xf numFmtId="0" fontId="23" fillId="38" borderId="31" xfId="0" applyFont="1" applyFill="1" applyBorder="1" applyAlignment="1">
      <alignment horizontal="left" vertical="center"/>
    </xf>
    <xf numFmtId="0" fontId="23" fillId="38" borderId="38" xfId="0" applyFont="1" applyFill="1" applyBorder="1" applyAlignment="1">
      <alignment horizontal="left" vertical="center"/>
    </xf>
    <xf numFmtId="0" fontId="23" fillId="38" borderId="39" xfId="0" applyFont="1" applyFill="1" applyBorder="1" applyAlignment="1">
      <alignment horizontal="left" vertical="center"/>
    </xf>
    <xf numFmtId="0" fontId="23" fillId="38" borderId="40" xfId="0" applyFont="1" applyFill="1" applyBorder="1" applyAlignment="1">
      <alignment horizontal="left" vertical="center"/>
    </xf>
    <xf numFmtId="0" fontId="15" fillId="44" borderId="10" xfId="0" applyFont="1" applyFill="1" applyBorder="1" applyAlignment="1">
      <alignment horizontal="center" vertical="center"/>
    </xf>
    <xf numFmtId="0" fontId="5" fillId="49" borderId="0" xfId="0" applyFont="1" applyFill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34" fillId="44" borderId="41" xfId="0" applyFont="1" applyFill="1" applyBorder="1" applyAlignment="1">
      <alignment horizontal="center"/>
    </xf>
    <xf numFmtId="0" fontId="34" fillId="44" borderId="41" xfId="0" applyFont="1" applyFill="1" applyBorder="1" applyAlignment="1">
      <alignment horizontal="center" shrinkToFit="1"/>
    </xf>
    <xf numFmtId="0" fontId="34" fillId="44" borderId="42" xfId="0" applyFont="1" applyFill="1" applyBorder="1" applyAlignment="1">
      <alignment horizontal="center" shrinkToFit="1"/>
    </xf>
    <xf numFmtId="0" fontId="20" fillId="47" borderId="43" xfId="0" applyFont="1" applyFill="1" applyBorder="1" applyAlignment="1">
      <alignment horizontal="center" vertical="center"/>
    </xf>
    <xf numFmtId="0" fontId="20" fillId="47" borderId="30" xfId="0" applyFont="1" applyFill="1" applyBorder="1" applyAlignment="1">
      <alignment horizontal="center" vertical="center"/>
    </xf>
    <xf numFmtId="0" fontId="20" fillId="47" borderId="14" xfId="0" applyFont="1" applyFill="1" applyBorder="1" applyAlignment="1">
      <alignment horizontal="center" vertical="center"/>
    </xf>
    <xf numFmtId="0" fontId="15" fillId="44" borderId="19" xfId="0" applyFont="1" applyFill="1" applyBorder="1" applyAlignment="1">
      <alignment horizontal="center" vertical="center"/>
    </xf>
    <xf numFmtId="0" fontId="23" fillId="38" borderId="44" xfId="0" applyFont="1" applyFill="1" applyBorder="1" applyAlignment="1">
      <alignment horizontal="left" vertical="center"/>
    </xf>
    <xf numFmtId="0" fontId="23" fillId="38" borderId="45" xfId="0" applyFont="1" applyFill="1" applyBorder="1" applyAlignment="1">
      <alignment horizontal="left" vertical="center"/>
    </xf>
    <xf numFmtId="0" fontId="23" fillId="38" borderId="46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 vertical="center"/>
    </xf>
    <xf numFmtId="0" fontId="36" fillId="36" borderId="19" xfId="0" applyFont="1" applyFill="1" applyBorder="1" applyAlignment="1">
      <alignment horizontal="center" vertical="center"/>
    </xf>
    <xf numFmtId="0" fontId="36" fillId="36" borderId="10" xfId="0" applyFont="1" applyFill="1" applyBorder="1" applyAlignment="1">
      <alignment horizontal="center" vertical="center"/>
    </xf>
    <xf numFmtId="0" fontId="31" fillId="17" borderId="17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 wrapText="1"/>
    </xf>
    <xf numFmtId="0" fontId="34" fillId="0" borderId="49" xfId="0" applyFont="1" applyFill="1" applyBorder="1" applyAlignment="1">
      <alignment horizontal="center" vertical="center" wrapText="1"/>
    </xf>
    <xf numFmtId="0" fontId="34" fillId="0" borderId="50" xfId="0" applyFont="1" applyFill="1" applyBorder="1" applyAlignment="1">
      <alignment horizontal="center" vertical="center" wrapText="1"/>
    </xf>
    <xf numFmtId="0" fontId="34" fillId="0" borderId="51" xfId="0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 wrapText="1"/>
    </xf>
    <xf numFmtId="0" fontId="36" fillId="36" borderId="35" xfId="0" applyFont="1" applyFill="1" applyBorder="1" applyAlignment="1">
      <alignment horizontal="center" vertical="center"/>
    </xf>
    <xf numFmtId="0" fontId="36" fillId="36" borderId="12" xfId="0" applyFont="1" applyFill="1" applyBorder="1" applyAlignment="1">
      <alignment horizontal="center" vertical="center"/>
    </xf>
    <xf numFmtId="0" fontId="36" fillId="38" borderId="33" xfId="0" applyFont="1" applyFill="1" applyBorder="1" applyAlignment="1">
      <alignment horizontal="left" vertical="center"/>
    </xf>
    <xf numFmtId="0" fontId="36" fillId="38" borderId="22" xfId="0" applyFont="1" applyFill="1" applyBorder="1" applyAlignment="1">
      <alignment horizontal="left" vertical="center"/>
    </xf>
    <xf numFmtId="0" fontId="36" fillId="38" borderId="34" xfId="0" applyFont="1" applyFill="1" applyBorder="1" applyAlignment="1">
      <alignment horizontal="left" vertical="center"/>
    </xf>
    <xf numFmtId="0" fontId="31" fillId="38" borderId="44" xfId="0" applyFont="1" applyFill="1" applyBorder="1" applyAlignment="1">
      <alignment horizontal="left" vertical="center"/>
    </xf>
    <xf numFmtId="0" fontId="31" fillId="38" borderId="45" xfId="0" applyFont="1" applyFill="1" applyBorder="1" applyAlignment="1">
      <alignment horizontal="left" vertical="center"/>
    </xf>
    <xf numFmtId="0" fontId="31" fillId="38" borderId="46" xfId="0" applyFont="1" applyFill="1" applyBorder="1" applyAlignment="1">
      <alignment horizontal="left" vertical="center"/>
    </xf>
    <xf numFmtId="0" fontId="31" fillId="38" borderId="16" xfId="0" applyFont="1" applyFill="1" applyBorder="1" applyAlignment="1">
      <alignment horizontal="left" vertical="center"/>
    </xf>
    <xf numFmtId="0" fontId="31" fillId="38" borderId="30" xfId="0" applyFont="1" applyFill="1" applyBorder="1" applyAlignment="1">
      <alignment horizontal="left" vertical="center"/>
    </xf>
    <xf numFmtId="0" fontId="31" fillId="38" borderId="31" xfId="0" applyFont="1" applyFill="1" applyBorder="1" applyAlignment="1">
      <alignment horizontal="left" vertical="center"/>
    </xf>
    <xf numFmtId="0" fontId="31" fillId="38" borderId="38" xfId="0" applyFont="1" applyFill="1" applyBorder="1" applyAlignment="1">
      <alignment horizontal="left" vertical="center"/>
    </xf>
    <xf numFmtId="0" fontId="31" fillId="38" borderId="39" xfId="0" applyFont="1" applyFill="1" applyBorder="1" applyAlignment="1">
      <alignment horizontal="left" vertical="center"/>
    </xf>
    <xf numFmtId="0" fontId="31" fillId="38" borderId="40" xfId="0" applyFont="1" applyFill="1" applyBorder="1" applyAlignment="1">
      <alignment horizontal="left" vertical="center"/>
    </xf>
    <xf numFmtId="0" fontId="43" fillId="44" borderId="35" xfId="0" applyFont="1" applyFill="1" applyBorder="1" applyAlignment="1">
      <alignment horizontal="center" shrinkToFit="1"/>
    </xf>
    <xf numFmtId="0" fontId="43" fillId="44" borderId="12" xfId="0" applyFont="1" applyFill="1" applyBorder="1" applyAlignment="1">
      <alignment horizontal="center" shrinkToFit="1"/>
    </xf>
    <xf numFmtId="0" fontId="43" fillId="44" borderId="36" xfId="0" applyFont="1" applyFill="1" applyBorder="1" applyAlignment="1">
      <alignment horizontal="center" shrinkToFit="1"/>
    </xf>
    <xf numFmtId="0" fontId="43" fillId="44" borderId="37" xfId="0" applyFont="1" applyFill="1" applyBorder="1" applyAlignment="1">
      <alignment horizontal="center" shrinkToFit="1"/>
    </xf>
    <xf numFmtId="0" fontId="2" fillId="44" borderId="41" xfId="0" applyFont="1" applyFill="1" applyBorder="1" applyAlignment="1">
      <alignment horizontal="center"/>
    </xf>
    <xf numFmtId="0" fontId="2" fillId="44" borderId="12" xfId="0" applyFont="1" applyFill="1" applyBorder="1" applyAlignment="1">
      <alignment horizontal="center"/>
    </xf>
    <xf numFmtId="0" fontId="2" fillId="44" borderId="35" xfId="0" applyFont="1" applyFill="1" applyBorder="1" applyAlignment="1">
      <alignment horizontal="center"/>
    </xf>
    <xf numFmtId="0" fontId="43" fillId="44" borderId="42" xfId="0" applyFont="1" applyFill="1" applyBorder="1" applyAlignment="1">
      <alignment horizontal="center" shrinkToFit="1"/>
    </xf>
    <xf numFmtId="0" fontId="3" fillId="36" borderId="19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43" fillId="44" borderId="41" xfId="0" applyFont="1" applyFill="1" applyBorder="1" applyAlignment="1">
      <alignment horizontal="center" shrinkToFit="1"/>
    </xf>
    <xf numFmtId="0" fontId="33" fillId="46" borderId="43" xfId="0" applyFont="1" applyFill="1" applyBorder="1" applyAlignment="1">
      <alignment horizontal="center" vertical="center"/>
    </xf>
    <xf numFmtId="0" fontId="33" fillId="46" borderId="30" xfId="0" applyFont="1" applyFill="1" applyBorder="1" applyAlignment="1">
      <alignment horizontal="center" vertical="center"/>
    </xf>
    <xf numFmtId="0" fontId="33" fillId="46" borderId="14" xfId="0" applyFont="1" applyFill="1" applyBorder="1" applyAlignment="1">
      <alignment horizontal="center" vertical="center"/>
    </xf>
    <xf numFmtId="0" fontId="33" fillId="8" borderId="43" xfId="0" applyFont="1" applyFill="1" applyBorder="1" applyAlignment="1">
      <alignment horizontal="center" vertical="center"/>
    </xf>
    <xf numFmtId="0" fontId="33" fillId="8" borderId="30" xfId="0" applyFont="1" applyFill="1" applyBorder="1" applyAlignment="1">
      <alignment horizontal="center" vertical="center"/>
    </xf>
    <xf numFmtId="0" fontId="33" fillId="8" borderId="14" xfId="0" applyFont="1" applyFill="1" applyBorder="1" applyAlignment="1">
      <alignment horizontal="center" vertical="center"/>
    </xf>
    <xf numFmtId="0" fontId="29" fillId="38" borderId="44" xfId="0" applyFont="1" applyFill="1" applyBorder="1" applyAlignment="1">
      <alignment horizontal="left" vertical="center"/>
    </xf>
    <xf numFmtId="0" fontId="33" fillId="46" borderId="43" xfId="0" applyFont="1" applyFill="1" applyBorder="1" applyAlignment="1">
      <alignment horizontal="center" vertical="center" wrapText="1"/>
    </xf>
    <xf numFmtId="0" fontId="33" fillId="46" borderId="30" xfId="0" applyFont="1" applyFill="1" applyBorder="1" applyAlignment="1">
      <alignment horizontal="center" vertical="center" wrapText="1"/>
    </xf>
    <xf numFmtId="0" fontId="33" fillId="46" borderId="14" xfId="0" applyFont="1" applyFill="1" applyBorder="1" applyAlignment="1">
      <alignment horizontal="center" vertical="center" wrapText="1"/>
    </xf>
    <xf numFmtId="0" fontId="72" fillId="0" borderId="47" xfId="0" applyFont="1" applyFill="1" applyBorder="1" applyAlignment="1">
      <alignment horizontal="center" vertical="center" wrapText="1"/>
    </xf>
    <xf numFmtId="0" fontId="72" fillId="0" borderId="48" xfId="0" applyFont="1" applyFill="1" applyBorder="1" applyAlignment="1">
      <alignment horizontal="center" vertical="center" wrapText="1"/>
    </xf>
    <xf numFmtId="0" fontId="72" fillId="0" borderId="49" xfId="0" applyFont="1" applyFill="1" applyBorder="1" applyAlignment="1">
      <alignment horizontal="center" vertical="center" wrapText="1"/>
    </xf>
    <xf numFmtId="0" fontId="72" fillId="0" borderId="53" xfId="0" applyFont="1" applyFill="1" applyBorder="1" applyAlignment="1">
      <alignment horizontal="center" vertical="center" wrapText="1"/>
    </xf>
    <xf numFmtId="0" fontId="72" fillId="0" borderId="54" xfId="0" applyFont="1" applyFill="1" applyBorder="1" applyAlignment="1">
      <alignment horizontal="center" vertical="center" wrapText="1"/>
    </xf>
    <xf numFmtId="0" fontId="72" fillId="0" borderId="55" xfId="0" applyFont="1" applyFill="1" applyBorder="1" applyAlignment="1">
      <alignment horizontal="center" vertical="center" wrapText="1"/>
    </xf>
    <xf numFmtId="0" fontId="72" fillId="0" borderId="56" xfId="0" applyFont="1" applyFill="1" applyBorder="1" applyAlignment="1">
      <alignment horizontal="center" vertical="center" wrapText="1"/>
    </xf>
    <xf numFmtId="0" fontId="72" fillId="0" borderId="57" xfId="0" applyFont="1" applyFill="1" applyBorder="1" applyAlignment="1">
      <alignment horizontal="center" vertical="center" wrapText="1"/>
    </xf>
    <xf numFmtId="0" fontId="72" fillId="0" borderId="58" xfId="0" applyFont="1" applyFill="1" applyBorder="1" applyAlignment="1">
      <alignment horizontal="center" vertical="center" wrapText="1"/>
    </xf>
    <xf numFmtId="0" fontId="2" fillId="50" borderId="15" xfId="0" applyFont="1" applyFill="1" applyBorder="1" applyAlignment="1">
      <alignment vertical="center"/>
    </xf>
    <xf numFmtId="0" fontId="2" fillId="50" borderId="10" xfId="0" applyFont="1" applyFill="1" applyBorder="1" applyAlignment="1">
      <alignment horizontal="center"/>
    </xf>
    <xf numFmtId="0" fontId="2" fillId="50" borderId="10" xfId="0" applyFont="1" applyFill="1" applyBorder="1" applyAlignment="1">
      <alignment horizontal="center" vertical="center"/>
    </xf>
    <xf numFmtId="0" fontId="2" fillId="50" borderId="10" xfId="0" applyFont="1" applyFill="1" applyBorder="1" applyAlignment="1">
      <alignment horizontal="center" vertical="center"/>
    </xf>
    <xf numFmtId="0" fontId="15" fillId="50" borderId="13" xfId="0" applyFont="1" applyFill="1" applyBorder="1" applyAlignment="1">
      <alignment horizontal="center"/>
    </xf>
    <xf numFmtId="0" fontId="15" fillId="50" borderId="10" xfId="0" applyFont="1" applyFill="1" applyBorder="1" applyAlignment="1">
      <alignment horizontal="center" vertical="center"/>
    </xf>
    <xf numFmtId="0" fontId="15" fillId="50" borderId="10" xfId="0" applyFont="1" applyFill="1" applyBorder="1" applyAlignment="1">
      <alignment horizontal="center" vertical="center" shrinkToFit="1"/>
    </xf>
    <xf numFmtId="0" fontId="15" fillId="50" borderId="29" xfId="0" applyFont="1" applyFill="1" applyBorder="1" applyAlignment="1">
      <alignment horizontal="center" vertical="center" shrinkToFit="1"/>
    </xf>
    <xf numFmtId="0" fontId="30" fillId="15" borderId="10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 vertical="center"/>
    </xf>
    <xf numFmtId="0" fontId="15" fillId="38" borderId="15" xfId="0" applyFont="1" applyFill="1" applyBorder="1" applyAlignment="1">
      <alignment vertical="center"/>
    </xf>
    <xf numFmtId="0" fontId="73" fillId="0" borderId="14" xfId="0" applyFont="1" applyFill="1" applyBorder="1" applyAlignment="1">
      <alignment horizontal="left" vertical="center"/>
    </xf>
    <xf numFmtId="17" fontId="18" fillId="33" borderId="43" xfId="0" applyNumberFormat="1" applyFont="1" applyFill="1" applyBorder="1" applyAlignment="1">
      <alignment horizontal="center" vertical="center"/>
    </xf>
    <xf numFmtId="0" fontId="20" fillId="51" borderId="12" xfId="0" applyFont="1" applyFill="1" applyBorder="1" applyAlignment="1">
      <alignment horizontal="center"/>
    </xf>
    <xf numFmtId="0" fontId="20" fillId="38" borderId="12" xfId="0" applyFont="1" applyFill="1" applyBorder="1" applyAlignment="1">
      <alignment horizontal="center"/>
    </xf>
    <xf numFmtId="0" fontId="122" fillId="51" borderId="12" xfId="0" applyFont="1" applyFill="1" applyBorder="1" applyAlignment="1">
      <alignment horizontal="center"/>
    </xf>
    <xf numFmtId="0" fontId="20" fillId="50" borderId="10" xfId="0" applyFont="1" applyFill="1" applyBorder="1" applyAlignment="1">
      <alignment horizontal="center" vertical="center"/>
    </xf>
    <xf numFmtId="1" fontId="30" fillId="15" borderId="10" xfId="0" applyNumberFormat="1" applyFont="1" applyFill="1" applyBorder="1" applyAlignment="1">
      <alignment horizontal="center" vertical="center"/>
    </xf>
    <xf numFmtId="1" fontId="30" fillId="15" borderId="29" xfId="0" applyNumberFormat="1" applyFont="1" applyFill="1" applyBorder="1" applyAlignment="1">
      <alignment horizontal="center" vertical="center"/>
    </xf>
    <xf numFmtId="0" fontId="18" fillId="38" borderId="59" xfId="0" applyFont="1" applyFill="1" applyBorder="1" applyAlignment="1">
      <alignment horizontal="left" vertical="center"/>
    </xf>
    <xf numFmtId="0" fontId="20" fillId="51" borderId="10" xfId="0" applyFont="1" applyFill="1" applyBorder="1" applyAlignment="1">
      <alignment horizontal="center"/>
    </xf>
    <xf numFmtId="0" fontId="20" fillId="38" borderId="10" xfId="0" applyFont="1" applyFill="1" applyBorder="1" applyAlignment="1">
      <alignment horizontal="center"/>
    </xf>
    <xf numFmtId="0" fontId="15" fillId="50" borderId="10" xfId="0" applyFont="1" applyFill="1" applyBorder="1" applyAlignment="1">
      <alignment horizontal="center" vertical="center"/>
    </xf>
    <xf numFmtId="0" fontId="15" fillId="50" borderId="10" xfId="0" applyFont="1" applyFill="1" applyBorder="1" applyAlignment="1">
      <alignment horizontal="center"/>
    </xf>
    <xf numFmtId="0" fontId="15" fillId="50" borderId="10" xfId="0" applyFont="1" applyFill="1" applyBorder="1" applyAlignment="1">
      <alignment horizontal="center" shrinkToFit="1"/>
    </xf>
    <xf numFmtId="0" fontId="30" fillId="15" borderId="41" xfId="0" applyFont="1" applyFill="1" applyBorder="1" applyAlignment="1">
      <alignment horizontal="center"/>
    </xf>
    <xf numFmtId="0" fontId="20" fillId="50" borderId="10" xfId="0" applyFont="1" applyFill="1" applyBorder="1" applyAlignment="1">
      <alignment horizontal="center" vertical="center" shrinkToFit="1"/>
    </xf>
    <xf numFmtId="0" fontId="18" fillId="38" borderId="15" xfId="0" applyFont="1" applyFill="1" applyBorder="1" applyAlignment="1">
      <alignment horizontal="left" vertical="center"/>
    </xf>
    <xf numFmtId="0" fontId="18" fillId="33" borderId="43" xfId="0" applyFont="1" applyFill="1" applyBorder="1" applyAlignment="1">
      <alignment horizontal="center" vertical="center"/>
    </xf>
    <xf numFmtId="0" fontId="20" fillId="51" borderId="43" xfId="0" applyFont="1" applyFill="1" applyBorder="1" applyAlignment="1">
      <alignment horizontal="center"/>
    </xf>
    <xf numFmtId="0" fontId="75" fillId="38" borderId="60" xfId="0" applyFont="1" applyFill="1" applyBorder="1" applyAlignment="1">
      <alignment horizontal="center"/>
    </xf>
    <xf numFmtId="0" fontId="75" fillId="38" borderId="61" xfId="0" applyFont="1" applyFill="1" applyBorder="1" applyAlignment="1">
      <alignment horizontal="center"/>
    </xf>
    <xf numFmtId="0" fontId="75" fillId="38" borderId="62" xfId="0" applyFont="1" applyFill="1" applyBorder="1" applyAlignment="1">
      <alignment horizontal="center"/>
    </xf>
    <xf numFmtId="0" fontId="20" fillId="51" borderId="14" xfId="0" applyFont="1" applyFill="1" applyBorder="1" applyAlignment="1">
      <alignment horizontal="center"/>
    </xf>
    <xf numFmtId="0" fontId="20" fillId="50" borderId="14" xfId="0" applyFont="1" applyFill="1" applyBorder="1" applyAlignment="1">
      <alignment horizontal="center" vertical="center"/>
    </xf>
    <xf numFmtId="0" fontId="15" fillId="38" borderId="14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20" fillId="51" borderId="13" xfId="0" applyFont="1" applyFill="1" applyBorder="1" applyAlignment="1">
      <alignment horizontal="center"/>
    </xf>
    <xf numFmtId="0" fontId="20" fillId="38" borderId="13" xfId="0" applyFont="1" applyFill="1" applyBorder="1" applyAlignment="1">
      <alignment horizontal="center"/>
    </xf>
    <xf numFmtId="0" fontId="20" fillId="38" borderId="63" xfId="0" applyFont="1" applyFill="1" applyBorder="1" applyAlignment="1">
      <alignment horizontal="center"/>
    </xf>
    <xf numFmtId="0" fontId="75" fillId="38" borderId="64" xfId="0" applyFont="1" applyFill="1" applyBorder="1" applyAlignment="1">
      <alignment horizontal="center"/>
    </xf>
    <xf numFmtId="0" fontId="75" fillId="38" borderId="65" xfId="0" applyFont="1" applyFill="1" applyBorder="1" applyAlignment="1">
      <alignment horizontal="center"/>
    </xf>
    <xf numFmtId="0" fontId="75" fillId="38" borderId="66" xfId="0" applyFont="1" applyFill="1" applyBorder="1" applyAlignment="1">
      <alignment horizontal="center"/>
    </xf>
    <xf numFmtId="0" fontId="20" fillId="38" borderId="67" xfId="0" applyFont="1" applyFill="1" applyBorder="1" applyAlignment="1">
      <alignment horizontal="center"/>
    </xf>
    <xf numFmtId="0" fontId="18" fillId="38" borderId="15" xfId="0" applyFont="1" applyFill="1" applyBorder="1" applyAlignment="1">
      <alignment horizontal="left"/>
    </xf>
    <xf numFmtId="0" fontId="20" fillId="51" borderId="10" xfId="0" applyFont="1" applyFill="1" applyBorder="1" applyAlignment="1">
      <alignment horizontal="center" vertical="center"/>
    </xf>
    <xf numFmtId="0" fontId="20" fillId="51" borderId="43" xfId="0" applyFont="1" applyFill="1" applyBorder="1" applyAlignment="1">
      <alignment horizontal="center" vertical="center"/>
    </xf>
    <xf numFmtId="0" fontId="75" fillId="38" borderId="60" xfId="0" applyFont="1" applyFill="1" applyBorder="1" applyAlignment="1">
      <alignment horizontal="center" vertical="center"/>
    </xf>
    <xf numFmtId="0" fontId="75" fillId="38" borderId="61" xfId="0" applyFont="1" applyFill="1" applyBorder="1" applyAlignment="1">
      <alignment horizontal="center" vertical="center"/>
    </xf>
    <xf numFmtId="0" fontId="75" fillId="38" borderId="62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vertical="center"/>
    </xf>
    <xf numFmtId="0" fontId="20" fillId="51" borderId="13" xfId="0" applyFont="1" applyFill="1" applyBorder="1" applyAlignment="1">
      <alignment horizontal="center" vertical="center"/>
    </xf>
    <xf numFmtId="0" fontId="20" fillId="38" borderId="35" xfId="0" applyFont="1" applyFill="1" applyBorder="1" applyAlignment="1">
      <alignment horizontal="center" vertical="center"/>
    </xf>
    <xf numFmtId="0" fontId="20" fillId="51" borderId="35" xfId="0" applyFont="1" applyFill="1" applyBorder="1" applyAlignment="1">
      <alignment horizontal="center" vertical="center"/>
    </xf>
    <xf numFmtId="0" fontId="18" fillId="38" borderId="16" xfId="0" applyFont="1" applyFill="1" applyBorder="1" applyAlignment="1">
      <alignment vertical="center"/>
    </xf>
    <xf numFmtId="0" fontId="15" fillId="50" borderId="12" xfId="0" applyFont="1" applyFill="1" applyBorder="1" applyAlignment="1">
      <alignment horizontal="center" vertical="center"/>
    </xf>
    <xf numFmtId="0" fontId="15" fillId="50" borderId="10" xfId="0" applyFont="1" applyFill="1" applyBorder="1" applyAlignment="1">
      <alignment horizontal="center" vertical="center" shrinkToFit="1"/>
    </xf>
    <xf numFmtId="0" fontId="76" fillId="0" borderId="10" xfId="0" applyFont="1" applyFill="1" applyBorder="1" applyAlignment="1">
      <alignment horizontal="center" vertical="center"/>
    </xf>
    <xf numFmtId="17" fontId="18" fillId="33" borderId="10" xfId="0" applyNumberFormat="1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left" vertical="center"/>
    </xf>
    <xf numFmtId="0" fontId="20" fillId="38" borderId="35" xfId="0" applyFont="1" applyFill="1" applyBorder="1" applyAlignment="1">
      <alignment horizontal="center"/>
    </xf>
    <xf numFmtId="0" fontId="18" fillId="38" borderId="15" xfId="0" applyFont="1" applyFill="1" applyBorder="1" applyAlignment="1">
      <alignment vertical="center"/>
    </xf>
    <xf numFmtId="0" fontId="121" fillId="51" borderId="14" xfId="0" applyFont="1" applyFill="1" applyBorder="1" applyAlignment="1">
      <alignment horizontal="center"/>
    </xf>
    <xf numFmtId="0" fontId="121" fillId="51" borderId="10" xfId="0" applyFont="1" applyFill="1" applyBorder="1" applyAlignment="1">
      <alignment horizontal="center"/>
    </xf>
    <xf numFmtId="0" fontId="15" fillId="50" borderId="12" xfId="0" applyFont="1" applyFill="1" applyBorder="1" applyAlignment="1">
      <alignment horizontal="center"/>
    </xf>
    <xf numFmtId="0" fontId="75" fillId="38" borderId="10" xfId="0" applyFont="1" applyFill="1" applyBorder="1" applyAlignment="1">
      <alignment horizontal="center"/>
    </xf>
    <xf numFmtId="0" fontId="76" fillId="0" borderId="15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left" vertical="center"/>
    </xf>
    <xf numFmtId="0" fontId="44" fillId="37" borderId="10" xfId="0" applyFont="1" applyFill="1" applyBorder="1" applyAlignment="1">
      <alignment horizontal="center" vertical="center"/>
    </xf>
    <xf numFmtId="0" fontId="20" fillId="50" borderId="29" xfId="0" applyFont="1" applyFill="1" applyBorder="1" applyAlignment="1">
      <alignment horizontal="center" vertical="center" shrinkToFit="1"/>
    </xf>
    <xf numFmtId="0" fontId="76" fillId="0" borderId="69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shrinkToFit="1"/>
    </xf>
    <xf numFmtId="1" fontId="1" fillId="0" borderId="21" xfId="0" applyNumberFormat="1" applyFont="1" applyFill="1" applyBorder="1" applyAlignment="1">
      <alignment horizontal="center" vertical="center" shrinkToFit="1"/>
    </xf>
    <xf numFmtId="0" fontId="2" fillId="35" borderId="69" xfId="0" applyFont="1" applyFill="1" applyBorder="1" applyAlignment="1">
      <alignment horizontal="center" vertical="center"/>
    </xf>
    <xf numFmtId="0" fontId="5" fillId="35" borderId="60" xfId="0" applyFont="1" applyFill="1" applyBorder="1" applyAlignment="1">
      <alignment/>
    </xf>
    <xf numFmtId="0" fontId="5" fillId="35" borderId="61" xfId="0" applyFont="1" applyFill="1" applyBorder="1" applyAlignment="1">
      <alignment/>
    </xf>
    <xf numFmtId="0" fontId="5" fillId="35" borderId="62" xfId="0" applyFont="1" applyFill="1" applyBorder="1" applyAlignment="1">
      <alignment/>
    </xf>
    <xf numFmtId="0" fontId="15" fillId="38" borderId="0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/>
    </xf>
    <xf numFmtId="0" fontId="5" fillId="35" borderId="69" xfId="0" applyFont="1" applyFill="1" applyBorder="1" applyAlignment="1">
      <alignment horizontal="center" vertical="center"/>
    </xf>
    <xf numFmtId="0" fontId="23" fillId="38" borderId="44" xfId="0" applyFont="1" applyFill="1" applyBorder="1" applyAlignment="1">
      <alignment horizontal="left"/>
    </xf>
    <xf numFmtId="0" fontId="23" fillId="38" borderId="45" xfId="0" applyFont="1" applyFill="1" applyBorder="1" applyAlignment="1">
      <alignment horizontal="left"/>
    </xf>
    <xf numFmtId="0" fontId="23" fillId="38" borderId="46" xfId="0" applyFont="1" applyFill="1" applyBorder="1" applyAlignment="1">
      <alignment horizontal="left"/>
    </xf>
    <xf numFmtId="0" fontId="5" fillId="35" borderId="10" xfId="0" applyFont="1" applyFill="1" applyBorder="1" applyAlignment="1">
      <alignment/>
    </xf>
    <xf numFmtId="0" fontId="15" fillId="38" borderId="0" xfId="0" applyFont="1" applyFill="1" applyBorder="1" applyAlignment="1">
      <alignment horizontal="center"/>
    </xf>
    <xf numFmtId="0" fontId="8" fillId="35" borderId="69" xfId="0" applyFont="1" applyFill="1" applyBorder="1" applyAlignment="1">
      <alignment horizontal="center" vertical="center"/>
    </xf>
    <xf numFmtId="0" fontId="15" fillId="38" borderId="0" xfId="0" applyFont="1" applyFill="1" applyBorder="1" applyAlignment="1">
      <alignment horizontal="center" vertical="top"/>
    </xf>
    <xf numFmtId="0" fontId="0" fillId="33" borderId="69" xfId="0" applyFill="1" applyBorder="1" applyAlignment="1">
      <alignment/>
    </xf>
    <xf numFmtId="0" fontId="0" fillId="33" borderId="0" xfId="0" applyFill="1" applyBorder="1" applyAlignment="1">
      <alignment/>
    </xf>
    <xf numFmtId="0" fontId="15" fillId="0" borderId="0" xfId="0" applyFont="1" applyFill="1" applyBorder="1" applyAlignment="1">
      <alignment horizontal="center" vertical="top"/>
    </xf>
    <xf numFmtId="0" fontId="0" fillId="33" borderId="33" xfId="0" applyFill="1" applyBorder="1" applyAlignment="1">
      <alignment/>
    </xf>
    <xf numFmtId="0" fontId="23" fillId="38" borderId="26" xfId="0" applyFont="1" applyFill="1" applyBorder="1" applyAlignment="1">
      <alignment horizontal="left"/>
    </xf>
    <xf numFmtId="0" fontId="23" fillId="38" borderId="27" xfId="0" applyFont="1" applyFill="1" applyBorder="1" applyAlignment="1">
      <alignment horizontal="left"/>
    </xf>
    <xf numFmtId="0" fontId="23" fillId="38" borderId="28" xfId="0" applyFont="1" applyFill="1" applyBorder="1" applyAlignment="1">
      <alignment horizontal="left"/>
    </xf>
    <xf numFmtId="0" fontId="14" fillId="33" borderId="22" xfId="0" applyFont="1" applyFill="1" applyBorder="1" applyAlignment="1">
      <alignment/>
    </xf>
    <xf numFmtId="0" fontId="0" fillId="33" borderId="22" xfId="0" applyFill="1" applyBorder="1" applyAlignment="1">
      <alignment/>
    </xf>
    <xf numFmtId="0" fontId="14" fillId="33" borderId="34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72" fillId="0" borderId="18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72" fillId="0" borderId="70" xfId="0" applyFont="1" applyBorder="1" applyAlignment="1">
      <alignment horizontal="center" vertical="center" wrapText="1"/>
    </xf>
    <xf numFmtId="0" fontId="15" fillId="0" borderId="67" xfId="0" applyFont="1" applyBorder="1" applyAlignment="1">
      <alignment wrapText="1"/>
    </xf>
    <xf numFmtId="0" fontId="72" fillId="0" borderId="15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29" xfId="0" applyFont="1" applyBorder="1" applyAlignment="1">
      <alignment horizontal="center" vertical="center" wrapText="1"/>
    </xf>
    <xf numFmtId="0" fontId="15" fillId="0" borderId="71" xfId="0" applyFont="1" applyBorder="1" applyAlignment="1">
      <alignment wrapText="1"/>
    </xf>
    <xf numFmtId="0" fontId="72" fillId="0" borderId="68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72" xfId="0" applyFont="1" applyBorder="1" applyAlignment="1">
      <alignment horizontal="center" vertical="center" wrapText="1"/>
    </xf>
    <xf numFmtId="0" fontId="15" fillId="52" borderId="73" xfId="0" applyFont="1" applyFill="1" applyBorder="1" applyAlignment="1">
      <alignment vertical="center"/>
    </xf>
    <xf numFmtId="0" fontId="15" fillId="52" borderId="74" xfId="0" applyFont="1" applyFill="1" applyBorder="1" applyAlignment="1">
      <alignment horizontal="center" vertical="center"/>
    </xf>
    <xf numFmtId="0" fontId="15" fillId="52" borderId="19" xfId="0" applyFont="1" applyFill="1" applyBorder="1" applyAlignment="1">
      <alignment horizontal="center" vertical="center"/>
    </xf>
    <xf numFmtId="0" fontId="15" fillId="52" borderId="19" xfId="0" applyFont="1" applyFill="1" applyBorder="1" applyAlignment="1">
      <alignment horizontal="center" vertical="center"/>
    </xf>
    <xf numFmtId="0" fontId="72" fillId="50" borderId="19" xfId="0" applyFont="1" applyFill="1" applyBorder="1" applyAlignment="1">
      <alignment horizontal="center"/>
    </xf>
    <xf numFmtId="0" fontId="15" fillId="50" borderId="19" xfId="0" applyFont="1" applyFill="1" applyBorder="1" applyAlignment="1">
      <alignment horizontal="center" vertical="center"/>
    </xf>
    <xf numFmtId="0" fontId="15" fillId="50" borderId="19" xfId="0" applyFont="1" applyFill="1" applyBorder="1" applyAlignment="1">
      <alignment horizontal="center" vertical="center" shrinkToFit="1"/>
    </xf>
    <xf numFmtId="0" fontId="15" fillId="50" borderId="70" xfId="0" applyFont="1" applyFill="1" applyBorder="1" applyAlignment="1">
      <alignment horizontal="center" vertical="center" shrinkToFit="1"/>
    </xf>
    <xf numFmtId="0" fontId="15" fillId="52" borderId="75" xfId="0" applyFont="1" applyFill="1" applyBorder="1" applyAlignment="1">
      <alignment vertical="center"/>
    </xf>
    <xf numFmtId="0" fontId="77" fillId="52" borderId="14" xfId="0" applyFont="1" applyFill="1" applyBorder="1" applyAlignment="1">
      <alignment horizontal="center" vertical="center"/>
    </xf>
    <xf numFmtId="0" fontId="15" fillId="52" borderId="10" xfId="0" applyFont="1" applyFill="1" applyBorder="1" applyAlignment="1">
      <alignment horizontal="center" vertical="center"/>
    </xf>
    <xf numFmtId="0" fontId="15" fillId="52" borderId="10" xfId="0" applyFont="1" applyFill="1" applyBorder="1" applyAlignment="1">
      <alignment horizontal="center" vertical="center"/>
    </xf>
    <xf numFmtId="0" fontId="20" fillId="0" borderId="73" xfId="0" applyFont="1" applyFill="1" applyBorder="1" applyAlignment="1">
      <alignment horizontal="left" vertical="center"/>
    </xf>
    <xf numFmtId="0" fontId="78" fillId="0" borderId="45" xfId="0" applyFont="1" applyFill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20" fillId="33" borderId="43" xfId="0" applyFont="1" applyFill="1" applyBorder="1" applyAlignment="1">
      <alignment horizontal="center" vertical="center"/>
    </xf>
    <xf numFmtId="0" fontId="123" fillId="51" borderId="10" xfId="0" applyFont="1" applyFill="1" applyBorder="1" applyAlignment="1">
      <alignment horizontal="center"/>
    </xf>
    <xf numFmtId="0" fontId="123" fillId="38" borderId="10" xfId="0" applyFont="1" applyFill="1" applyBorder="1" applyAlignment="1">
      <alignment horizontal="center"/>
    </xf>
    <xf numFmtId="0" fontId="78" fillId="50" borderId="14" xfId="0" applyFont="1" applyFill="1" applyBorder="1" applyAlignment="1">
      <alignment horizontal="center" vertical="center"/>
    </xf>
    <xf numFmtId="1" fontId="80" fillId="15" borderId="14" xfId="0" applyNumberFormat="1" applyFont="1" applyFill="1" applyBorder="1" applyAlignment="1">
      <alignment horizontal="center" vertical="center"/>
    </xf>
    <xf numFmtId="173" fontId="80" fillId="15" borderId="29" xfId="0" applyNumberFormat="1" applyFont="1" applyFill="1" applyBorder="1" applyAlignment="1">
      <alignment horizontal="center" vertical="center"/>
    </xf>
    <xf numFmtId="0" fontId="20" fillId="52" borderId="75" xfId="0" applyFont="1" applyFill="1" applyBorder="1" applyAlignment="1">
      <alignment horizontal="left" vertical="center"/>
    </xf>
    <xf numFmtId="0" fontId="78" fillId="52" borderId="14" xfId="0" applyFont="1" applyFill="1" applyBorder="1" applyAlignment="1">
      <alignment horizontal="center" vertical="center"/>
    </xf>
    <xf numFmtId="0" fontId="20" fillId="52" borderId="10" xfId="0" applyFont="1" applyFill="1" applyBorder="1" applyAlignment="1">
      <alignment horizontal="center" vertical="center"/>
    </xf>
    <xf numFmtId="0" fontId="20" fillId="52" borderId="10" xfId="0" applyFont="1" applyFill="1" applyBorder="1" applyAlignment="1">
      <alignment horizontal="center" vertical="center"/>
    </xf>
    <xf numFmtId="0" fontId="72" fillId="50" borderId="12" xfId="0" applyFont="1" applyFill="1" applyBorder="1" applyAlignment="1">
      <alignment horizontal="center"/>
    </xf>
    <xf numFmtId="0" fontId="77" fillId="50" borderId="10" xfId="0" applyFont="1" applyFill="1" applyBorder="1" applyAlignment="1">
      <alignment horizontal="center"/>
    </xf>
    <xf numFmtId="0" fontId="77" fillId="50" borderId="10" xfId="0" applyFont="1" applyFill="1" applyBorder="1" applyAlignment="1">
      <alignment horizontal="center" shrinkToFit="1"/>
    </xf>
    <xf numFmtId="0" fontId="77" fillId="50" borderId="29" xfId="0" applyFont="1" applyFill="1" applyBorder="1" applyAlignment="1">
      <alignment horizontal="center" shrinkToFit="1"/>
    </xf>
    <xf numFmtId="0" fontId="18" fillId="0" borderId="0" xfId="0" applyFont="1" applyAlignment="1">
      <alignment vertical="center"/>
    </xf>
    <xf numFmtId="0" fontId="20" fillId="38" borderId="76" xfId="0" applyFont="1" applyFill="1" applyBorder="1" applyAlignment="1">
      <alignment horizontal="left" vertical="center"/>
    </xf>
    <xf numFmtId="0" fontId="78" fillId="38" borderId="14" xfId="0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78" fillId="50" borderId="10" xfId="0" applyFont="1" applyFill="1" applyBorder="1" applyAlignment="1">
      <alignment horizontal="center" vertical="center"/>
    </xf>
    <xf numFmtId="0" fontId="72" fillId="50" borderId="10" xfId="0" applyFont="1" applyFill="1" applyBorder="1" applyAlignment="1">
      <alignment horizontal="center"/>
    </xf>
    <xf numFmtId="0" fontId="20" fillId="38" borderId="75" xfId="0" applyFont="1" applyFill="1" applyBorder="1" applyAlignment="1">
      <alignment horizontal="left" vertical="center"/>
    </xf>
    <xf numFmtId="0" fontId="81" fillId="0" borderId="10" xfId="0" applyFont="1" applyBorder="1" applyAlignment="1">
      <alignment horizontal="center" vertical="center"/>
    </xf>
    <xf numFmtId="0" fontId="20" fillId="0" borderId="75" xfId="0" applyFont="1" applyFill="1" applyBorder="1" applyAlignment="1">
      <alignment horizontal="left" vertical="center"/>
    </xf>
    <xf numFmtId="0" fontId="78" fillId="0" borderId="14" xfId="0" applyFont="1" applyFill="1" applyBorder="1" applyAlignment="1">
      <alignment vertical="center"/>
    </xf>
    <xf numFmtId="0" fontId="123" fillId="51" borderId="10" xfId="0" applyFont="1" applyFill="1" applyBorder="1" applyAlignment="1">
      <alignment/>
    </xf>
    <xf numFmtId="0" fontId="123" fillId="38" borderId="10" xfId="0" applyFont="1" applyFill="1" applyBorder="1" applyAlignment="1">
      <alignment/>
    </xf>
    <xf numFmtId="0" fontId="123" fillId="51" borderId="13" xfId="0" applyFont="1" applyFill="1" applyBorder="1" applyAlignment="1">
      <alignment horizontal="center" vertical="center"/>
    </xf>
    <xf numFmtId="0" fontId="123" fillId="38" borderId="13" xfId="0" applyFont="1" applyFill="1" applyBorder="1" applyAlignment="1">
      <alignment horizontal="center" vertical="center"/>
    </xf>
    <xf numFmtId="0" fontId="123" fillId="38" borderId="10" xfId="0" applyFont="1" applyFill="1" applyBorder="1" applyAlignment="1">
      <alignment horizontal="center" vertical="center"/>
    </xf>
    <xf numFmtId="0" fontId="123" fillId="38" borderId="12" xfId="0" applyFont="1" applyFill="1" applyBorder="1" applyAlignment="1">
      <alignment horizontal="center" vertical="center"/>
    </xf>
    <xf numFmtId="0" fontId="72" fillId="50" borderId="35" xfId="0" applyFont="1" applyFill="1" applyBorder="1" applyAlignment="1">
      <alignment horizontal="center" vertical="center"/>
    </xf>
    <xf numFmtId="0" fontId="72" fillId="50" borderId="13" xfId="0" applyFont="1" applyFill="1" applyBorder="1" applyAlignment="1">
      <alignment horizontal="center" vertical="center"/>
    </xf>
    <xf numFmtId="0" fontId="20" fillId="38" borderId="15" xfId="0" applyFont="1" applyFill="1" applyBorder="1" applyAlignment="1">
      <alignment horizontal="left" vertical="center"/>
    </xf>
    <xf numFmtId="0" fontId="78" fillId="38" borderId="15" xfId="0" applyFont="1" applyFill="1" applyBorder="1" applyAlignment="1">
      <alignment vertical="center"/>
    </xf>
    <xf numFmtId="0" fontId="123" fillId="51" borderId="12" xfId="0" applyFont="1" applyFill="1" applyBorder="1" applyAlignment="1">
      <alignment horizontal="center" vertical="center"/>
    </xf>
    <xf numFmtId="0" fontId="16" fillId="0" borderId="69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16" fillId="0" borderId="69" xfId="0" applyFont="1" applyBorder="1" applyAlignment="1">
      <alignment/>
    </xf>
    <xf numFmtId="0" fontId="82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1" xfId="0" applyFont="1" applyBorder="1" applyAlignment="1">
      <alignment/>
    </xf>
    <xf numFmtId="0" fontId="2" fillId="40" borderId="69" xfId="0" applyFont="1" applyFill="1" applyBorder="1" applyAlignment="1">
      <alignment horizontal="center" vertical="center"/>
    </xf>
    <xf numFmtId="0" fontId="81" fillId="38" borderId="73" xfId="0" applyFont="1" applyFill="1" applyBorder="1" applyAlignment="1">
      <alignment horizontal="left"/>
    </xf>
    <xf numFmtId="0" fontId="81" fillId="38" borderId="0" xfId="0" applyFont="1" applyFill="1" applyBorder="1" applyAlignment="1">
      <alignment/>
    </xf>
    <xf numFmtId="0" fontId="5" fillId="38" borderId="0" xfId="0" applyFont="1" applyFill="1" applyBorder="1" applyAlignment="1">
      <alignment/>
    </xf>
    <xf numFmtId="0" fontId="81" fillId="38" borderId="75" xfId="0" applyFont="1" applyFill="1" applyBorder="1" applyAlignment="1">
      <alignment horizontal="left"/>
    </xf>
    <xf numFmtId="0" fontId="20" fillId="38" borderId="0" xfId="0" applyFont="1" applyFill="1" applyBorder="1" applyAlignment="1">
      <alignment/>
    </xf>
    <xf numFmtId="0" fontId="20" fillId="0" borderId="22" xfId="0" applyFont="1" applyBorder="1" applyAlignment="1">
      <alignment horizontal="center" vertical="center" wrapText="1" readingOrder="1"/>
    </xf>
    <xf numFmtId="0" fontId="20" fillId="38" borderId="0" xfId="0" applyFont="1" applyFill="1" applyBorder="1" applyAlignment="1">
      <alignment horizontal="center" vertical="center"/>
    </xf>
    <xf numFmtId="0" fontId="5" fillId="41" borderId="69" xfId="0" applyFont="1" applyFill="1" applyBorder="1" applyAlignment="1">
      <alignment horizontal="center" vertical="center"/>
    </xf>
    <xf numFmtId="0" fontId="83" fillId="38" borderId="0" xfId="0" applyFont="1" applyFill="1" applyBorder="1" applyAlignment="1">
      <alignment/>
    </xf>
    <xf numFmtId="0" fontId="84" fillId="38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 wrapText="1" readingOrder="1"/>
    </xf>
    <xf numFmtId="0" fontId="16" fillId="0" borderId="0" xfId="0" applyFont="1" applyBorder="1" applyAlignment="1">
      <alignment/>
    </xf>
    <xf numFmtId="0" fontId="4" fillId="42" borderId="69" xfId="0" applyFont="1" applyFill="1" applyBorder="1" applyAlignment="1">
      <alignment horizontal="center" vertical="center"/>
    </xf>
    <xf numFmtId="0" fontId="81" fillId="38" borderId="0" xfId="0" applyFont="1" applyFill="1" applyBorder="1" applyAlignment="1">
      <alignment/>
    </xf>
    <xf numFmtId="0" fontId="5" fillId="38" borderId="69" xfId="0" applyFont="1" applyFill="1" applyBorder="1" applyAlignment="1">
      <alignment horizontal="center"/>
    </xf>
    <xf numFmtId="0" fontId="20" fillId="0" borderId="77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81" fillId="38" borderId="75" xfId="0" applyFont="1" applyFill="1" applyBorder="1" applyAlignment="1">
      <alignment horizontal="left" vertical="center"/>
    </xf>
    <xf numFmtId="0" fontId="8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78" xfId="0" applyFont="1" applyBorder="1" applyAlignment="1">
      <alignment/>
    </xf>
    <xf numFmtId="0" fontId="16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34" xfId="0" applyFont="1" applyBorder="1" applyAlignment="1">
      <alignment/>
    </xf>
    <xf numFmtId="0" fontId="73" fillId="52" borderId="10" xfId="0" applyFont="1" applyFill="1" applyBorder="1" applyAlignment="1">
      <alignment horizontal="center" vertical="center"/>
    </xf>
    <xf numFmtId="0" fontId="85" fillId="50" borderId="10" xfId="0" applyFont="1" applyFill="1" applyBorder="1" applyAlignment="1">
      <alignment horizontal="center"/>
    </xf>
    <xf numFmtId="0" fontId="2" fillId="50" borderId="10" xfId="0" applyFont="1" applyFill="1" applyBorder="1" applyAlignment="1">
      <alignment horizontal="center" vertical="center" shrinkToFit="1"/>
    </xf>
    <xf numFmtId="0" fontId="2" fillId="50" borderId="29" xfId="0" applyFont="1" applyFill="1" applyBorder="1" applyAlignment="1">
      <alignment horizontal="center" vertical="center" shrinkToFit="1"/>
    </xf>
    <xf numFmtId="0" fontId="77" fillId="52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78" fillId="51" borderId="10" xfId="0" applyFont="1" applyFill="1" applyBorder="1" applyAlignment="1">
      <alignment horizontal="center"/>
    </xf>
    <xf numFmtId="0" fontId="78" fillId="38" borderId="10" xfId="0" applyFont="1" applyFill="1" applyBorder="1" applyAlignment="1">
      <alignment horizontal="center"/>
    </xf>
    <xf numFmtId="0" fontId="5" fillId="50" borderId="10" xfId="0" applyFont="1" applyFill="1" applyBorder="1" applyAlignment="1">
      <alignment horizontal="center" vertical="center" shrinkToFit="1"/>
    </xf>
    <xf numFmtId="0" fontId="5" fillId="50" borderId="29" xfId="0" applyFont="1" applyFill="1" applyBorder="1" applyAlignment="1">
      <alignment horizontal="center" vertical="center" shrinkToFit="1"/>
    </xf>
    <xf numFmtId="0" fontId="73" fillId="52" borderId="10" xfId="0" applyFont="1" applyFill="1" applyBorder="1" applyAlignment="1">
      <alignment horizontal="center" vertical="center"/>
    </xf>
    <xf numFmtId="0" fontId="77" fillId="50" borderId="10" xfId="0" applyFont="1" applyFill="1" applyBorder="1" applyAlignment="1">
      <alignment horizontal="center"/>
    </xf>
    <xf numFmtId="0" fontId="15" fillId="52" borderId="13" xfId="0" applyFont="1" applyFill="1" applyBorder="1" applyAlignment="1">
      <alignment horizontal="center" vertical="center"/>
    </xf>
    <xf numFmtId="0" fontId="15" fillId="50" borderId="13" xfId="0" applyFont="1" applyFill="1" applyBorder="1" applyAlignment="1">
      <alignment horizontal="center"/>
    </xf>
    <xf numFmtId="0" fontId="15" fillId="52" borderId="12" xfId="0" applyFont="1" applyFill="1" applyBorder="1" applyAlignment="1">
      <alignment horizontal="center" vertical="center"/>
    </xf>
    <xf numFmtId="0" fontId="15" fillId="50" borderId="12" xfId="0" applyFont="1" applyFill="1" applyBorder="1" applyAlignment="1">
      <alignment horizontal="center"/>
    </xf>
    <xf numFmtId="0" fontId="15" fillId="0" borderId="43" xfId="0" applyFont="1" applyFill="1" applyBorder="1" applyAlignment="1">
      <alignment/>
    </xf>
    <xf numFmtId="0" fontId="15" fillId="50" borderId="10" xfId="0" applyFont="1" applyFill="1" applyBorder="1" applyAlignment="1">
      <alignment horizontal="center"/>
    </xf>
    <xf numFmtId="0" fontId="78" fillId="0" borderId="27" xfId="0" applyFont="1" applyBorder="1" applyAlignment="1">
      <alignment horizontal="center"/>
    </xf>
    <xf numFmtId="0" fontId="78" fillId="0" borderId="28" xfId="0" applyFont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0" fontId="2" fillId="38" borderId="37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 vertical="center"/>
    </xf>
    <xf numFmtId="0" fontId="82" fillId="0" borderId="10" xfId="0" applyFont="1" applyBorder="1" applyAlignment="1">
      <alignment horizontal="left" vertical="center"/>
    </xf>
    <xf numFmtId="0" fontId="82" fillId="0" borderId="10" xfId="0" applyFont="1" applyBorder="1" applyAlignment="1">
      <alignment/>
    </xf>
    <xf numFmtId="0" fontId="82" fillId="0" borderId="29" xfId="0" applyFont="1" applyBorder="1" applyAlignment="1">
      <alignment/>
    </xf>
    <xf numFmtId="0" fontId="2" fillId="40" borderId="0" xfId="0" applyFont="1" applyFill="1" applyBorder="1" applyAlignment="1">
      <alignment horizontal="center" vertical="center"/>
    </xf>
    <xf numFmtId="0" fontId="6" fillId="38" borderId="0" xfId="0" applyFont="1" applyFill="1" applyBorder="1" applyAlignment="1">
      <alignment/>
    </xf>
    <xf numFmtId="0" fontId="20" fillId="38" borderId="0" xfId="0" applyFont="1" applyFill="1" applyBorder="1" applyAlignment="1">
      <alignment/>
    </xf>
    <xf numFmtId="0" fontId="124" fillId="38" borderId="0" xfId="0" applyFont="1" applyFill="1" applyBorder="1" applyAlignment="1">
      <alignment/>
    </xf>
    <xf numFmtId="0" fontId="16" fillId="38" borderId="0" xfId="0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0" fontId="86" fillId="0" borderId="10" xfId="0" applyFont="1" applyBorder="1" applyAlignment="1">
      <alignment horizontal="left" vertical="center"/>
    </xf>
    <xf numFmtId="0" fontId="5" fillId="38" borderId="10" xfId="0" applyFont="1" applyFill="1" applyBorder="1" applyAlignment="1">
      <alignment/>
    </xf>
    <xf numFmtId="0" fontId="5" fillId="38" borderId="29" xfId="0" applyFont="1" applyFill="1" applyBorder="1" applyAlignment="1">
      <alignment/>
    </xf>
    <xf numFmtId="0" fontId="5" fillId="38" borderId="0" xfId="0" applyFont="1" applyFill="1" applyBorder="1" applyAlignment="1">
      <alignment/>
    </xf>
    <xf numFmtId="0" fontId="5" fillId="41" borderId="0" xfId="0" applyFont="1" applyFill="1" applyBorder="1" applyAlignment="1">
      <alignment horizontal="center" vertical="center"/>
    </xf>
    <xf numFmtId="0" fontId="18" fillId="38" borderId="0" xfId="0" applyFont="1" applyFill="1" applyBorder="1" applyAlignment="1">
      <alignment/>
    </xf>
    <xf numFmtId="0" fontId="5" fillId="38" borderId="10" xfId="0" applyFont="1" applyFill="1" applyBorder="1" applyAlignment="1">
      <alignment horizontal="left" vertical="center"/>
    </xf>
    <xf numFmtId="0" fontId="12" fillId="38" borderId="10" xfId="0" applyFont="1" applyFill="1" applyBorder="1" applyAlignment="1">
      <alignment/>
    </xf>
    <xf numFmtId="0" fontId="12" fillId="38" borderId="29" xfId="0" applyFont="1" applyFill="1" applyBorder="1" applyAlignment="1">
      <alignment/>
    </xf>
    <xf numFmtId="0" fontId="88" fillId="38" borderId="0" xfId="0" applyFont="1" applyFill="1" applyBorder="1" applyAlignment="1">
      <alignment/>
    </xf>
    <xf numFmtId="0" fontId="2" fillId="41" borderId="0" xfId="0" applyFont="1" applyFill="1" applyBorder="1" applyAlignment="1">
      <alignment horizontal="center" vertical="center"/>
    </xf>
    <xf numFmtId="0" fontId="13" fillId="38" borderId="0" xfId="0" applyFont="1" applyFill="1" applyBorder="1" applyAlignment="1">
      <alignment/>
    </xf>
    <xf numFmtId="0" fontId="5" fillId="38" borderId="17" xfId="0" applyFont="1" applyFill="1" applyBorder="1" applyAlignment="1">
      <alignment horizontal="left" vertical="center"/>
    </xf>
    <xf numFmtId="0" fontId="5" fillId="38" borderId="17" xfId="0" applyFont="1" applyFill="1" applyBorder="1" applyAlignment="1">
      <alignment/>
    </xf>
    <xf numFmtId="0" fontId="5" fillId="38" borderId="24" xfId="0" applyFont="1" applyFill="1" applyBorder="1" applyAlignment="1">
      <alignment/>
    </xf>
    <xf numFmtId="0" fontId="20" fillId="38" borderId="22" xfId="0" applyFont="1" applyFill="1" applyBorder="1" applyAlignment="1">
      <alignment/>
    </xf>
    <xf numFmtId="0" fontId="2" fillId="41" borderId="22" xfId="0" applyFont="1" applyFill="1" applyBorder="1" applyAlignment="1">
      <alignment horizontal="center" vertical="center"/>
    </xf>
    <xf numFmtId="0" fontId="13" fillId="38" borderId="22" xfId="0" applyFont="1" applyFill="1" applyBorder="1" applyAlignment="1">
      <alignment/>
    </xf>
    <xf numFmtId="0" fontId="5" fillId="38" borderId="22" xfId="0" applyFont="1" applyFill="1" applyBorder="1" applyAlignment="1">
      <alignment/>
    </xf>
    <xf numFmtId="0" fontId="7" fillId="38" borderId="22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34" xfId="0" applyBorder="1" applyAlignment="1">
      <alignment/>
    </xf>
    <xf numFmtId="0" fontId="72" fillId="0" borderId="64" xfId="0" applyFont="1" applyBorder="1" applyAlignment="1">
      <alignment horizontal="center" vertical="center" wrapText="1"/>
    </xf>
    <xf numFmtId="0" fontId="72" fillId="0" borderId="65" xfId="0" applyFont="1" applyBorder="1" applyAlignment="1">
      <alignment horizontal="center" vertical="center" wrapText="1"/>
    </xf>
    <xf numFmtId="0" fontId="72" fillId="0" borderId="66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72" fillId="0" borderId="69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72" fillId="52" borderId="73" xfId="0" applyFont="1" applyFill="1" applyBorder="1" applyAlignment="1">
      <alignment vertical="center"/>
    </xf>
    <xf numFmtId="0" fontId="72" fillId="52" borderId="14" xfId="0" applyFont="1" applyFill="1" applyBorder="1" applyAlignment="1">
      <alignment horizontal="center" vertical="center"/>
    </xf>
    <xf numFmtId="0" fontId="72" fillId="52" borderId="10" xfId="0" applyFont="1" applyFill="1" applyBorder="1" applyAlignment="1">
      <alignment horizontal="center" vertical="center"/>
    </xf>
    <xf numFmtId="0" fontId="3" fillId="52" borderId="13" xfId="0" applyFont="1" applyFill="1" applyBorder="1" applyAlignment="1">
      <alignment horizontal="center" vertical="center"/>
    </xf>
    <xf numFmtId="0" fontId="2" fillId="50" borderId="13" xfId="0" applyFont="1" applyFill="1" applyBorder="1" applyAlignment="1">
      <alignment horizontal="center" vertical="center"/>
    </xf>
    <xf numFmtId="0" fontId="43" fillId="50" borderId="13" xfId="0" applyFont="1" applyFill="1" applyBorder="1" applyAlignment="1">
      <alignment horizontal="center" vertical="center" shrinkToFit="1"/>
    </xf>
    <xf numFmtId="0" fontId="43" fillId="50" borderId="72" xfId="0" applyFont="1" applyFill="1" applyBorder="1" applyAlignment="1">
      <alignment horizontal="center" vertical="center" shrinkToFit="1"/>
    </xf>
    <xf numFmtId="0" fontId="72" fillId="52" borderId="75" xfId="0" applyFont="1" applyFill="1" applyBorder="1" applyAlignment="1">
      <alignment vertical="center"/>
    </xf>
    <xf numFmtId="0" fontId="1" fillId="52" borderId="14" xfId="0" applyFont="1" applyFill="1" applyBorder="1" applyAlignment="1">
      <alignment horizontal="center" vertical="center"/>
    </xf>
    <xf numFmtId="0" fontId="10" fillId="52" borderId="10" xfId="0" applyFont="1" applyFill="1" applyBorder="1" applyAlignment="1">
      <alignment horizontal="center" vertical="center"/>
    </xf>
    <xf numFmtId="0" fontId="3" fillId="52" borderId="12" xfId="0" applyFont="1" applyFill="1" applyBorder="1" applyAlignment="1">
      <alignment horizontal="center" vertical="center"/>
    </xf>
    <xf numFmtId="0" fontId="2" fillId="50" borderId="12" xfId="0" applyFont="1" applyFill="1" applyBorder="1" applyAlignment="1">
      <alignment horizontal="center" vertical="center"/>
    </xf>
    <xf numFmtId="0" fontId="43" fillId="50" borderId="12" xfId="0" applyFont="1" applyFill="1" applyBorder="1" applyAlignment="1">
      <alignment horizontal="center" vertical="center" shrinkToFit="1"/>
    </xf>
    <xf numFmtId="0" fontId="43" fillId="50" borderId="37" xfId="0" applyFont="1" applyFill="1" applyBorder="1" applyAlignment="1">
      <alignment horizontal="center" vertical="center" shrinkToFit="1"/>
    </xf>
    <xf numFmtId="0" fontId="1" fillId="0" borderId="38" xfId="0" applyFont="1" applyFill="1" applyBorder="1" applyAlignment="1">
      <alignment horizontal="left" vertical="center"/>
    </xf>
    <xf numFmtId="0" fontId="72" fillId="0" borderId="12" xfId="51" applyFont="1" applyFill="1" applyBorder="1" applyAlignment="1">
      <alignment horizontal="center" vertical="center"/>
      <protection/>
    </xf>
    <xf numFmtId="0" fontId="23" fillId="33" borderId="43" xfId="0" applyFont="1" applyFill="1" applyBorder="1" applyAlignment="1">
      <alignment horizontal="center" vertical="center"/>
    </xf>
    <xf numFmtId="0" fontId="89" fillId="38" borderId="60" xfId="0" applyFont="1" applyFill="1" applyBorder="1" applyAlignment="1">
      <alignment horizontal="center"/>
    </xf>
    <xf numFmtId="0" fontId="89" fillId="38" borderId="61" xfId="0" applyFont="1" applyFill="1" applyBorder="1" applyAlignment="1">
      <alignment horizontal="center"/>
    </xf>
    <xf numFmtId="0" fontId="89" fillId="38" borderId="62" xfId="0" applyFont="1" applyFill="1" applyBorder="1" applyAlignment="1">
      <alignment horizontal="center"/>
    </xf>
    <xf numFmtId="0" fontId="1" fillId="51" borderId="14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1" fillId="51" borderId="12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1" fillId="50" borderId="14" xfId="0" applyFont="1" applyFill="1" applyBorder="1" applyAlignment="1">
      <alignment horizontal="center" vertical="center"/>
    </xf>
    <xf numFmtId="1" fontId="90" fillId="15" borderId="14" xfId="0" applyNumberFormat="1" applyFont="1" applyFill="1" applyBorder="1" applyAlignment="1">
      <alignment horizontal="center" vertical="center"/>
    </xf>
    <xf numFmtId="173" fontId="90" fillId="15" borderId="29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72" fillId="0" borderId="10" xfId="51" applyFont="1" applyFill="1" applyBorder="1" applyAlignment="1">
      <alignment horizontal="center" vertical="center"/>
      <protection/>
    </xf>
    <xf numFmtId="0" fontId="1" fillId="51" borderId="10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" fillId="51" borderId="13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72" fillId="0" borderId="14" xfId="51" applyFont="1" applyFill="1" applyBorder="1" applyAlignment="1">
      <alignment horizontal="center" vertical="center"/>
      <protection/>
    </xf>
    <xf numFmtId="0" fontId="23" fillId="33" borderId="10" xfId="0" applyFont="1" applyFill="1" applyBorder="1" applyAlignment="1">
      <alignment horizontal="center" vertical="center"/>
    </xf>
    <xf numFmtId="0" fontId="1" fillId="51" borderId="43" xfId="0" applyFont="1" applyFill="1" applyBorder="1" applyAlignment="1">
      <alignment horizontal="center"/>
    </xf>
    <xf numFmtId="0" fontId="1" fillId="50" borderId="10" xfId="0" applyFont="1" applyFill="1" applyBorder="1" applyAlignment="1">
      <alignment horizontal="center" vertical="center"/>
    </xf>
    <xf numFmtId="0" fontId="1" fillId="52" borderId="75" xfId="0" applyFont="1" applyFill="1" applyBorder="1" applyAlignment="1">
      <alignment horizontal="left" vertical="center"/>
    </xf>
    <xf numFmtId="0" fontId="11" fillId="52" borderId="10" xfId="0" applyFont="1" applyFill="1" applyBorder="1" applyAlignment="1">
      <alignment horizontal="center" vertical="center"/>
    </xf>
    <xf numFmtId="0" fontId="23" fillId="52" borderId="13" xfId="0" applyFont="1" applyFill="1" applyBorder="1" applyAlignment="1">
      <alignment horizontal="center" vertical="center"/>
    </xf>
    <xf numFmtId="0" fontId="72" fillId="50" borderId="13" xfId="0" applyFont="1" applyFill="1" applyBorder="1" applyAlignment="1">
      <alignment horizontal="center"/>
    </xf>
    <xf numFmtId="0" fontId="72" fillId="50" borderId="35" xfId="0" applyFont="1" applyFill="1" applyBorder="1" applyAlignment="1">
      <alignment horizontal="center"/>
    </xf>
    <xf numFmtId="0" fontId="72" fillId="50" borderId="13" xfId="0" applyFont="1" applyFill="1" applyBorder="1" applyAlignment="1">
      <alignment horizontal="center"/>
    </xf>
    <xf numFmtId="0" fontId="91" fillId="50" borderId="13" xfId="0" applyFont="1" applyFill="1" applyBorder="1" applyAlignment="1">
      <alignment horizontal="center" shrinkToFit="1"/>
    </xf>
    <xf numFmtId="0" fontId="91" fillId="50" borderId="72" xfId="0" applyFont="1" applyFill="1" applyBorder="1" applyAlignment="1">
      <alignment horizontal="center" shrinkToFit="1"/>
    </xf>
    <xf numFmtId="0" fontId="23" fillId="52" borderId="12" xfId="0" applyFont="1" applyFill="1" applyBorder="1" applyAlignment="1">
      <alignment horizontal="center" vertical="center"/>
    </xf>
    <xf numFmtId="0" fontId="72" fillId="50" borderId="35" xfId="0" applyFont="1" applyFill="1" applyBorder="1" applyAlignment="1">
      <alignment horizontal="center"/>
    </xf>
    <xf numFmtId="0" fontId="91" fillId="50" borderId="12" xfId="0" applyFont="1" applyFill="1" applyBorder="1" applyAlignment="1">
      <alignment horizontal="center" shrinkToFit="1"/>
    </xf>
    <xf numFmtId="0" fontId="91" fillId="50" borderId="37" xfId="0" applyFont="1" applyFill="1" applyBorder="1" applyAlignment="1">
      <alignment horizontal="center" shrinkToFit="1"/>
    </xf>
    <xf numFmtId="0" fontId="1" fillId="38" borderId="15" xfId="0" applyFont="1" applyFill="1" applyBorder="1" applyAlignment="1">
      <alignment horizontal="center" vertical="center"/>
    </xf>
    <xf numFmtId="0" fontId="1" fillId="38" borderId="15" xfId="0" applyFont="1" applyFill="1" applyBorder="1" applyAlignment="1">
      <alignment vertical="center"/>
    </xf>
    <xf numFmtId="0" fontId="72" fillId="38" borderId="14" xfId="51" applyFont="1" applyFill="1" applyBorder="1" applyAlignment="1">
      <alignment horizontal="center" vertical="center"/>
      <protection/>
    </xf>
    <xf numFmtId="0" fontId="91" fillId="50" borderId="14" xfId="0" applyFont="1" applyFill="1" applyBorder="1" applyAlignment="1">
      <alignment horizontal="center" shrinkToFit="1"/>
    </xf>
    <xf numFmtId="1" fontId="90" fillId="15" borderId="31" xfId="0" applyNumberFormat="1" applyFont="1" applyFill="1" applyBorder="1" applyAlignment="1">
      <alignment horizontal="center" vertical="center"/>
    </xf>
    <xf numFmtId="0" fontId="72" fillId="38" borderId="10" xfId="51" applyFont="1" applyFill="1" applyBorder="1" applyAlignment="1">
      <alignment horizontal="center" vertical="center"/>
      <protection/>
    </xf>
    <xf numFmtId="0" fontId="1" fillId="38" borderId="68" xfId="0" applyFont="1" applyFill="1" applyBorder="1" applyAlignment="1">
      <alignment vertical="center"/>
    </xf>
    <xf numFmtId="0" fontId="72" fillId="38" borderId="67" xfId="51" applyFont="1" applyFill="1" applyBorder="1" applyAlignment="1">
      <alignment horizontal="center" vertical="center"/>
      <protection/>
    </xf>
    <xf numFmtId="0" fontId="23" fillId="37" borderId="43" xfId="0" applyFont="1" applyFill="1" applyBorder="1" applyAlignment="1">
      <alignment horizontal="center" vertical="center"/>
    </xf>
    <xf numFmtId="0" fontId="72" fillId="50" borderId="14" xfId="0" applyFont="1" applyFill="1" applyBorder="1" applyAlignment="1">
      <alignment horizontal="center"/>
    </xf>
    <xf numFmtId="2" fontId="1" fillId="50" borderId="10" xfId="0" applyNumberFormat="1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vertical="center"/>
    </xf>
    <xf numFmtId="1" fontId="90" fillId="15" borderId="10" xfId="0" applyNumberFormat="1" applyFont="1" applyFill="1" applyBorder="1" applyAlignment="1">
      <alignment horizontal="center" vertical="center"/>
    </xf>
    <xf numFmtId="0" fontId="81" fillId="38" borderId="44" xfId="0" applyFont="1" applyFill="1" applyBorder="1" applyAlignment="1">
      <alignment horizontal="left" vertical="center"/>
    </xf>
    <xf numFmtId="0" fontId="81" fillId="38" borderId="45" xfId="0" applyFont="1" applyFill="1" applyBorder="1" applyAlignment="1">
      <alignment horizontal="left" vertical="center"/>
    </xf>
    <xf numFmtId="0" fontId="81" fillId="38" borderId="46" xfId="0" applyFont="1" applyFill="1" applyBorder="1" applyAlignment="1">
      <alignment horizontal="left" vertical="center"/>
    </xf>
    <xf numFmtId="0" fontId="72" fillId="38" borderId="0" xfId="0" applyFont="1" applyFill="1" applyBorder="1" applyAlignment="1">
      <alignment horizontal="center" vertical="center"/>
    </xf>
    <xf numFmtId="0" fontId="72" fillId="38" borderId="0" xfId="0" applyFont="1" applyFill="1" applyBorder="1" applyAlignment="1">
      <alignment horizontal="center" vertical="center"/>
    </xf>
    <xf numFmtId="0" fontId="81" fillId="38" borderId="16" xfId="0" applyFont="1" applyFill="1" applyBorder="1" applyAlignment="1">
      <alignment horizontal="left"/>
    </xf>
    <xf numFmtId="0" fontId="81" fillId="38" borderId="30" xfId="0" applyFont="1" applyFill="1" applyBorder="1" applyAlignment="1">
      <alignment horizontal="left"/>
    </xf>
    <xf numFmtId="0" fontId="81" fillId="38" borderId="31" xfId="0" applyFont="1" applyFill="1" applyBorder="1" applyAlignment="1">
      <alignment horizontal="left"/>
    </xf>
    <xf numFmtId="0" fontId="81" fillId="0" borderId="26" xfId="0" applyFont="1" applyFill="1" applyBorder="1" applyAlignment="1">
      <alignment/>
    </xf>
    <xf numFmtId="0" fontId="81" fillId="38" borderId="27" xfId="0" applyFont="1" applyFill="1" applyBorder="1" applyAlignment="1">
      <alignment/>
    </xf>
    <xf numFmtId="0" fontId="81" fillId="38" borderId="28" xfId="0" applyFont="1" applyFill="1" applyBorder="1" applyAlignment="1">
      <alignment/>
    </xf>
    <xf numFmtId="0" fontId="81" fillId="38" borderId="0" xfId="0" applyFont="1" applyFill="1" applyBorder="1" applyAlignment="1">
      <alignment horizontal="left"/>
    </xf>
    <xf numFmtId="0" fontId="72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81" fillId="38" borderId="0" xfId="0" applyFont="1" applyFill="1" applyBorder="1" applyAlignment="1">
      <alignment horizontal="left" vertical="center"/>
    </xf>
    <xf numFmtId="0" fontId="81" fillId="38" borderId="22" xfId="0" applyFont="1" applyFill="1" applyBorder="1" applyAlignment="1">
      <alignment horizontal="left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9"/>
  <sheetViews>
    <sheetView zoomScalePageLayoutView="0" workbookViewId="0" topLeftCell="A1">
      <selection activeCell="AO24" sqref="AO24"/>
    </sheetView>
  </sheetViews>
  <sheetFormatPr defaultColWidth="11.57421875" defaultRowHeight="15"/>
  <cols>
    <col min="1" max="1" width="8.140625" style="0" customWidth="1"/>
    <col min="2" max="2" width="19.7109375" style="0" customWidth="1"/>
    <col min="3" max="4" width="6.7109375" style="0" customWidth="1"/>
    <col min="5" max="5" width="7.7109375" style="0" bestFit="1" customWidth="1"/>
    <col min="6" max="6" width="3.140625" style="4" customWidth="1"/>
    <col min="7" max="36" width="3.140625" style="0" customWidth="1"/>
    <col min="37" max="38" width="3.140625" style="6" customWidth="1"/>
    <col min="39" max="39" width="3.8515625" style="6" customWidth="1"/>
    <col min="40" max="238" width="9.140625" style="0" customWidth="1"/>
  </cols>
  <sheetData>
    <row r="1" spans="1:39" ht="12.75" customHeight="1">
      <c r="A1" s="242" t="s">
        <v>249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</row>
    <row r="2" spans="1:39" ht="12.75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</row>
    <row r="3" spans="1:39" ht="22.5" customHeight="1" thickBo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</row>
    <row r="4" spans="1:39" ht="15" customHeight="1">
      <c r="A4" s="189"/>
      <c r="B4" s="190" t="s">
        <v>1</v>
      </c>
      <c r="C4" s="190"/>
      <c r="D4" s="191" t="s">
        <v>2</v>
      </c>
      <c r="E4" s="250" t="s">
        <v>3</v>
      </c>
      <c r="F4" s="182">
        <v>1</v>
      </c>
      <c r="G4" s="182">
        <v>2</v>
      </c>
      <c r="H4" s="182">
        <v>3</v>
      </c>
      <c r="I4" s="182">
        <v>4</v>
      </c>
      <c r="J4" s="182">
        <v>5</v>
      </c>
      <c r="K4" s="182">
        <v>6</v>
      </c>
      <c r="L4" s="182">
        <v>7</v>
      </c>
      <c r="M4" s="182">
        <v>8</v>
      </c>
      <c r="N4" s="182">
        <v>9</v>
      </c>
      <c r="O4" s="182">
        <v>10</v>
      </c>
      <c r="P4" s="182">
        <v>11</v>
      </c>
      <c r="Q4" s="182">
        <v>12</v>
      </c>
      <c r="R4" s="182">
        <v>13</v>
      </c>
      <c r="S4" s="182">
        <v>14</v>
      </c>
      <c r="T4" s="182">
        <v>15</v>
      </c>
      <c r="U4" s="182">
        <v>16</v>
      </c>
      <c r="V4" s="182">
        <v>17</v>
      </c>
      <c r="W4" s="182">
        <v>18</v>
      </c>
      <c r="X4" s="182">
        <v>19</v>
      </c>
      <c r="Y4" s="182">
        <v>20</v>
      </c>
      <c r="Z4" s="182">
        <v>21</v>
      </c>
      <c r="AA4" s="182">
        <v>22</v>
      </c>
      <c r="AB4" s="182">
        <v>23</v>
      </c>
      <c r="AC4" s="182">
        <v>24</v>
      </c>
      <c r="AD4" s="182">
        <v>25</v>
      </c>
      <c r="AE4" s="182">
        <v>26</v>
      </c>
      <c r="AF4" s="182">
        <v>27</v>
      </c>
      <c r="AG4" s="182">
        <v>28</v>
      </c>
      <c r="AH4" s="182">
        <v>29</v>
      </c>
      <c r="AI4" s="182">
        <v>30</v>
      </c>
      <c r="AJ4" s="182">
        <v>31</v>
      </c>
      <c r="AK4" s="244" t="s">
        <v>4</v>
      </c>
      <c r="AL4" s="245" t="s">
        <v>5</v>
      </c>
      <c r="AM4" s="246" t="s">
        <v>6</v>
      </c>
    </row>
    <row r="5" spans="1:39" ht="15" customHeight="1">
      <c r="A5" s="97"/>
      <c r="B5" s="98" t="s">
        <v>7</v>
      </c>
      <c r="C5" s="98" t="s">
        <v>16</v>
      </c>
      <c r="D5" s="183"/>
      <c r="E5" s="240"/>
      <c r="F5" s="134" t="s">
        <v>10</v>
      </c>
      <c r="G5" s="134" t="s">
        <v>11</v>
      </c>
      <c r="H5" s="134" t="s">
        <v>10</v>
      </c>
      <c r="I5" s="134" t="s">
        <v>12</v>
      </c>
      <c r="J5" s="134" t="s">
        <v>9</v>
      </c>
      <c r="K5" s="134" t="s">
        <v>9</v>
      </c>
      <c r="L5" s="134" t="s">
        <v>10</v>
      </c>
      <c r="M5" s="134" t="s">
        <v>10</v>
      </c>
      <c r="N5" s="134" t="s">
        <v>11</v>
      </c>
      <c r="O5" s="134" t="s">
        <v>10</v>
      </c>
      <c r="P5" s="134" t="s">
        <v>12</v>
      </c>
      <c r="Q5" s="134" t="s">
        <v>9</v>
      </c>
      <c r="R5" s="134" t="s">
        <v>9</v>
      </c>
      <c r="S5" s="134" t="s">
        <v>10</v>
      </c>
      <c r="T5" s="134" t="s">
        <v>10</v>
      </c>
      <c r="U5" s="134" t="s">
        <v>11</v>
      </c>
      <c r="V5" s="134" t="s">
        <v>10</v>
      </c>
      <c r="W5" s="134" t="s">
        <v>12</v>
      </c>
      <c r="X5" s="134" t="s">
        <v>9</v>
      </c>
      <c r="Y5" s="134" t="s">
        <v>9</v>
      </c>
      <c r="Z5" s="134" t="s">
        <v>10</v>
      </c>
      <c r="AA5" s="134" t="s">
        <v>10</v>
      </c>
      <c r="AB5" s="134" t="s">
        <v>11</v>
      </c>
      <c r="AC5" s="134" t="s">
        <v>10</v>
      </c>
      <c r="AD5" s="134" t="s">
        <v>12</v>
      </c>
      <c r="AE5" s="134" t="s">
        <v>9</v>
      </c>
      <c r="AF5" s="134" t="s">
        <v>9</v>
      </c>
      <c r="AG5" s="134" t="s">
        <v>10</v>
      </c>
      <c r="AH5" s="134" t="s">
        <v>10</v>
      </c>
      <c r="AI5" s="134" t="s">
        <v>11</v>
      </c>
      <c r="AJ5" s="134" t="s">
        <v>10</v>
      </c>
      <c r="AK5" s="229"/>
      <c r="AL5" s="231"/>
      <c r="AM5" s="233"/>
    </row>
    <row r="6" spans="1:39" ht="15" customHeight="1">
      <c r="A6" s="57">
        <v>122092</v>
      </c>
      <c r="B6" s="49" t="s">
        <v>200</v>
      </c>
      <c r="C6" s="58">
        <v>60541</v>
      </c>
      <c r="D6" s="50" t="s">
        <v>215</v>
      </c>
      <c r="E6" s="59" t="s">
        <v>13</v>
      </c>
      <c r="F6" s="186"/>
      <c r="G6" s="186"/>
      <c r="H6" s="184" t="s">
        <v>237</v>
      </c>
      <c r="I6" s="184" t="s">
        <v>237</v>
      </c>
      <c r="J6" s="184" t="s">
        <v>237</v>
      </c>
      <c r="K6" s="184" t="s">
        <v>237</v>
      </c>
      <c r="L6" s="184" t="s">
        <v>237</v>
      </c>
      <c r="M6" s="186"/>
      <c r="N6" s="186"/>
      <c r="O6" s="184" t="s">
        <v>237</v>
      </c>
      <c r="P6" s="184" t="s">
        <v>237</v>
      </c>
      <c r="Q6" s="184" t="s">
        <v>237</v>
      </c>
      <c r="R6" s="184" t="s">
        <v>237</v>
      </c>
      <c r="S6" s="184" t="s">
        <v>237</v>
      </c>
      <c r="T6" s="186"/>
      <c r="U6" s="186"/>
      <c r="V6" s="184" t="s">
        <v>237</v>
      </c>
      <c r="W6" s="184" t="s">
        <v>237</v>
      </c>
      <c r="X6" s="184" t="s">
        <v>237</v>
      </c>
      <c r="Y6" s="184" t="s">
        <v>237</v>
      </c>
      <c r="Z6" s="184" t="s">
        <v>237</v>
      </c>
      <c r="AA6" s="186"/>
      <c r="AB6" s="186"/>
      <c r="AC6" s="184" t="s">
        <v>237</v>
      </c>
      <c r="AD6" s="184" t="s">
        <v>237</v>
      </c>
      <c r="AE6" s="184" t="s">
        <v>237</v>
      </c>
      <c r="AF6" s="184" t="s">
        <v>237</v>
      </c>
      <c r="AG6" s="184" t="s">
        <v>237</v>
      </c>
      <c r="AH6" s="186"/>
      <c r="AI6" s="186"/>
      <c r="AJ6" s="184" t="s">
        <v>237</v>
      </c>
      <c r="AK6" s="99">
        <v>126</v>
      </c>
      <c r="AL6" s="139">
        <f>COUNTIF(E6:AK6,"T")*6+COUNTIF(E6:AK6,"P")*12+COUNTIF(E6:AK6,"M")*6+COUNTIF(E6:AK6,"I")*6+COUNTIF(E6:AK6,"N")*12+COUNTIF(E6:AK6,"TI")*11+COUNTIF(E6:AK6,"MT")*12+COUNTIF(E6:AK6,"MN")*18+COUNTIF(E6:AK6,"PI")*17+COUNTIF(E6:AK6,"TN")*18+COUNTIF(E6:AK6,"NB")*6+COUNTIF(E6:AK6,"AF")*6</f>
        <v>126</v>
      </c>
      <c r="AM6" s="192">
        <f>SUM(AL6-126)</f>
        <v>0</v>
      </c>
    </row>
    <row r="7" spans="1:39" ht="15" customHeight="1">
      <c r="A7" s="97" t="s">
        <v>0</v>
      </c>
      <c r="B7" s="121" t="s">
        <v>1</v>
      </c>
      <c r="C7" s="121"/>
      <c r="D7" s="121" t="s">
        <v>2</v>
      </c>
      <c r="E7" s="240" t="s">
        <v>3</v>
      </c>
      <c r="F7" s="130">
        <v>1</v>
      </c>
      <c r="G7" s="130">
        <v>2</v>
      </c>
      <c r="H7" s="130">
        <v>3</v>
      </c>
      <c r="I7" s="130">
        <v>4</v>
      </c>
      <c r="J7" s="130">
        <v>5</v>
      </c>
      <c r="K7" s="130">
        <v>6</v>
      </c>
      <c r="L7" s="130">
        <v>7</v>
      </c>
      <c r="M7" s="130">
        <v>8</v>
      </c>
      <c r="N7" s="130">
        <v>9</v>
      </c>
      <c r="O7" s="130">
        <v>10</v>
      </c>
      <c r="P7" s="130">
        <v>11</v>
      </c>
      <c r="Q7" s="130">
        <v>12</v>
      </c>
      <c r="R7" s="130">
        <v>13</v>
      </c>
      <c r="S7" s="130">
        <v>14</v>
      </c>
      <c r="T7" s="130">
        <v>15</v>
      </c>
      <c r="U7" s="130">
        <v>16</v>
      </c>
      <c r="V7" s="130">
        <v>17</v>
      </c>
      <c r="W7" s="130">
        <v>18</v>
      </c>
      <c r="X7" s="130">
        <v>19</v>
      </c>
      <c r="Y7" s="130">
        <v>20</v>
      </c>
      <c r="Z7" s="130">
        <v>21</v>
      </c>
      <c r="AA7" s="130">
        <v>22</v>
      </c>
      <c r="AB7" s="130">
        <v>23</v>
      </c>
      <c r="AC7" s="130">
        <v>24</v>
      </c>
      <c r="AD7" s="130">
        <v>25</v>
      </c>
      <c r="AE7" s="130">
        <v>26</v>
      </c>
      <c r="AF7" s="130">
        <v>27</v>
      </c>
      <c r="AG7" s="130">
        <v>28</v>
      </c>
      <c r="AH7" s="130">
        <v>29</v>
      </c>
      <c r="AI7" s="130">
        <v>30</v>
      </c>
      <c r="AJ7" s="130">
        <v>31</v>
      </c>
      <c r="AK7" s="228" t="s">
        <v>4</v>
      </c>
      <c r="AL7" s="230" t="s">
        <v>5</v>
      </c>
      <c r="AM7" s="232" t="s">
        <v>6</v>
      </c>
    </row>
    <row r="8" spans="1:39" ht="15" customHeight="1">
      <c r="A8" s="97"/>
      <c r="B8" s="121" t="s">
        <v>7</v>
      </c>
      <c r="C8" s="121"/>
      <c r="D8" s="121"/>
      <c r="E8" s="240"/>
      <c r="F8" s="134" t="s">
        <v>10</v>
      </c>
      <c r="G8" s="134" t="s">
        <v>11</v>
      </c>
      <c r="H8" s="134" t="s">
        <v>10</v>
      </c>
      <c r="I8" s="134" t="s">
        <v>12</v>
      </c>
      <c r="J8" s="134" t="s">
        <v>9</v>
      </c>
      <c r="K8" s="134" t="s">
        <v>9</v>
      </c>
      <c r="L8" s="134" t="s">
        <v>10</v>
      </c>
      <c r="M8" s="134" t="s">
        <v>10</v>
      </c>
      <c r="N8" s="134" t="s">
        <v>11</v>
      </c>
      <c r="O8" s="134" t="s">
        <v>10</v>
      </c>
      <c r="P8" s="134" t="s">
        <v>12</v>
      </c>
      <c r="Q8" s="134" t="s">
        <v>9</v>
      </c>
      <c r="R8" s="134" t="s">
        <v>9</v>
      </c>
      <c r="S8" s="134" t="s">
        <v>10</v>
      </c>
      <c r="T8" s="134" t="s">
        <v>10</v>
      </c>
      <c r="U8" s="134" t="s">
        <v>11</v>
      </c>
      <c r="V8" s="134" t="s">
        <v>10</v>
      </c>
      <c r="W8" s="134" t="s">
        <v>12</v>
      </c>
      <c r="X8" s="134" t="s">
        <v>9</v>
      </c>
      <c r="Y8" s="134" t="s">
        <v>9</v>
      </c>
      <c r="Z8" s="134" t="s">
        <v>10</v>
      </c>
      <c r="AA8" s="134" t="s">
        <v>10</v>
      </c>
      <c r="AB8" s="134" t="s">
        <v>11</v>
      </c>
      <c r="AC8" s="134" t="s">
        <v>10</v>
      </c>
      <c r="AD8" s="134" t="s">
        <v>12</v>
      </c>
      <c r="AE8" s="134" t="s">
        <v>9</v>
      </c>
      <c r="AF8" s="134" t="s">
        <v>9</v>
      </c>
      <c r="AG8" s="134" t="s">
        <v>10</v>
      </c>
      <c r="AH8" s="134" t="s">
        <v>10</v>
      </c>
      <c r="AI8" s="134" t="s">
        <v>11</v>
      </c>
      <c r="AJ8" s="134" t="s">
        <v>10</v>
      </c>
      <c r="AK8" s="229"/>
      <c r="AL8" s="231"/>
      <c r="AM8" s="233"/>
    </row>
    <row r="9" spans="1:39" ht="15" customHeight="1">
      <c r="A9" s="57">
        <v>151971</v>
      </c>
      <c r="B9" s="49" t="s">
        <v>201</v>
      </c>
      <c r="C9" s="58">
        <v>452489</v>
      </c>
      <c r="D9" s="50" t="s">
        <v>20</v>
      </c>
      <c r="E9" s="59" t="s">
        <v>13</v>
      </c>
      <c r="F9" s="247" t="s">
        <v>240</v>
      </c>
      <c r="G9" s="248"/>
      <c r="H9" s="248"/>
      <c r="I9" s="248"/>
      <c r="J9" s="248"/>
      <c r="K9" s="248"/>
      <c r="L9" s="248"/>
      <c r="M9" s="249"/>
      <c r="N9" s="187" t="s">
        <v>236</v>
      </c>
      <c r="O9" s="25"/>
      <c r="P9" s="25" t="s">
        <v>236</v>
      </c>
      <c r="Q9" s="25"/>
      <c r="R9" s="25"/>
      <c r="S9" s="25" t="s">
        <v>236</v>
      </c>
      <c r="T9" s="187"/>
      <c r="U9" s="187"/>
      <c r="V9" s="25" t="s">
        <v>236</v>
      </c>
      <c r="W9" s="25"/>
      <c r="X9" s="25"/>
      <c r="Y9" s="25" t="s">
        <v>236</v>
      </c>
      <c r="Z9" s="25"/>
      <c r="AA9" s="187"/>
      <c r="AB9" s="187" t="s">
        <v>236</v>
      </c>
      <c r="AC9" s="25"/>
      <c r="AD9" s="25"/>
      <c r="AE9" s="25" t="s">
        <v>236</v>
      </c>
      <c r="AF9" s="25"/>
      <c r="AG9" s="25"/>
      <c r="AH9" s="187" t="s">
        <v>236</v>
      </c>
      <c r="AI9" s="187"/>
      <c r="AJ9" s="25"/>
      <c r="AK9" s="99">
        <v>126</v>
      </c>
      <c r="AL9" s="139">
        <f>COUNTIF(E9:AK9,"T")*6+COUNTIF(E9:AK9,"P")*12+COUNTIF(E9:AK9,"M")*6+COUNTIF(E9:AK9,"I")*6+COUNTIF(E9:AK9,"N")*12+COUNTIF(E9:AK9,"TI")*11+COUNTIF(E9:AK9,"MT")*12+COUNTIF(E9:AK9,"MN")*18+COUNTIF(E9:AK9,"PI")*17+COUNTIF(E9:AK9,"TN")*18+COUNTIF(E9:AK9,"NB")*6+COUNTIF(E9:AK9,"AF")*6</f>
        <v>96</v>
      </c>
      <c r="AM9" s="192">
        <f>SUM(AL9-96)</f>
        <v>0</v>
      </c>
    </row>
    <row r="10" spans="1:39" ht="15" customHeight="1">
      <c r="A10" s="57">
        <v>145602</v>
      </c>
      <c r="B10" s="49" t="s">
        <v>209</v>
      </c>
      <c r="C10" s="58">
        <v>116808</v>
      </c>
      <c r="D10" s="50" t="s">
        <v>21</v>
      </c>
      <c r="E10" s="59" t="s">
        <v>13</v>
      </c>
      <c r="F10" s="186"/>
      <c r="G10" s="186" t="s">
        <v>236</v>
      </c>
      <c r="H10" s="184" t="s">
        <v>236</v>
      </c>
      <c r="I10" s="184"/>
      <c r="J10" s="184" t="s">
        <v>236</v>
      </c>
      <c r="K10" s="184"/>
      <c r="L10" s="184"/>
      <c r="M10" s="186" t="s">
        <v>236</v>
      </c>
      <c r="N10" s="186"/>
      <c r="O10" s="184"/>
      <c r="P10" s="184" t="s">
        <v>236</v>
      </c>
      <c r="Q10" s="205"/>
      <c r="R10" s="184"/>
      <c r="S10" s="184" t="s">
        <v>236</v>
      </c>
      <c r="T10" s="186"/>
      <c r="U10" s="186"/>
      <c r="V10" s="184" t="s">
        <v>236</v>
      </c>
      <c r="W10" s="184"/>
      <c r="X10" s="184"/>
      <c r="Y10" s="184" t="s">
        <v>236</v>
      </c>
      <c r="Z10" s="184"/>
      <c r="AA10" s="186"/>
      <c r="AB10" s="186" t="s">
        <v>236</v>
      </c>
      <c r="AC10" s="184"/>
      <c r="AD10" s="184"/>
      <c r="AE10" s="184" t="s">
        <v>236</v>
      </c>
      <c r="AF10" s="184"/>
      <c r="AG10" s="184"/>
      <c r="AH10" s="186" t="s">
        <v>236</v>
      </c>
      <c r="AI10" s="186"/>
      <c r="AJ10" s="184"/>
      <c r="AK10" s="99">
        <v>126</v>
      </c>
      <c r="AL10" s="139">
        <f>COUNTIF(E10:AK10,"T")*6+COUNTIF(E10:AK10,"P")*12+COUNTIF(E10:AK10,"M")*6+COUNTIF(E10:AK10,"I")*6+COUNTIF(E10:AK10,"N")*12+COUNTIF(E10:AK10,"TI")*11+COUNTIF(E10:AK10,"MT")*12+COUNTIF(E10:AK10,"MN")*18+COUNTIF(E10:AK10,"PI")*17+COUNTIF(E10:AK10,"TN")*18+COUNTIF(E10:AK10,"NB")*6+COUNTIF(E10:AK10,"AF")*6</f>
        <v>132</v>
      </c>
      <c r="AM10" s="192">
        <f>SUM(AL10-126)</f>
        <v>6</v>
      </c>
    </row>
    <row r="11" spans="1:39" ht="15" customHeight="1">
      <c r="A11" s="97" t="s">
        <v>0</v>
      </c>
      <c r="B11" s="121" t="s">
        <v>1</v>
      </c>
      <c r="C11" s="121"/>
      <c r="D11" s="121" t="s">
        <v>2</v>
      </c>
      <c r="E11" s="240" t="s">
        <v>3</v>
      </c>
      <c r="F11" s="130">
        <v>1</v>
      </c>
      <c r="G11" s="130">
        <v>2</v>
      </c>
      <c r="H11" s="130">
        <v>3</v>
      </c>
      <c r="I11" s="130">
        <v>4</v>
      </c>
      <c r="J11" s="130">
        <v>5</v>
      </c>
      <c r="K11" s="130">
        <v>6</v>
      </c>
      <c r="L11" s="130">
        <v>7</v>
      </c>
      <c r="M11" s="130">
        <v>8</v>
      </c>
      <c r="N11" s="130">
        <v>9</v>
      </c>
      <c r="O11" s="130">
        <v>10</v>
      </c>
      <c r="P11" s="130">
        <v>11</v>
      </c>
      <c r="Q11" s="130">
        <v>12</v>
      </c>
      <c r="R11" s="130">
        <v>13</v>
      </c>
      <c r="S11" s="130">
        <v>14</v>
      </c>
      <c r="T11" s="130">
        <v>15</v>
      </c>
      <c r="U11" s="130">
        <v>16</v>
      </c>
      <c r="V11" s="130">
        <v>17</v>
      </c>
      <c r="W11" s="130">
        <v>18</v>
      </c>
      <c r="X11" s="130">
        <v>19</v>
      </c>
      <c r="Y11" s="130">
        <v>20</v>
      </c>
      <c r="Z11" s="130">
        <v>21</v>
      </c>
      <c r="AA11" s="130">
        <v>22</v>
      </c>
      <c r="AB11" s="130">
        <v>23</v>
      </c>
      <c r="AC11" s="130">
        <v>24</v>
      </c>
      <c r="AD11" s="130">
        <v>25</v>
      </c>
      <c r="AE11" s="130">
        <v>26</v>
      </c>
      <c r="AF11" s="130">
        <v>27</v>
      </c>
      <c r="AG11" s="130">
        <v>28</v>
      </c>
      <c r="AH11" s="130">
        <v>29</v>
      </c>
      <c r="AI11" s="130">
        <v>30</v>
      </c>
      <c r="AJ11" s="130">
        <v>31</v>
      </c>
      <c r="AK11" s="228" t="s">
        <v>4</v>
      </c>
      <c r="AL11" s="230" t="s">
        <v>5</v>
      </c>
      <c r="AM11" s="232" t="s">
        <v>6</v>
      </c>
    </row>
    <row r="12" spans="1:39" ht="15" customHeight="1">
      <c r="A12" s="97"/>
      <c r="B12" s="121" t="s">
        <v>7</v>
      </c>
      <c r="C12" s="121"/>
      <c r="D12" s="121"/>
      <c r="E12" s="240"/>
      <c r="F12" s="134" t="s">
        <v>10</v>
      </c>
      <c r="G12" s="134" t="s">
        <v>11</v>
      </c>
      <c r="H12" s="134" t="s">
        <v>10</v>
      </c>
      <c r="I12" s="134" t="s">
        <v>12</v>
      </c>
      <c r="J12" s="134" t="s">
        <v>9</v>
      </c>
      <c r="K12" s="134" t="s">
        <v>9</v>
      </c>
      <c r="L12" s="134" t="s">
        <v>10</v>
      </c>
      <c r="M12" s="134" t="s">
        <v>10</v>
      </c>
      <c r="N12" s="134" t="s">
        <v>11</v>
      </c>
      <c r="O12" s="134" t="s">
        <v>10</v>
      </c>
      <c r="P12" s="134" t="s">
        <v>12</v>
      </c>
      <c r="Q12" s="134" t="s">
        <v>9</v>
      </c>
      <c r="R12" s="134" t="s">
        <v>9</v>
      </c>
      <c r="S12" s="134" t="s">
        <v>10</v>
      </c>
      <c r="T12" s="134" t="s">
        <v>10</v>
      </c>
      <c r="U12" s="134" t="s">
        <v>11</v>
      </c>
      <c r="V12" s="134" t="s">
        <v>10</v>
      </c>
      <c r="W12" s="134" t="s">
        <v>12</v>
      </c>
      <c r="X12" s="134" t="s">
        <v>9</v>
      </c>
      <c r="Y12" s="134" t="s">
        <v>9</v>
      </c>
      <c r="Z12" s="134" t="s">
        <v>10</v>
      </c>
      <c r="AA12" s="134" t="s">
        <v>10</v>
      </c>
      <c r="AB12" s="134" t="s">
        <v>11</v>
      </c>
      <c r="AC12" s="134" t="s">
        <v>10</v>
      </c>
      <c r="AD12" s="134" t="s">
        <v>12</v>
      </c>
      <c r="AE12" s="134" t="s">
        <v>9</v>
      </c>
      <c r="AF12" s="134" t="s">
        <v>9</v>
      </c>
      <c r="AG12" s="134" t="s">
        <v>10</v>
      </c>
      <c r="AH12" s="134" t="s">
        <v>10</v>
      </c>
      <c r="AI12" s="134" t="s">
        <v>11</v>
      </c>
      <c r="AJ12" s="134" t="s">
        <v>10</v>
      </c>
      <c r="AK12" s="229"/>
      <c r="AL12" s="231"/>
      <c r="AM12" s="233"/>
    </row>
    <row r="13" spans="1:39" ht="15" customHeight="1">
      <c r="A13" s="57">
        <v>153400</v>
      </c>
      <c r="B13" s="51" t="s">
        <v>30</v>
      </c>
      <c r="C13" s="60">
        <v>124770</v>
      </c>
      <c r="D13" s="50" t="s">
        <v>20</v>
      </c>
      <c r="E13" s="59" t="s">
        <v>13</v>
      </c>
      <c r="F13" s="187"/>
      <c r="G13" s="187"/>
      <c r="H13" s="247" t="s">
        <v>240</v>
      </c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9"/>
      <c r="AB13" s="187"/>
      <c r="AC13" s="25" t="s">
        <v>236</v>
      </c>
      <c r="AD13" s="25"/>
      <c r="AE13" s="25"/>
      <c r="AF13" s="25" t="s">
        <v>236</v>
      </c>
      <c r="AG13" s="25"/>
      <c r="AH13" s="187"/>
      <c r="AI13" s="187" t="s">
        <v>236</v>
      </c>
      <c r="AJ13" s="25"/>
      <c r="AK13" s="99">
        <v>126</v>
      </c>
      <c r="AL13" s="139">
        <f>COUNTIF(E13:AK13,"T")*6+COUNTIF(E13:AK13,"P")*12+COUNTIF(E13:AK13,"M")*6+COUNTIF(E13:AK13,"I")*6+COUNTIF(E13:AK13,"N")*12+COUNTIF(E13:AK13,"TI")*11+COUNTIF(E13:AK13,"MT")*12+COUNTIF(E13:AK13,"MN")*18+COUNTIF(E13:AK13,"PI")*17+COUNTIF(E13:AK13,"TN")*18+COUNTIF(E13:AK13,"NB")*6+COUNTIF(E13:AK13,"AF")*6</f>
        <v>36</v>
      </c>
      <c r="AM13" s="192">
        <f>SUM(AL13-36)</f>
        <v>0</v>
      </c>
    </row>
    <row r="14" spans="1:39" ht="15" customHeight="1">
      <c r="A14" s="57">
        <v>422967</v>
      </c>
      <c r="B14" s="49" t="s">
        <v>211</v>
      </c>
      <c r="C14" s="58"/>
      <c r="D14" s="50" t="s">
        <v>20</v>
      </c>
      <c r="E14" s="59" t="s">
        <v>15</v>
      </c>
      <c r="F14" s="186"/>
      <c r="G14" s="186" t="s">
        <v>236</v>
      </c>
      <c r="H14" s="184" t="s">
        <v>236</v>
      </c>
      <c r="I14" s="184"/>
      <c r="J14" s="184"/>
      <c r="K14" s="184" t="s">
        <v>236</v>
      </c>
      <c r="L14" s="184"/>
      <c r="M14" s="186"/>
      <c r="N14" s="186" t="s">
        <v>236</v>
      </c>
      <c r="O14" s="184"/>
      <c r="P14" s="184"/>
      <c r="Q14" s="184" t="s">
        <v>236</v>
      </c>
      <c r="R14" s="184"/>
      <c r="S14" s="184"/>
      <c r="T14" s="186" t="s">
        <v>236</v>
      </c>
      <c r="U14" s="186"/>
      <c r="V14" s="184"/>
      <c r="W14" s="184" t="s">
        <v>236</v>
      </c>
      <c r="X14" s="184"/>
      <c r="Y14" s="184"/>
      <c r="Z14" s="184" t="s">
        <v>236</v>
      </c>
      <c r="AA14" s="186"/>
      <c r="AB14" s="186"/>
      <c r="AC14" s="184" t="s">
        <v>236</v>
      </c>
      <c r="AD14" s="184"/>
      <c r="AE14" s="184"/>
      <c r="AF14" s="184" t="s">
        <v>236</v>
      </c>
      <c r="AG14" s="184"/>
      <c r="AH14" s="186"/>
      <c r="AI14" s="186" t="s">
        <v>236</v>
      </c>
      <c r="AJ14" s="184"/>
      <c r="AK14" s="99">
        <v>126</v>
      </c>
      <c r="AL14" s="139">
        <f>COUNTIF(E14:AK14,"T")*6+COUNTIF(E14:AK14,"P")*12+COUNTIF(E14:AK14,"M")*6+COUNTIF(E14:AK14,"I")*6+COUNTIF(E14:AK14,"N")*12+COUNTIF(E14:AK14,"TI")*11+COUNTIF(E14:AK14,"MT")*12+COUNTIF(E14:AK14,"MN")*18+COUNTIF(E14:AK14,"PI")*17+COUNTIF(E14:AK14,"TN")*18+COUNTIF(E14:AK14,"NB")*6+COUNTIF(E14:AK14,"AF")*6</f>
        <v>132</v>
      </c>
      <c r="AM14" s="192">
        <f>SUM(AL14-126)</f>
        <v>6</v>
      </c>
    </row>
    <row r="15" spans="1:39" ht="15" customHeight="1">
      <c r="A15" s="97" t="s">
        <v>0</v>
      </c>
      <c r="B15" s="121" t="s">
        <v>1</v>
      </c>
      <c r="C15" s="121"/>
      <c r="D15" s="121" t="s">
        <v>2</v>
      </c>
      <c r="E15" s="240" t="s">
        <v>3</v>
      </c>
      <c r="F15" s="130">
        <v>1</v>
      </c>
      <c r="G15" s="130">
        <v>2</v>
      </c>
      <c r="H15" s="130">
        <v>3</v>
      </c>
      <c r="I15" s="130">
        <v>4</v>
      </c>
      <c r="J15" s="130">
        <v>5</v>
      </c>
      <c r="K15" s="130">
        <v>6</v>
      </c>
      <c r="L15" s="130">
        <v>7</v>
      </c>
      <c r="M15" s="130">
        <v>8</v>
      </c>
      <c r="N15" s="130">
        <v>9</v>
      </c>
      <c r="O15" s="130">
        <v>10</v>
      </c>
      <c r="P15" s="130">
        <v>11</v>
      </c>
      <c r="Q15" s="130">
        <v>12</v>
      </c>
      <c r="R15" s="130">
        <v>13</v>
      </c>
      <c r="S15" s="130">
        <v>14</v>
      </c>
      <c r="T15" s="130">
        <v>15</v>
      </c>
      <c r="U15" s="130">
        <v>16</v>
      </c>
      <c r="V15" s="130">
        <v>17</v>
      </c>
      <c r="W15" s="130">
        <v>18</v>
      </c>
      <c r="X15" s="130">
        <v>19</v>
      </c>
      <c r="Y15" s="130">
        <v>20</v>
      </c>
      <c r="Z15" s="130">
        <v>21</v>
      </c>
      <c r="AA15" s="130">
        <v>22</v>
      </c>
      <c r="AB15" s="130">
        <v>23</v>
      </c>
      <c r="AC15" s="130">
        <v>24</v>
      </c>
      <c r="AD15" s="130">
        <v>25</v>
      </c>
      <c r="AE15" s="130">
        <v>26</v>
      </c>
      <c r="AF15" s="130">
        <v>27</v>
      </c>
      <c r="AG15" s="130">
        <v>28</v>
      </c>
      <c r="AH15" s="130">
        <v>29</v>
      </c>
      <c r="AI15" s="130">
        <v>30</v>
      </c>
      <c r="AJ15" s="130">
        <v>31</v>
      </c>
      <c r="AK15" s="228" t="s">
        <v>4</v>
      </c>
      <c r="AL15" s="230" t="s">
        <v>5</v>
      </c>
      <c r="AM15" s="232" t="s">
        <v>6</v>
      </c>
    </row>
    <row r="16" spans="1:39" ht="15" customHeight="1">
      <c r="A16" s="97"/>
      <c r="B16" s="121" t="s">
        <v>7</v>
      </c>
      <c r="C16" s="121"/>
      <c r="D16" s="121"/>
      <c r="E16" s="240"/>
      <c r="F16" s="134" t="s">
        <v>10</v>
      </c>
      <c r="G16" s="134" t="s">
        <v>11</v>
      </c>
      <c r="H16" s="134" t="s">
        <v>10</v>
      </c>
      <c r="I16" s="134" t="s">
        <v>12</v>
      </c>
      <c r="J16" s="134" t="s">
        <v>9</v>
      </c>
      <c r="K16" s="134" t="s">
        <v>9</v>
      </c>
      <c r="L16" s="134" t="s">
        <v>10</v>
      </c>
      <c r="M16" s="134" t="s">
        <v>10</v>
      </c>
      <c r="N16" s="134" t="s">
        <v>11</v>
      </c>
      <c r="O16" s="134" t="s">
        <v>10</v>
      </c>
      <c r="P16" s="134" t="s">
        <v>12</v>
      </c>
      <c r="Q16" s="134" t="s">
        <v>9</v>
      </c>
      <c r="R16" s="134" t="s">
        <v>9</v>
      </c>
      <c r="S16" s="134" t="s">
        <v>10</v>
      </c>
      <c r="T16" s="134" t="s">
        <v>10</v>
      </c>
      <c r="U16" s="134" t="s">
        <v>11</v>
      </c>
      <c r="V16" s="134" t="s">
        <v>10</v>
      </c>
      <c r="W16" s="134" t="s">
        <v>12</v>
      </c>
      <c r="X16" s="134" t="s">
        <v>9</v>
      </c>
      <c r="Y16" s="134" t="s">
        <v>9</v>
      </c>
      <c r="Z16" s="134" t="s">
        <v>10</v>
      </c>
      <c r="AA16" s="134" t="s">
        <v>10</v>
      </c>
      <c r="AB16" s="134" t="s">
        <v>11</v>
      </c>
      <c r="AC16" s="134" t="s">
        <v>10</v>
      </c>
      <c r="AD16" s="134" t="s">
        <v>12</v>
      </c>
      <c r="AE16" s="134" t="s">
        <v>9</v>
      </c>
      <c r="AF16" s="134" t="s">
        <v>9</v>
      </c>
      <c r="AG16" s="134" t="s">
        <v>10</v>
      </c>
      <c r="AH16" s="134" t="s">
        <v>10</v>
      </c>
      <c r="AI16" s="134" t="s">
        <v>11</v>
      </c>
      <c r="AJ16" s="134" t="s">
        <v>10</v>
      </c>
      <c r="AK16" s="229"/>
      <c r="AL16" s="231"/>
      <c r="AM16" s="233"/>
    </row>
    <row r="17" spans="1:39" ht="15" customHeight="1">
      <c r="A17" s="57">
        <v>150711</v>
      </c>
      <c r="B17" s="49" t="s">
        <v>199</v>
      </c>
      <c r="C17" s="58">
        <v>118769</v>
      </c>
      <c r="D17" s="50" t="s">
        <v>20</v>
      </c>
      <c r="E17" s="59" t="s">
        <v>13</v>
      </c>
      <c r="F17" s="187" t="s">
        <v>236</v>
      </c>
      <c r="G17" s="187"/>
      <c r="H17" s="25"/>
      <c r="I17" s="25" t="s">
        <v>236</v>
      </c>
      <c r="J17" s="25"/>
      <c r="K17" s="25"/>
      <c r="L17" s="25" t="s">
        <v>236</v>
      </c>
      <c r="M17" s="187"/>
      <c r="N17" s="187"/>
      <c r="O17" s="25" t="s">
        <v>236</v>
      </c>
      <c r="P17" s="25"/>
      <c r="Q17" s="25"/>
      <c r="R17" s="25" t="s">
        <v>236</v>
      </c>
      <c r="S17" s="25"/>
      <c r="T17" s="187"/>
      <c r="U17" s="187" t="s">
        <v>236</v>
      </c>
      <c r="V17" s="25"/>
      <c r="W17" s="203"/>
      <c r="X17" s="25" t="s">
        <v>236</v>
      </c>
      <c r="Y17" s="25"/>
      <c r="Z17" s="25"/>
      <c r="AA17" s="187" t="s">
        <v>236</v>
      </c>
      <c r="AB17" s="187"/>
      <c r="AC17" s="25"/>
      <c r="AD17" s="25" t="s">
        <v>236</v>
      </c>
      <c r="AE17" s="25"/>
      <c r="AF17" s="25"/>
      <c r="AG17" s="25" t="s">
        <v>236</v>
      </c>
      <c r="AH17" s="187"/>
      <c r="AI17" s="187"/>
      <c r="AJ17" s="25" t="s">
        <v>236</v>
      </c>
      <c r="AK17" s="99">
        <v>126</v>
      </c>
      <c r="AL17" s="139">
        <f>COUNTIF(E17:AK17,"T")*6+COUNTIF(E17:AK17,"P")*12+COUNTIF(E17:AK17,"M")*6+COUNTIF(E17:AK17,"I")*6+COUNTIF(E17:AK17,"N")*12+COUNTIF(E17:AK17,"TI")*11+COUNTIF(E17:AK17,"MT")*12+COUNTIF(E17:AK17,"MN")*18+COUNTIF(E17:AK17,"PI")*17+COUNTIF(E17:AK17,"TN")*18+COUNTIF(E17:AK17,"NB")*6+COUNTIF(E17:AK17,"AF")*6</f>
        <v>132</v>
      </c>
      <c r="AM17" s="192">
        <f>SUM(AL17-126)</f>
        <v>6</v>
      </c>
    </row>
    <row r="18" spans="1:39" ht="15" customHeight="1">
      <c r="A18" s="57">
        <v>152986</v>
      </c>
      <c r="B18" s="49" t="s">
        <v>212</v>
      </c>
      <c r="C18" s="58"/>
      <c r="D18" s="50" t="s">
        <v>21</v>
      </c>
      <c r="E18" s="59" t="s">
        <v>13</v>
      </c>
      <c r="F18" s="187" t="s">
        <v>236</v>
      </c>
      <c r="G18" s="187"/>
      <c r="H18" s="25"/>
      <c r="I18" s="25" t="s">
        <v>236</v>
      </c>
      <c r="J18" s="25"/>
      <c r="K18" s="25"/>
      <c r="L18" s="25" t="s">
        <v>236</v>
      </c>
      <c r="M18" s="187"/>
      <c r="N18" s="187"/>
      <c r="O18" s="25" t="s">
        <v>236</v>
      </c>
      <c r="P18" s="25"/>
      <c r="Q18" s="25"/>
      <c r="R18" s="25" t="s">
        <v>236</v>
      </c>
      <c r="S18" s="25"/>
      <c r="T18" s="187"/>
      <c r="U18" s="187" t="s">
        <v>236</v>
      </c>
      <c r="V18" s="25"/>
      <c r="W18" s="25"/>
      <c r="X18" s="25" t="s">
        <v>236</v>
      </c>
      <c r="Y18" s="25"/>
      <c r="Z18" s="25"/>
      <c r="AA18" s="187" t="s">
        <v>236</v>
      </c>
      <c r="AB18" s="187"/>
      <c r="AC18" s="25"/>
      <c r="AD18" s="25" t="s">
        <v>236</v>
      </c>
      <c r="AE18" s="25"/>
      <c r="AF18" s="25"/>
      <c r="AG18" s="25" t="s">
        <v>236</v>
      </c>
      <c r="AH18" s="187"/>
      <c r="AI18" s="187"/>
      <c r="AJ18" s="25" t="s">
        <v>236</v>
      </c>
      <c r="AK18" s="99">
        <v>126</v>
      </c>
      <c r="AL18" s="139">
        <f>COUNTIF(E18:AK18,"T")*6+COUNTIF(E18:AK18,"P")*12+COUNTIF(E18:AK18,"M")*6+COUNTIF(E18:AK18,"I")*6+COUNTIF(E18:AK18,"N")*12+COUNTIF(E18:AK18,"TI")*11+COUNTIF(E18:AK18,"MT")*12+COUNTIF(E18:AK18,"MN")*18+COUNTIF(E18:AK18,"PI")*17+COUNTIF(E18:AK18,"TN")*18+COUNTIF(E18:AK18,"NB")*6+COUNTIF(E18:AK18,"AF")*6</f>
        <v>132</v>
      </c>
      <c r="AM18" s="192">
        <f>SUM(AL18-126)</f>
        <v>6</v>
      </c>
    </row>
    <row r="19" spans="1:39" ht="15" customHeight="1">
      <c r="A19" s="97" t="s">
        <v>0</v>
      </c>
      <c r="B19" s="121" t="s">
        <v>1</v>
      </c>
      <c r="C19" s="121"/>
      <c r="D19" s="121" t="s">
        <v>2</v>
      </c>
      <c r="E19" s="240" t="s">
        <v>3</v>
      </c>
      <c r="F19" s="130">
        <v>1</v>
      </c>
      <c r="G19" s="130">
        <v>2</v>
      </c>
      <c r="H19" s="130">
        <v>3</v>
      </c>
      <c r="I19" s="130">
        <v>4</v>
      </c>
      <c r="J19" s="130">
        <v>5</v>
      </c>
      <c r="K19" s="130">
        <v>6</v>
      </c>
      <c r="L19" s="130">
        <v>7</v>
      </c>
      <c r="M19" s="130">
        <v>8</v>
      </c>
      <c r="N19" s="130">
        <v>9</v>
      </c>
      <c r="O19" s="130">
        <v>10</v>
      </c>
      <c r="P19" s="130">
        <v>11</v>
      </c>
      <c r="Q19" s="130">
        <v>12</v>
      </c>
      <c r="R19" s="130">
        <v>13</v>
      </c>
      <c r="S19" s="130">
        <v>14</v>
      </c>
      <c r="T19" s="130">
        <v>15</v>
      </c>
      <c r="U19" s="130">
        <v>16</v>
      </c>
      <c r="V19" s="130">
        <v>17</v>
      </c>
      <c r="W19" s="130">
        <v>18</v>
      </c>
      <c r="X19" s="130">
        <v>19</v>
      </c>
      <c r="Y19" s="130">
        <v>20</v>
      </c>
      <c r="Z19" s="130">
        <v>21</v>
      </c>
      <c r="AA19" s="130">
        <v>22</v>
      </c>
      <c r="AB19" s="130">
        <v>23</v>
      </c>
      <c r="AC19" s="130">
        <v>24</v>
      </c>
      <c r="AD19" s="130">
        <v>25</v>
      </c>
      <c r="AE19" s="130">
        <v>26</v>
      </c>
      <c r="AF19" s="130">
        <v>27</v>
      </c>
      <c r="AG19" s="130">
        <v>28</v>
      </c>
      <c r="AH19" s="130">
        <v>29</v>
      </c>
      <c r="AI19" s="130">
        <v>30</v>
      </c>
      <c r="AJ19" s="130">
        <v>31</v>
      </c>
      <c r="AK19" s="228" t="s">
        <v>4</v>
      </c>
      <c r="AL19" s="230" t="s">
        <v>5</v>
      </c>
      <c r="AM19" s="232" t="s">
        <v>6</v>
      </c>
    </row>
    <row r="20" spans="1:39" ht="15" customHeight="1">
      <c r="A20" s="97"/>
      <c r="B20" s="121" t="s">
        <v>7</v>
      </c>
      <c r="C20" s="121"/>
      <c r="D20" s="121"/>
      <c r="E20" s="240"/>
      <c r="F20" s="134" t="s">
        <v>10</v>
      </c>
      <c r="G20" s="134" t="s">
        <v>11</v>
      </c>
      <c r="H20" s="134" t="s">
        <v>10</v>
      </c>
      <c r="I20" s="134" t="s">
        <v>12</v>
      </c>
      <c r="J20" s="134" t="s">
        <v>9</v>
      </c>
      <c r="K20" s="134" t="s">
        <v>9</v>
      </c>
      <c r="L20" s="134" t="s">
        <v>10</v>
      </c>
      <c r="M20" s="134" t="s">
        <v>10</v>
      </c>
      <c r="N20" s="134" t="s">
        <v>11</v>
      </c>
      <c r="O20" s="134" t="s">
        <v>10</v>
      </c>
      <c r="P20" s="134" t="s">
        <v>12</v>
      </c>
      <c r="Q20" s="134" t="s">
        <v>9</v>
      </c>
      <c r="R20" s="134" t="s">
        <v>9</v>
      </c>
      <c r="S20" s="134" t="s">
        <v>10</v>
      </c>
      <c r="T20" s="134" t="s">
        <v>10</v>
      </c>
      <c r="U20" s="134" t="s">
        <v>11</v>
      </c>
      <c r="V20" s="134" t="s">
        <v>10</v>
      </c>
      <c r="W20" s="134" t="s">
        <v>12</v>
      </c>
      <c r="X20" s="134" t="s">
        <v>9</v>
      </c>
      <c r="Y20" s="134" t="s">
        <v>9</v>
      </c>
      <c r="Z20" s="134" t="s">
        <v>10</v>
      </c>
      <c r="AA20" s="134" t="s">
        <v>10</v>
      </c>
      <c r="AB20" s="134" t="s">
        <v>11</v>
      </c>
      <c r="AC20" s="134" t="s">
        <v>10</v>
      </c>
      <c r="AD20" s="134" t="s">
        <v>12</v>
      </c>
      <c r="AE20" s="134" t="s">
        <v>9</v>
      </c>
      <c r="AF20" s="134" t="s">
        <v>9</v>
      </c>
      <c r="AG20" s="134" t="s">
        <v>10</v>
      </c>
      <c r="AH20" s="134" t="s">
        <v>10</v>
      </c>
      <c r="AI20" s="134" t="s">
        <v>11</v>
      </c>
      <c r="AJ20" s="134" t="s">
        <v>10</v>
      </c>
      <c r="AK20" s="229"/>
      <c r="AL20" s="231"/>
      <c r="AM20" s="233"/>
    </row>
    <row r="21" spans="1:39" ht="15" customHeight="1">
      <c r="A21" s="57">
        <v>150630</v>
      </c>
      <c r="B21" s="52" t="s">
        <v>31</v>
      </c>
      <c r="C21" s="58">
        <v>194941</v>
      </c>
      <c r="D21" s="50" t="s">
        <v>20</v>
      </c>
      <c r="E21" s="59" t="s">
        <v>14</v>
      </c>
      <c r="F21" s="187"/>
      <c r="G21" s="187" t="s">
        <v>238</v>
      </c>
      <c r="H21" s="25"/>
      <c r="I21" s="25"/>
      <c r="J21" s="25" t="s">
        <v>238</v>
      </c>
      <c r="K21" s="25"/>
      <c r="L21" s="25"/>
      <c r="M21" s="187" t="s">
        <v>238</v>
      </c>
      <c r="N21" s="187"/>
      <c r="O21" s="194"/>
      <c r="P21" s="25" t="s">
        <v>238</v>
      </c>
      <c r="Q21" s="202" t="s">
        <v>237</v>
      </c>
      <c r="R21" s="25"/>
      <c r="S21" s="25" t="s">
        <v>238</v>
      </c>
      <c r="T21" s="204" t="s">
        <v>237</v>
      </c>
      <c r="U21" s="187"/>
      <c r="V21" s="25" t="s">
        <v>238</v>
      </c>
      <c r="W21" s="203" t="s">
        <v>237</v>
      </c>
      <c r="X21" s="25"/>
      <c r="Y21" s="25" t="s">
        <v>238</v>
      </c>
      <c r="Z21" s="203" t="s">
        <v>237</v>
      </c>
      <c r="AA21" s="187"/>
      <c r="AB21" s="187"/>
      <c r="AC21" s="25"/>
      <c r="AD21" s="25"/>
      <c r="AE21" s="25" t="s">
        <v>238</v>
      </c>
      <c r="AF21" s="25"/>
      <c r="AG21" s="25"/>
      <c r="AH21" s="187"/>
      <c r="AI21" s="187"/>
      <c r="AJ21" s="25"/>
      <c r="AK21" s="99">
        <v>126</v>
      </c>
      <c r="AL21" s="139">
        <f>COUNTIF(E21:AK21,"T")*6+COUNTIF(E21:AK21,"P")*12+COUNTIF(E21:AK21,"M")*6+COUNTIF(E21:AK21,"I")*6+COUNTIF(E21:AK21,"N")*12+COUNTIF(E21:AK21,"TI")*11+COUNTIF(E21:AK21,"MT")*12+COUNTIF(E21:AK21,"MN")*18+COUNTIF(E21:AK21,"PI")*17+COUNTIF(E21:AK21,"TN")*18+COUNTIF(E21:AK21,"NB")*6+COUNTIF(E21:AK21,"AF")*6</f>
        <v>120</v>
      </c>
      <c r="AM21" s="192">
        <f>SUM(AL21-126)</f>
        <v>-6</v>
      </c>
    </row>
    <row r="22" spans="1:39" ht="15" customHeight="1">
      <c r="A22" s="57">
        <v>145459</v>
      </c>
      <c r="B22" s="54" t="s">
        <v>34</v>
      </c>
      <c r="C22" s="61">
        <v>232036</v>
      </c>
      <c r="D22" s="50" t="s">
        <v>21</v>
      </c>
      <c r="E22" s="59" t="s">
        <v>14</v>
      </c>
      <c r="F22" s="186"/>
      <c r="G22" s="187" t="s">
        <v>238</v>
      </c>
      <c r="H22" s="25"/>
      <c r="I22" s="25"/>
      <c r="J22" s="25" t="s">
        <v>238</v>
      </c>
      <c r="K22" s="25"/>
      <c r="L22" s="25"/>
      <c r="M22" s="187" t="s">
        <v>238</v>
      </c>
      <c r="N22" s="187"/>
      <c r="O22" s="194"/>
      <c r="P22" s="25" t="s">
        <v>238</v>
      </c>
      <c r="Q22" s="25"/>
      <c r="R22" s="25"/>
      <c r="S22" s="25" t="s">
        <v>238</v>
      </c>
      <c r="T22" s="198" t="s">
        <v>12</v>
      </c>
      <c r="U22" s="187"/>
      <c r="V22" s="25" t="s">
        <v>238</v>
      </c>
      <c r="W22" s="25"/>
      <c r="X22" s="25"/>
      <c r="Y22" s="25" t="s">
        <v>238</v>
      </c>
      <c r="Z22" s="25"/>
      <c r="AA22" s="187"/>
      <c r="AB22" s="187" t="s">
        <v>238</v>
      </c>
      <c r="AC22" s="25"/>
      <c r="AD22" s="25"/>
      <c r="AE22" s="25" t="s">
        <v>238</v>
      </c>
      <c r="AF22" s="25"/>
      <c r="AG22" s="25"/>
      <c r="AH22" s="187" t="s">
        <v>238</v>
      </c>
      <c r="AI22" s="187"/>
      <c r="AJ22" s="25"/>
      <c r="AK22" s="99">
        <v>126</v>
      </c>
      <c r="AL22" s="139">
        <f>COUNTIF(E22:AK22,"T")*6+COUNTIF(E22:AK22,"P")*12+COUNTIF(E22:AK22,"M")*6+COUNTIF(E22:AK22,"I")*6+COUNTIF(E22:AK22,"N")*12+COUNTIF(E22:AK22,"TI")*11+COUNTIF(E22:AK22,"MT")*12+COUNTIF(E22:AK22,"MN")*18+COUNTIF(E22:AK22,"PI")*17+COUNTIF(E22:AK22,"TN")*18+COUNTIF(E22:AK22,"NB")*6+COUNTIF(E22:AK22,"AF")*6</f>
        <v>126</v>
      </c>
      <c r="AM22" s="192">
        <f>SUM(AL22-126)</f>
        <v>0</v>
      </c>
    </row>
    <row r="23" spans="1:39" ht="15" customHeight="1">
      <c r="A23" s="97" t="s">
        <v>0</v>
      </c>
      <c r="B23" s="121" t="s">
        <v>1</v>
      </c>
      <c r="C23" s="121"/>
      <c r="D23" s="121" t="s">
        <v>2</v>
      </c>
      <c r="E23" s="240" t="s">
        <v>3</v>
      </c>
      <c r="F23" s="130">
        <v>1</v>
      </c>
      <c r="G23" s="130">
        <v>2</v>
      </c>
      <c r="H23" s="130">
        <v>3</v>
      </c>
      <c r="I23" s="130">
        <v>4</v>
      </c>
      <c r="J23" s="130">
        <v>5</v>
      </c>
      <c r="K23" s="130">
        <v>6</v>
      </c>
      <c r="L23" s="130">
        <v>7</v>
      </c>
      <c r="M23" s="130">
        <v>8</v>
      </c>
      <c r="N23" s="130">
        <v>9</v>
      </c>
      <c r="O23" s="130">
        <v>10</v>
      </c>
      <c r="P23" s="130">
        <v>11</v>
      </c>
      <c r="Q23" s="130">
        <v>12</v>
      </c>
      <c r="R23" s="130">
        <v>13</v>
      </c>
      <c r="S23" s="130">
        <v>14</v>
      </c>
      <c r="T23" s="130">
        <v>15</v>
      </c>
      <c r="U23" s="130">
        <v>16</v>
      </c>
      <c r="V23" s="130">
        <v>17</v>
      </c>
      <c r="W23" s="130">
        <v>18</v>
      </c>
      <c r="X23" s="130">
        <v>19</v>
      </c>
      <c r="Y23" s="130">
        <v>20</v>
      </c>
      <c r="Z23" s="130">
        <v>21</v>
      </c>
      <c r="AA23" s="130">
        <v>22</v>
      </c>
      <c r="AB23" s="130">
        <v>23</v>
      </c>
      <c r="AC23" s="130">
        <v>24</v>
      </c>
      <c r="AD23" s="130">
        <v>25</v>
      </c>
      <c r="AE23" s="130">
        <v>26</v>
      </c>
      <c r="AF23" s="130">
        <v>27</v>
      </c>
      <c r="AG23" s="130">
        <v>28</v>
      </c>
      <c r="AH23" s="130">
        <v>29</v>
      </c>
      <c r="AI23" s="130">
        <v>30</v>
      </c>
      <c r="AJ23" s="130">
        <v>31</v>
      </c>
      <c r="AK23" s="228" t="s">
        <v>4</v>
      </c>
      <c r="AL23" s="230" t="s">
        <v>5</v>
      </c>
      <c r="AM23" s="232" t="s">
        <v>6</v>
      </c>
    </row>
    <row r="24" spans="1:39" ht="15" customHeight="1">
      <c r="A24" s="97"/>
      <c r="B24" s="121" t="s">
        <v>7</v>
      </c>
      <c r="C24" s="121"/>
      <c r="D24" s="121"/>
      <c r="E24" s="240"/>
      <c r="F24" s="134" t="s">
        <v>10</v>
      </c>
      <c r="G24" s="134" t="s">
        <v>11</v>
      </c>
      <c r="H24" s="134" t="s">
        <v>10</v>
      </c>
      <c r="I24" s="134" t="s">
        <v>12</v>
      </c>
      <c r="J24" s="134" t="s">
        <v>9</v>
      </c>
      <c r="K24" s="134" t="s">
        <v>9</v>
      </c>
      <c r="L24" s="134" t="s">
        <v>10</v>
      </c>
      <c r="M24" s="134" t="s">
        <v>10</v>
      </c>
      <c r="N24" s="134" t="s">
        <v>11</v>
      </c>
      <c r="O24" s="134" t="s">
        <v>10</v>
      </c>
      <c r="P24" s="134" t="s">
        <v>12</v>
      </c>
      <c r="Q24" s="134" t="s">
        <v>9</v>
      </c>
      <c r="R24" s="134" t="s">
        <v>9</v>
      </c>
      <c r="S24" s="134" t="s">
        <v>10</v>
      </c>
      <c r="T24" s="134" t="s">
        <v>10</v>
      </c>
      <c r="U24" s="134" t="s">
        <v>11</v>
      </c>
      <c r="V24" s="134" t="s">
        <v>10</v>
      </c>
      <c r="W24" s="134" t="s">
        <v>12</v>
      </c>
      <c r="X24" s="134" t="s">
        <v>9</v>
      </c>
      <c r="Y24" s="134" t="s">
        <v>9</v>
      </c>
      <c r="Z24" s="134" t="s">
        <v>10</v>
      </c>
      <c r="AA24" s="134" t="s">
        <v>10</v>
      </c>
      <c r="AB24" s="134" t="s">
        <v>11</v>
      </c>
      <c r="AC24" s="134" t="s">
        <v>10</v>
      </c>
      <c r="AD24" s="134" t="s">
        <v>12</v>
      </c>
      <c r="AE24" s="134" t="s">
        <v>9</v>
      </c>
      <c r="AF24" s="134" t="s">
        <v>9</v>
      </c>
      <c r="AG24" s="134" t="s">
        <v>10</v>
      </c>
      <c r="AH24" s="134" t="s">
        <v>10</v>
      </c>
      <c r="AI24" s="134" t="s">
        <v>11</v>
      </c>
      <c r="AJ24" s="134" t="s">
        <v>10</v>
      </c>
      <c r="AK24" s="229"/>
      <c r="AL24" s="231"/>
      <c r="AM24" s="233"/>
    </row>
    <row r="25" spans="1:39" ht="15" customHeight="1">
      <c r="A25" s="57">
        <v>150541</v>
      </c>
      <c r="B25" s="53" t="s">
        <v>32</v>
      </c>
      <c r="C25" s="50">
        <v>157559</v>
      </c>
      <c r="D25" s="50" t="s">
        <v>20</v>
      </c>
      <c r="E25" s="59" t="s">
        <v>14</v>
      </c>
      <c r="F25" s="187"/>
      <c r="G25" s="187"/>
      <c r="H25" s="25" t="s">
        <v>238</v>
      </c>
      <c r="I25" s="25"/>
      <c r="J25" s="203" t="s">
        <v>236</v>
      </c>
      <c r="K25" s="25" t="s">
        <v>238</v>
      </c>
      <c r="L25" s="25"/>
      <c r="M25" s="198" t="s">
        <v>236</v>
      </c>
      <c r="N25" s="187" t="s">
        <v>238</v>
      </c>
      <c r="O25" s="194"/>
      <c r="P25" s="25"/>
      <c r="Q25" s="25" t="s">
        <v>238</v>
      </c>
      <c r="R25" s="25"/>
      <c r="S25" s="25"/>
      <c r="T25" s="187" t="s">
        <v>238</v>
      </c>
      <c r="U25" s="187"/>
      <c r="V25" s="25"/>
      <c r="W25" s="25" t="s">
        <v>238</v>
      </c>
      <c r="X25" s="25"/>
      <c r="Y25" s="25"/>
      <c r="Z25" s="25" t="s">
        <v>238</v>
      </c>
      <c r="AA25" s="187"/>
      <c r="AB25" s="187"/>
      <c r="AC25" s="25" t="s">
        <v>238</v>
      </c>
      <c r="AD25" s="25"/>
      <c r="AE25" s="25"/>
      <c r="AF25" s="25" t="s">
        <v>238</v>
      </c>
      <c r="AG25" s="25"/>
      <c r="AH25" s="187"/>
      <c r="AI25" s="187" t="s">
        <v>238</v>
      </c>
      <c r="AJ25" s="25"/>
      <c r="AK25" s="99">
        <v>126</v>
      </c>
      <c r="AL25" s="139">
        <f>COUNTIF(E25:AK25,"T")*6+COUNTIF(E25:AK25,"P")*12+COUNTIF(E25:AK25,"M")*6+COUNTIF(E25:AK25,"I")*6+COUNTIF(E25:AK25,"N")*12+COUNTIF(E25:AK25,"TI")*11+COUNTIF(E25:AK25,"MT")*12+COUNTIF(E25:AK25,"MN")*18+COUNTIF(E25:AK25,"PI")*17+COUNTIF(E25:AK25,"TN")*18+COUNTIF(E25:AK25,"NB")*6+COUNTIF(E25:AK25,"AF")*6</f>
        <v>144</v>
      </c>
      <c r="AM25" s="192">
        <f>SUM(AL25-126)</f>
        <v>18</v>
      </c>
    </row>
    <row r="26" spans="1:39" ht="15" customHeight="1">
      <c r="A26" s="57">
        <v>150584</v>
      </c>
      <c r="B26" s="54" t="s">
        <v>33</v>
      </c>
      <c r="C26" s="61">
        <v>157587</v>
      </c>
      <c r="D26" s="50" t="s">
        <v>21</v>
      </c>
      <c r="E26" s="59" t="s">
        <v>14</v>
      </c>
      <c r="F26" s="186"/>
      <c r="G26" s="186"/>
      <c r="H26" s="25" t="s">
        <v>238</v>
      </c>
      <c r="I26" s="25"/>
      <c r="J26" s="25"/>
      <c r="K26" s="25" t="s">
        <v>253</v>
      </c>
      <c r="L26" s="25"/>
      <c r="M26" s="187"/>
      <c r="N26" s="187" t="s">
        <v>238</v>
      </c>
      <c r="O26" s="194"/>
      <c r="P26" s="25"/>
      <c r="Q26" s="25" t="s">
        <v>253</v>
      </c>
      <c r="R26" s="25"/>
      <c r="S26" s="25"/>
      <c r="T26" s="187" t="s">
        <v>238</v>
      </c>
      <c r="U26" s="187"/>
      <c r="V26" s="25"/>
      <c r="W26" s="25" t="s">
        <v>253</v>
      </c>
      <c r="X26" s="25"/>
      <c r="Y26" s="25"/>
      <c r="Z26" s="25" t="s">
        <v>253</v>
      </c>
      <c r="AA26" s="187"/>
      <c r="AB26" s="187"/>
      <c r="AC26" s="25" t="s">
        <v>238</v>
      </c>
      <c r="AD26" s="25"/>
      <c r="AE26" s="25"/>
      <c r="AF26" s="25" t="s">
        <v>238</v>
      </c>
      <c r="AG26" s="25"/>
      <c r="AH26" s="187"/>
      <c r="AI26" s="187" t="s">
        <v>238</v>
      </c>
      <c r="AJ26" s="25"/>
      <c r="AK26" s="99">
        <v>126</v>
      </c>
      <c r="AL26" s="139">
        <f>COUNTIF(E26:AK26,"T")*6+COUNTIF(E26:AK26,"P")*12+COUNTIF(E26:AK26,"M")*6+COUNTIF(E26:AK26,"I")*6+COUNTIF(E26:AK26,"N")*12+COUNTIF(E26:AK26,"TI")*11+COUNTIF(E26:AK26,"MT")*12+COUNTIF(E26:AK26,"MN")*18+COUNTIF(E26:AK26,"PI")*17+COUNTIF(E26:AK26,"TN")*18+COUNTIF(E26:AK26,"NB")*6+COUNTIF(E26:AK26,"AF")*6</f>
        <v>72</v>
      </c>
      <c r="AM26" s="192">
        <f>SUM(AL26-126)</f>
        <v>-54</v>
      </c>
    </row>
    <row r="27" spans="1:39" ht="15" customHeight="1">
      <c r="A27" s="97" t="s">
        <v>0</v>
      </c>
      <c r="B27" s="121" t="s">
        <v>1</v>
      </c>
      <c r="C27" s="121"/>
      <c r="D27" s="121" t="s">
        <v>2</v>
      </c>
      <c r="E27" s="240" t="s">
        <v>3</v>
      </c>
      <c r="F27" s="130">
        <v>1</v>
      </c>
      <c r="G27" s="130">
        <v>2</v>
      </c>
      <c r="H27" s="130">
        <v>3</v>
      </c>
      <c r="I27" s="130">
        <v>4</v>
      </c>
      <c r="J27" s="130">
        <v>5</v>
      </c>
      <c r="K27" s="130">
        <v>6</v>
      </c>
      <c r="L27" s="130">
        <v>7</v>
      </c>
      <c r="M27" s="130">
        <v>8</v>
      </c>
      <c r="N27" s="130">
        <v>9</v>
      </c>
      <c r="O27" s="130">
        <v>10</v>
      </c>
      <c r="P27" s="130">
        <v>11</v>
      </c>
      <c r="Q27" s="130">
        <v>12</v>
      </c>
      <c r="R27" s="130">
        <v>13</v>
      </c>
      <c r="S27" s="130">
        <v>14</v>
      </c>
      <c r="T27" s="130">
        <v>15</v>
      </c>
      <c r="U27" s="130">
        <v>16</v>
      </c>
      <c r="V27" s="130">
        <v>17</v>
      </c>
      <c r="W27" s="130">
        <v>18</v>
      </c>
      <c r="X27" s="130">
        <v>19</v>
      </c>
      <c r="Y27" s="130">
        <v>20</v>
      </c>
      <c r="Z27" s="130">
        <v>21</v>
      </c>
      <c r="AA27" s="130">
        <v>22</v>
      </c>
      <c r="AB27" s="130">
        <v>23</v>
      </c>
      <c r="AC27" s="130">
        <v>24</v>
      </c>
      <c r="AD27" s="130">
        <v>25</v>
      </c>
      <c r="AE27" s="130">
        <v>26</v>
      </c>
      <c r="AF27" s="130">
        <v>27</v>
      </c>
      <c r="AG27" s="130">
        <v>28</v>
      </c>
      <c r="AH27" s="130">
        <v>29</v>
      </c>
      <c r="AI27" s="130">
        <v>30</v>
      </c>
      <c r="AJ27" s="130">
        <v>31</v>
      </c>
      <c r="AK27" s="228" t="s">
        <v>4</v>
      </c>
      <c r="AL27" s="230" t="s">
        <v>5</v>
      </c>
      <c r="AM27" s="232" t="s">
        <v>6</v>
      </c>
    </row>
    <row r="28" spans="1:39" ht="15" customHeight="1">
      <c r="A28" s="97"/>
      <c r="B28" s="121" t="s">
        <v>7</v>
      </c>
      <c r="C28" s="121"/>
      <c r="D28" s="121"/>
      <c r="E28" s="240"/>
      <c r="F28" s="134" t="s">
        <v>10</v>
      </c>
      <c r="G28" s="134" t="s">
        <v>11</v>
      </c>
      <c r="H28" s="134" t="s">
        <v>10</v>
      </c>
      <c r="I28" s="134" t="s">
        <v>12</v>
      </c>
      <c r="J28" s="134" t="s">
        <v>9</v>
      </c>
      <c r="K28" s="134" t="s">
        <v>9</v>
      </c>
      <c r="L28" s="134" t="s">
        <v>10</v>
      </c>
      <c r="M28" s="134" t="s">
        <v>10</v>
      </c>
      <c r="N28" s="134" t="s">
        <v>11</v>
      </c>
      <c r="O28" s="134" t="s">
        <v>10</v>
      </c>
      <c r="P28" s="134" t="s">
        <v>12</v>
      </c>
      <c r="Q28" s="134" t="s">
        <v>9</v>
      </c>
      <c r="R28" s="134" t="s">
        <v>9</v>
      </c>
      <c r="S28" s="134" t="s">
        <v>10</v>
      </c>
      <c r="T28" s="134" t="s">
        <v>10</v>
      </c>
      <c r="U28" s="134" t="s">
        <v>11</v>
      </c>
      <c r="V28" s="134" t="s">
        <v>10</v>
      </c>
      <c r="W28" s="134" t="s">
        <v>12</v>
      </c>
      <c r="X28" s="134" t="s">
        <v>9</v>
      </c>
      <c r="Y28" s="134" t="s">
        <v>9</v>
      </c>
      <c r="Z28" s="134" t="s">
        <v>10</v>
      </c>
      <c r="AA28" s="134" t="s">
        <v>10</v>
      </c>
      <c r="AB28" s="134" t="s">
        <v>11</v>
      </c>
      <c r="AC28" s="134" t="s">
        <v>10</v>
      </c>
      <c r="AD28" s="134" t="s">
        <v>12</v>
      </c>
      <c r="AE28" s="134" t="s">
        <v>9</v>
      </c>
      <c r="AF28" s="134" t="s">
        <v>9</v>
      </c>
      <c r="AG28" s="134" t="s">
        <v>10</v>
      </c>
      <c r="AH28" s="134" t="s">
        <v>10</v>
      </c>
      <c r="AI28" s="134" t="s">
        <v>11</v>
      </c>
      <c r="AJ28" s="134" t="s">
        <v>10</v>
      </c>
      <c r="AK28" s="229"/>
      <c r="AL28" s="231"/>
      <c r="AM28" s="233"/>
    </row>
    <row r="29" spans="1:39" ht="15" customHeight="1">
      <c r="A29" s="57">
        <v>150576</v>
      </c>
      <c r="B29" s="49" t="s">
        <v>35</v>
      </c>
      <c r="C29" s="58">
        <v>115106</v>
      </c>
      <c r="D29" s="50" t="s">
        <v>20</v>
      </c>
      <c r="E29" s="59" t="s">
        <v>14</v>
      </c>
      <c r="F29" s="187" t="s">
        <v>238</v>
      </c>
      <c r="G29" s="187"/>
      <c r="H29" s="25"/>
      <c r="I29" s="25" t="s">
        <v>238</v>
      </c>
      <c r="J29" s="25"/>
      <c r="K29" s="25"/>
      <c r="L29" s="25" t="s">
        <v>238</v>
      </c>
      <c r="M29" s="187"/>
      <c r="N29" s="187"/>
      <c r="O29" s="25" t="s">
        <v>238</v>
      </c>
      <c r="P29" s="25"/>
      <c r="Q29" s="25"/>
      <c r="R29" s="25" t="s">
        <v>238</v>
      </c>
      <c r="S29" s="25"/>
      <c r="T29" s="187"/>
      <c r="U29" s="187" t="s">
        <v>238</v>
      </c>
      <c r="V29" s="25"/>
      <c r="W29" s="25"/>
      <c r="X29" s="25" t="s">
        <v>238</v>
      </c>
      <c r="Y29" s="25"/>
      <c r="Z29" s="25"/>
      <c r="AA29" s="187" t="s">
        <v>238</v>
      </c>
      <c r="AB29" s="198" t="s">
        <v>238</v>
      </c>
      <c r="AC29" s="25"/>
      <c r="AD29" s="25" t="s">
        <v>238</v>
      </c>
      <c r="AE29" s="25"/>
      <c r="AF29" s="25"/>
      <c r="AG29" s="25" t="s">
        <v>238</v>
      </c>
      <c r="AH29" s="198" t="s">
        <v>238</v>
      </c>
      <c r="AI29" s="187"/>
      <c r="AJ29" s="25" t="s">
        <v>238</v>
      </c>
      <c r="AK29" s="99">
        <v>126</v>
      </c>
      <c r="AL29" s="139">
        <f>COUNTIF(E29:AK29,"T")*6+COUNTIF(E29:AK29,"P")*12+COUNTIF(E29:AK29,"M")*6+COUNTIF(E29:AK29,"I")*6+COUNTIF(E29:AK29,"N")*12+COUNTIF(E29:AK29,"TI")*11+COUNTIF(E29:AK29,"MT")*12+COUNTIF(E29:AK29,"MN")*18+COUNTIF(E29:AK29,"PI")*17+COUNTIF(E29:AK29,"TN")*18+COUNTIF(E29:AK29,"NB")*6+COUNTIF(E29:AK29,"AF")*6</f>
        <v>156</v>
      </c>
      <c r="AM29" s="192">
        <f>SUM(AL29-126)</f>
        <v>30</v>
      </c>
    </row>
    <row r="30" spans="1:39" ht="15" customHeight="1" thickBot="1">
      <c r="A30" s="62">
        <v>425923</v>
      </c>
      <c r="B30" s="55" t="s">
        <v>239</v>
      </c>
      <c r="C30" s="63"/>
      <c r="D30" s="56" t="s">
        <v>21</v>
      </c>
      <c r="E30" s="64" t="s">
        <v>14</v>
      </c>
      <c r="F30" s="188" t="s">
        <v>238</v>
      </c>
      <c r="G30" s="188"/>
      <c r="H30" s="185"/>
      <c r="I30" s="185" t="s">
        <v>238</v>
      </c>
      <c r="J30" s="185"/>
      <c r="K30" s="185"/>
      <c r="L30" s="185" t="s">
        <v>238</v>
      </c>
      <c r="M30" s="188"/>
      <c r="N30" s="188"/>
      <c r="O30" s="185" t="s">
        <v>238</v>
      </c>
      <c r="P30" s="185"/>
      <c r="Q30" s="185"/>
      <c r="R30" s="185" t="s">
        <v>238</v>
      </c>
      <c r="S30" s="185"/>
      <c r="T30" s="200"/>
      <c r="U30" s="188" t="s">
        <v>238</v>
      </c>
      <c r="V30" s="185"/>
      <c r="W30" s="185"/>
      <c r="X30" s="185" t="s">
        <v>238</v>
      </c>
      <c r="Y30" s="185"/>
      <c r="Z30" s="199"/>
      <c r="AA30" s="188" t="s">
        <v>238</v>
      </c>
      <c r="AB30" s="188"/>
      <c r="AC30" s="185"/>
      <c r="AD30" s="185" t="s">
        <v>238</v>
      </c>
      <c r="AE30" s="185"/>
      <c r="AF30" s="185"/>
      <c r="AG30" s="185" t="s">
        <v>238</v>
      </c>
      <c r="AH30" s="188"/>
      <c r="AI30" s="188"/>
      <c r="AJ30" s="185" t="s">
        <v>238</v>
      </c>
      <c r="AK30" s="100">
        <v>126</v>
      </c>
      <c r="AL30" s="145">
        <f>COUNTIF(E30:AK30,"T")*6+COUNTIF(E30:AK30,"P")*12+COUNTIF(E30:AK30,"M")*6+COUNTIF(E30:AK30,"I")*6+COUNTIF(E30:AK30,"N")*12+COUNTIF(E30:AK30,"TI")*11+COUNTIF(E30:AK30,"MT")*12+COUNTIF(E30:AK30,"MN")*18+COUNTIF(E30:AK30,"PI")*17+COUNTIF(E30:AK30,"TN")*18+COUNTIF(E30:AK30,"NB")*6+COUNTIF(E30:AK30,"AF")*6</f>
        <v>132</v>
      </c>
      <c r="AM30" s="193">
        <f>SUM(AL30-126)</f>
        <v>6</v>
      </c>
    </row>
    <row r="31" spans="1:39" s="1" customFormat="1" ht="12" customHeight="1" thickBot="1">
      <c r="A31" s="120"/>
      <c r="B31" s="241" t="s">
        <v>19</v>
      </c>
      <c r="C31" s="241"/>
      <c r="D31" s="241"/>
      <c r="E31" s="241"/>
      <c r="F31" s="114"/>
      <c r="G31" s="113"/>
      <c r="H31" s="113"/>
      <c r="I31" s="115"/>
      <c r="J31" s="115"/>
      <c r="K31" s="115" t="s">
        <v>237</v>
      </c>
      <c r="L31" s="115"/>
      <c r="M31" s="115"/>
      <c r="N31" s="115"/>
      <c r="O31" s="115"/>
      <c r="P31" s="115"/>
      <c r="Q31" s="115"/>
      <c r="R31" s="115"/>
      <c r="S31" s="115"/>
      <c r="T31" s="114"/>
      <c r="U31" s="114"/>
      <c r="V31" s="114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6"/>
      <c r="AL31" s="117"/>
      <c r="AM31" s="117"/>
    </row>
    <row r="32" spans="1:39" s="1" customFormat="1" ht="12" customHeight="1">
      <c r="A32" s="120"/>
      <c r="B32" s="251" t="s">
        <v>25</v>
      </c>
      <c r="C32" s="252"/>
      <c r="D32" s="253"/>
      <c r="E32" s="119"/>
      <c r="F32" s="7"/>
      <c r="G32" s="225"/>
      <c r="H32" s="225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7"/>
      <c r="U32" s="227"/>
      <c r="V32" s="227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9"/>
      <c r="AL32" s="5"/>
      <c r="AM32" s="5"/>
    </row>
    <row r="33" spans="1:39" ht="12" customHeight="1">
      <c r="A33" s="118"/>
      <c r="B33" s="234" t="s">
        <v>26</v>
      </c>
      <c r="C33" s="235"/>
      <c r="D33" s="236"/>
      <c r="E33" s="119"/>
      <c r="F33" s="8"/>
      <c r="G33" s="225"/>
      <c r="H33" s="225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7"/>
      <c r="U33" s="227"/>
      <c r="V33" s="227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9"/>
      <c r="AL33" s="5"/>
      <c r="AM33" s="5"/>
    </row>
    <row r="34" spans="1:39" ht="12" customHeight="1">
      <c r="A34" s="10"/>
      <c r="B34" s="234" t="s">
        <v>27</v>
      </c>
      <c r="C34" s="235"/>
      <c r="D34" s="236"/>
      <c r="E34" s="119"/>
      <c r="F34" s="7"/>
      <c r="G34" s="225"/>
      <c r="H34" s="225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7"/>
      <c r="U34" s="255"/>
      <c r="V34" s="255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9"/>
      <c r="AL34" s="5"/>
      <c r="AM34" s="5"/>
    </row>
    <row r="35" spans="1:39" ht="12" customHeight="1">
      <c r="A35" s="2"/>
      <c r="B35" s="234" t="s">
        <v>28</v>
      </c>
      <c r="C35" s="235"/>
      <c r="D35" s="236"/>
      <c r="E35" s="101"/>
      <c r="F35" s="102"/>
      <c r="G35" s="10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3"/>
      <c r="AL35" s="3"/>
      <c r="AM35" s="3"/>
    </row>
    <row r="36" spans="1:39" ht="12" customHeight="1">
      <c r="A36" s="2"/>
      <c r="B36" s="234" t="s">
        <v>37</v>
      </c>
      <c r="C36" s="235"/>
      <c r="D36" s="236"/>
      <c r="E36" s="119"/>
      <c r="F36" s="3"/>
      <c r="G36" s="101"/>
      <c r="H36" s="104"/>
      <c r="I36" s="10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3"/>
      <c r="AL36" s="3"/>
      <c r="AM36" s="3"/>
    </row>
    <row r="37" spans="1:39" ht="15">
      <c r="A37" s="2"/>
      <c r="B37" s="237" t="s">
        <v>38</v>
      </c>
      <c r="C37" s="238"/>
      <c r="D37" s="239"/>
      <c r="E37" s="2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3"/>
      <c r="AL37" s="3"/>
      <c r="AM37" s="3"/>
    </row>
    <row r="38" spans="1:39" ht="15.75" thickBot="1">
      <c r="A38" s="2"/>
      <c r="B38" s="222" t="s">
        <v>39</v>
      </c>
      <c r="C38" s="223"/>
      <c r="D38" s="224"/>
      <c r="E38" s="2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3"/>
      <c r="AL38" s="3"/>
      <c r="AM38" s="3"/>
    </row>
    <row r="39" spans="1:39" ht="15">
      <c r="A39" s="2"/>
      <c r="B39" s="2"/>
      <c r="C39" s="2"/>
      <c r="D39" s="2"/>
      <c r="E39" s="2"/>
      <c r="F39" s="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3"/>
      <c r="AL39" s="3"/>
      <c r="AM39" s="3"/>
    </row>
    <row r="40" spans="1:39" ht="15">
      <c r="A40" s="2"/>
      <c r="B40" s="2"/>
      <c r="C40" s="2"/>
      <c r="D40" s="2"/>
      <c r="E40" s="2"/>
      <c r="F40" s="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3"/>
      <c r="AL40" s="3"/>
      <c r="AM40" s="3"/>
    </row>
    <row r="41" spans="1:39" ht="15">
      <c r="A41" s="2"/>
      <c r="B41" s="2"/>
      <c r="C41" s="2"/>
      <c r="D41" s="2"/>
      <c r="E41" s="2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3"/>
      <c r="AL41" s="3"/>
      <c r="AM41" s="3"/>
    </row>
    <row r="42" spans="1:39" ht="15">
      <c r="A42" s="2"/>
      <c r="B42" s="2"/>
      <c r="C42" s="2"/>
      <c r="D42" s="2"/>
      <c r="E42" s="2"/>
      <c r="F42" s="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3"/>
      <c r="AL42" s="3"/>
      <c r="AM42" s="3"/>
    </row>
    <row r="43" spans="1:39" ht="15">
      <c r="A43" s="2"/>
      <c r="B43" s="2"/>
      <c r="C43" s="2"/>
      <c r="D43" s="2"/>
      <c r="E43" s="2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3"/>
      <c r="AL43" s="3"/>
      <c r="AM43" s="3"/>
    </row>
    <row r="44" spans="1:39" ht="15">
      <c r="A44" s="2"/>
      <c r="B44" s="2"/>
      <c r="C44" s="2"/>
      <c r="D44" s="2"/>
      <c r="E44" s="2"/>
      <c r="F44" s="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3"/>
      <c r="AL44" s="3"/>
      <c r="AM44" s="3"/>
    </row>
    <row r="45" spans="1:39" ht="15">
      <c r="A45" s="2"/>
      <c r="B45" s="2"/>
      <c r="C45" s="2"/>
      <c r="D45" s="2"/>
      <c r="E45" s="2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3"/>
      <c r="AL45" s="3"/>
      <c r="AM45" s="3"/>
    </row>
    <row r="46" spans="1:39" ht="15">
      <c r="A46" s="2"/>
      <c r="B46" s="2"/>
      <c r="C46" s="2"/>
      <c r="D46" s="2"/>
      <c r="E46" s="2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3"/>
      <c r="AL46" s="3"/>
      <c r="AM46" s="3"/>
    </row>
    <row r="47" spans="1:39" ht="15">
      <c r="A47" s="2"/>
      <c r="B47" s="2"/>
      <c r="C47" s="2"/>
      <c r="D47" s="2"/>
      <c r="E47" s="2"/>
      <c r="F47" s="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3"/>
      <c r="AL47" s="3"/>
      <c r="AM47" s="3"/>
    </row>
    <row r="48" spans="1:39" ht="15">
      <c r="A48" s="2"/>
      <c r="B48" s="2"/>
      <c r="C48" s="2"/>
      <c r="D48" s="2"/>
      <c r="E48" s="2"/>
      <c r="F48" s="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3"/>
      <c r="AL48" s="3"/>
      <c r="AM48" s="3"/>
    </row>
    <row r="49" spans="1:39" ht="15">
      <c r="A49" s="2"/>
      <c r="B49" s="2"/>
      <c r="C49" s="2"/>
      <c r="D49" s="2"/>
      <c r="E49" s="2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3"/>
      <c r="AL49" s="3"/>
      <c r="AM49" s="3"/>
    </row>
    <row r="50" spans="1:39" ht="15">
      <c r="A50" s="2"/>
      <c r="B50" s="2"/>
      <c r="C50" s="2"/>
      <c r="D50" s="2"/>
      <c r="E50" s="2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3"/>
      <c r="AL50" s="3"/>
      <c r="AM50" s="3"/>
    </row>
    <row r="51" spans="1:39" ht="15">
      <c r="A51" s="2"/>
      <c r="B51" s="2"/>
      <c r="C51" s="2"/>
      <c r="D51" s="2"/>
      <c r="E51" s="2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3"/>
      <c r="AL51" s="3"/>
      <c r="AM51" s="3"/>
    </row>
    <row r="52" spans="1:39" ht="15">
      <c r="A52" s="2"/>
      <c r="B52" s="2"/>
      <c r="C52" s="2"/>
      <c r="D52" s="2"/>
      <c r="E52" s="2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3"/>
      <c r="AL52" s="3"/>
      <c r="AM52" s="3"/>
    </row>
    <row r="53" spans="1:39" ht="15">
      <c r="A53" s="2"/>
      <c r="B53" s="2"/>
      <c r="C53" s="2"/>
      <c r="D53" s="2"/>
      <c r="E53" s="2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3"/>
      <c r="AL53" s="3"/>
      <c r="AM53" s="3"/>
    </row>
    <row r="54" spans="1:39" ht="15">
      <c r="A54" s="2"/>
      <c r="B54" s="2"/>
      <c r="C54" s="2"/>
      <c r="D54" s="2"/>
      <c r="E54" s="2"/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3"/>
      <c r="AL54" s="3"/>
      <c r="AM54" s="3"/>
    </row>
    <row r="55" spans="1:39" ht="15">
      <c r="A55" s="2"/>
      <c r="B55" s="2"/>
      <c r="C55" s="2"/>
      <c r="D55" s="2"/>
      <c r="E55" s="2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3"/>
      <c r="AL55" s="3"/>
      <c r="AM55" s="3"/>
    </row>
    <row r="56" spans="1:39" ht="15">
      <c r="A56" s="2"/>
      <c r="B56" s="2"/>
      <c r="C56" s="2"/>
      <c r="D56" s="2"/>
      <c r="E56" s="2"/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3"/>
      <c r="AL56" s="3"/>
      <c r="AM56" s="3"/>
    </row>
    <row r="57" spans="1:39" ht="15">
      <c r="A57" s="2"/>
      <c r="B57" s="2"/>
      <c r="C57" s="2"/>
      <c r="D57" s="2"/>
      <c r="E57" s="2"/>
      <c r="F57" s="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3"/>
      <c r="AL57" s="3"/>
      <c r="AM57" s="3"/>
    </row>
    <row r="58" spans="1:39" ht="15">
      <c r="A58" s="2"/>
      <c r="B58" s="2"/>
      <c r="C58" s="2"/>
      <c r="D58" s="2"/>
      <c r="E58" s="2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3"/>
      <c r="AL58" s="3"/>
      <c r="AM58" s="3"/>
    </row>
    <row r="59" spans="1:39" ht="15">
      <c r="A59" s="2"/>
      <c r="B59" s="2"/>
      <c r="C59" s="2"/>
      <c r="D59" s="2"/>
      <c r="E59" s="2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3"/>
      <c r="AL59" s="3"/>
      <c r="AM59" s="3"/>
    </row>
    <row r="60" spans="1:39" ht="15">
      <c r="A60" s="2"/>
      <c r="B60" s="2"/>
      <c r="C60" s="2"/>
      <c r="D60" s="2"/>
      <c r="E60" s="2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3"/>
      <c r="AL60" s="3"/>
      <c r="AM60" s="3"/>
    </row>
    <row r="61" spans="1:39" ht="15">
      <c r="A61" s="2"/>
      <c r="B61" s="2"/>
      <c r="C61" s="2"/>
      <c r="D61" s="2"/>
      <c r="E61" s="2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3"/>
      <c r="AL61" s="3"/>
      <c r="AM61" s="3"/>
    </row>
    <row r="62" spans="1:39" ht="15">
      <c r="A62" s="2"/>
      <c r="B62" s="2"/>
      <c r="C62" s="2"/>
      <c r="D62" s="2"/>
      <c r="E62" s="2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3"/>
      <c r="AL62" s="3"/>
      <c r="AM62" s="3"/>
    </row>
    <row r="63" spans="1:39" ht="15">
      <c r="A63" s="2"/>
      <c r="B63" s="2"/>
      <c r="C63" s="2"/>
      <c r="D63" s="2"/>
      <c r="E63" s="2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3"/>
      <c r="AL63" s="3"/>
      <c r="AM63" s="3"/>
    </row>
    <row r="64" spans="1:39" ht="15">
      <c r="A64" s="2"/>
      <c r="B64" s="2"/>
      <c r="C64" s="2"/>
      <c r="D64" s="2"/>
      <c r="E64" s="2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3"/>
      <c r="AL64" s="3"/>
      <c r="AM64" s="3"/>
    </row>
    <row r="65" spans="1:39" ht="15">
      <c r="A65" s="2"/>
      <c r="B65" s="2"/>
      <c r="C65" s="2"/>
      <c r="D65" s="2"/>
      <c r="E65" s="2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3"/>
      <c r="AL65" s="3"/>
      <c r="AM65" s="3"/>
    </row>
    <row r="66" spans="1:39" ht="15">
      <c r="A66" s="2"/>
      <c r="B66" s="2"/>
      <c r="C66" s="2"/>
      <c r="D66" s="2"/>
      <c r="E66" s="2"/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3"/>
      <c r="AL66" s="3"/>
      <c r="AM66" s="3"/>
    </row>
    <row r="67" spans="1:39" ht="15">
      <c r="A67" s="2"/>
      <c r="B67" s="2"/>
      <c r="C67" s="2"/>
      <c r="D67" s="2"/>
      <c r="E67" s="2"/>
      <c r="F67" s="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3"/>
      <c r="AL67" s="3"/>
      <c r="AM67" s="3"/>
    </row>
    <row r="68" spans="1:39" ht="15">
      <c r="A68" s="2"/>
      <c r="B68" s="2"/>
      <c r="C68" s="2"/>
      <c r="D68" s="2"/>
      <c r="E68" s="2"/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3"/>
      <c r="AL68" s="3"/>
      <c r="AM68" s="3"/>
    </row>
    <row r="69" spans="1:39" ht="15">
      <c r="A69" s="2"/>
      <c r="B69" s="2"/>
      <c r="C69" s="2"/>
      <c r="D69" s="2"/>
      <c r="E69" s="2"/>
      <c r="F69" s="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3"/>
      <c r="AL69" s="3"/>
      <c r="AM69" s="3"/>
    </row>
    <row r="70" spans="1:39" ht="15">
      <c r="A70" s="2"/>
      <c r="B70" s="2"/>
      <c r="C70" s="2"/>
      <c r="D70" s="2"/>
      <c r="E70" s="2"/>
      <c r="F70" s="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3"/>
      <c r="AL70" s="3"/>
      <c r="AM70" s="3"/>
    </row>
    <row r="71" spans="1:39" ht="15">
      <c r="A71" s="2"/>
      <c r="B71" s="2"/>
      <c r="C71" s="2"/>
      <c r="D71" s="2"/>
      <c r="E71" s="2"/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3"/>
      <c r="AL71" s="3"/>
      <c r="AM71" s="3"/>
    </row>
    <row r="72" spans="1:39" ht="15">
      <c r="A72" s="2"/>
      <c r="B72" s="2"/>
      <c r="C72" s="2"/>
      <c r="D72" s="2"/>
      <c r="E72" s="2"/>
      <c r="F72" s="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3"/>
      <c r="AL72" s="3"/>
      <c r="AM72" s="3"/>
    </row>
    <row r="73" spans="1:39" ht="15">
      <c r="A73" s="2"/>
      <c r="B73" s="2"/>
      <c r="C73" s="2"/>
      <c r="D73" s="2"/>
      <c r="E73" s="2"/>
      <c r="F73" s="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3"/>
      <c r="AL73" s="3"/>
      <c r="AM73" s="3"/>
    </row>
    <row r="74" spans="1:39" ht="15">
      <c r="A74" s="2"/>
      <c r="B74" s="2"/>
      <c r="C74" s="2"/>
      <c r="D74" s="2"/>
      <c r="E74" s="2"/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3"/>
      <c r="AL74" s="3"/>
      <c r="AM74" s="3"/>
    </row>
    <row r="75" spans="1:39" ht="15">
      <c r="A75" s="2"/>
      <c r="B75" s="2"/>
      <c r="C75" s="2"/>
      <c r="D75" s="2"/>
      <c r="E75" s="2"/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3"/>
      <c r="AL75" s="3"/>
      <c r="AM75" s="3"/>
    </row>
    <row r="76" spans="1:39" ht="15">
      <c r="A76" s="2"/>
      <c r="B76" s="2"/>
      <c r="C76" s="2"/>
      <c r="D76" s="2"/>
      <c r="E76" s="2"/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3"/>
      <c r="AL76" s="3"/>
      <c r="AM76" s="3"/>
    </row>
    <row r="77" spans="1:39" ht="15">
      <c r="A77" s="2"/>
      <c r="B77" s="2"/>
      <c r="C77" s="2"/>
      <c r="D77" s="2"/>
      <c r="E77" s="2"/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3"/>
      <c r="AL77" s="3"/>
      <c r="AM77" s="3"/>
    </row>
    <row r="78" spans="1:39" ht="15">
      <c r="A78" s="2"/>
      <c r="B78" s="2"/>
      <c r="C78" s="2"/>
      <c r="D78" s="2"/>
      <c r="E78" s="2"/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3"/>
      <c r="AL78" s="3"/>
      <c r="AM78" s="3"/>
    </row>
    <row r="79" spans="1:39" ht="15">
      <c r="A79" s="2"/>
      <c r="B79" s="2"/>
      <c r="C79" s="2"/>
      <c r="D79" s="2"/>
      <c r="E79" s="2"/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3"/>
      <c r="AL79" s="3"/>
      <c r="AM79" s="3"/>
    </row>
    <row r="80" spans="1:39" ht="15">
      <c r="A80" s="2"/>
      <c r="B80" s="2"/>
      <c r="C80" s="2"/>
      <c r="D80" s="2"/>
      <c r="E80" s="2"/>
      <c r="F80" s="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3"/>
      <c r="AL80" s="3"/>
      <c r="AM80" s="3"/>
    </row>
    <row r="81" spans="1:39" ht="15">
      <c r="A81" s="2"/>
      <c r="B81" s="2"/>
      <c r="C81" s="2"/>
      <c r="D81" s="2"/>
      <c r="E81" s="2"/>
      <c r="F81" s="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3"/>
      <c r="AL81" s="3"/>
      <c r="AM81" s="3"/>
    </row>
    <row r="82" spans="1:39" ht="15">
      <c r="A82" s="2"/>
      <c r="B82" s="2"/>
      <c r="C82" s="2"/>
      <c r="D82" s="2"/>
      <c r="E82" s="2"/>
      <c r="F82" s="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3"/>
      <c r="AL82" s="3"/>
      <c r="AM82" s="3"/>
    </row>
    <row r="83" spans="1:39" ht="15">
      <c r="A83" s="2"/>
      <c r="B83" s="2"/>
      <c r="C83" s="2"/>
      <c r="D83" s="2"/>
      <c r="E83" s="2"/>
      <c r="F83" s="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3"/>
      <c r="AL83" s="3"/>
      <c r="AM83" s="3"/>
    </row>
    <row r="84" spans="1:39" ht="15">
      <c r="A84" s="2"/>
      <c r="B84" s="2"/>
      <c r="C84" s="2"/>
      <c r="D84" s="2"/>
      <c r="E84" s="2"/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3"/>
      <c r="AL84" s="3"/>
      <c r="AM84" s="3"/>
    </row>
    <row r="85" spans="1:39" ht="15">
      <c r="A85" s="2"/>
      <c r="B85" s="2"/>
      <c r="C85" s="2"/>
      <c r="D85" s="2"/>
      <c r="E85" s="2"/>
      <c r="F85" s="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3"/>
      <c r="AL85" s="3"/>
      <c r="AM85" s="3"/>
    </row>
    <row r="86" spans="1:39" ht="15">
      <c r="A86" s="2"/>
      <c r="B86" s="2"/>
      <c r="C86" s="2"/>
      <c r="D86" s="2"/>
      <c r="E86" s="2"/>
      <c r="F86" s="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3"/>
      <c r="AL86" s="3"/>
      <c r="AM86" s="3"/>
    </row>
    <row r="87" spans="1:39" ht="15">
      <c r="A87" s="2"/>
      <c r="B87" s="2"/>
      <c r="C87" s="2"/>
      <c r="D87" s="2"/>
      <c r="E87" s="2"/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3"/>
      <c r="AL87" s="3"/>
      <c r="AM87" s="3"/>
    </row>
    <row r="88" spans="1:39" ht="15">
      <c r="A88" s="2"/>
      <c r="B88" s="2"/>
      <c r="C88" s="2"/>
      <c r="D88" s="2"/>
      <c r="E88" s="2"/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3"/>
      <c r="AL88" s="3"/>
      <c r="AM88" s="3"/>
    </row>
    <row r="89" spans="1:39" ht="15">
      <c r="A89" s="2"/>
      <c r="B89" s="2"/>
      <c r="C89" s="2"/>
      <c r="D89" s="2"/>
      <c r="E89" s="2"/>
      <c r="F89" s="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3"/>
      <c r="AL89" s="3"/>
      <c r="AM89" s="3"/>
    </row>
    <row r="90" spans="1:39" ht="15">
      <c r="A90" s="2"/>
      <c r="B90" s="2"/>
      <c r="C90" s="2"/>
      <c r="D90" s="2"/>
      <c r="E90" s="2"/>
      <c r="F90" s="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3"/>
      <c r="AL90" s="3"/>
      <c r="AM90" s="3"/>
    </row>
    <row r="91" spans="1:39" ht="15">
      <c r="A91" s="2"/>
      <c r="B91" s="2"/>
      <c r="C91" s="2"/>
      <c r="D91" s="2"/>
      <c r="E91" s="2"/>
      <c r="F91" s="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3"/>
      <c r="AL91" s="3"/>
      <c r="AM91" s="3"/>
    </row>
    <row r="92" spans="1:39" ht="15">
      <c r="A92" s="2"/>
      <c r="B92" s="2"/>
      <c r="C92" s="2"/>
      <c r="D92" s="2"/>
      <c r="E92" s="2"/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3"/>
      <c r="AL92" s="3"/>
      <c r="AM92" s="3"/>
    </row>
    <row r="93" spans="1:39" ht="15">
      <c r="A93" s="2"/>
      <c r="B93" s="2"/>
      <c r="C93" s="2"/>
      <c r="D93" s="2"/>
      <c r="E93" s="2"/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3"/>
      <c r="AL93" s="3"/>
      <c r="AM93" s="3"/>
    </row>
    <row r="94" spans="1:39" ht="15">
      <c r="A94" s="2"/>
      <c r="B94" s="2"/>
      <c r="C94" s="2"/>
      <c r="D94" s="2"/>
      <c r="E94" s="2"/>
      <c r="F94" s="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3"/>
      <c r="AL94" s="3"/>
      <c r="AM94" s="3"/>
    </row>
    <row r="95" spans="1:39" ht="15">
      <c r="A95" s="2"/>
      <c r="B95" s="2"/>
      <c r="C95" s="2"/>
      <c r="D95" s="2"/>
      <c r="E95" s="2"/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3"/>
      <c r="AL95" s="3"/>
      <c r="AM95" s="3"/>
    </row>
    <row r="96" spans="1:39" ht="15">
      <c r="A96" s="2"/>
      <c r="B96" s="2"/>
      <c r="C96" s="2"/>
      <c r="D96" s="2"/>
      <c r="E96" s="2"/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3"/>
      <c r="AL96" s="3"/>
      <c r="AM96" s="3"/>
    </row>
    <row r="97" spans="1:39" ht="15">
      <c r="A97" s="2"/>
      <c r="B97" s="2"/>
      <c r="C97" s="2"/>
      <c r="D97" s="2"/>
      <c r="E97" s="2"/>
      <c r="F97" s="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3"/>
      <c r="AL97" s="3"/>
      <c r="AM97" s="3"/>
    </row>
    <row r="98" spans="1:39" ht="15">
      <c r="A98" s="2"/>
      <c r="B98" s="2"/>
      <c r="C98" s="2"/>
      <c r="D98" s="2"/>
      <c r="E98" s="2"/>
      <c r="F98" s="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3"/>
      <c r="AL98" s="3"/>
      <c r="AM98" s="3"/>
    </row>
    <row r="99" spans="1:39" ht="15">
      <c r="A99" s="2"/>
      <c r="B99" s="2"/>
      <c r="C99" s="2"/>
      <c r="D99" s="2"/>
      <c r="E99" s="2"/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3"/>
      <c r="AL99" s="3"/>
      <c r="AM99" s="3"/>
    </row>
    <row r="100" spans="1:39" ht="15">
      <c r="A100" s="2"/>
      <c r="B100" s="2"/>
      <c r="C100" s="2"/>
      <c r="D100" s="2"/>
      <c r="E100" s="2"/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3"/>
      <c r="AL100" s="3"/>
      <c r="AM100" s="3"/>
    </row>
    <row r="101" spans="1:39" ht="15">
      <c r="A101" s="2"/>
      <c r="B101" s="2"/>
      <c r="C101" s="2"/>
      <c r="D101" s="2"/>
      <c r="E101" s="2"/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3"/>
      <c r="AL101" s="3"/>
      <c r="AM101" s="3"/>
    </row>
    <row r="102" spans="1:39" ht="15">
      <c r="A102" s="2"/>
      <c r="B102" s="2"/>
      <c r="C102" s="2"/>
      <c r="D102" s="2"/>
      <c r="E102" s="2"/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3"/>
      <c r="AL102" s="3"/>
      <c r="AM102" s="3"/>
    </row>
    <row r="103" spans="1:39" ht="15">
      <c r="A103" s="2"/>
      <c r="B103" s="2"/>
      <c r="C103" s="2"/>
      <c r="D103" s="2"/>
      <c r="E103" s="2"/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3"/>
      <c r="AL103" s="3"/>
      <c r="AM103" s="3"/>
    </row>
    <row r="104" spans="1:39" ht="15">
      <c r="A104" s="2"/>
      <c r="B104" s="2"/>
      <c r="C104" s="2"/>
      <c r="D104" s="2"/>
      <c r="E104" s="2"/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3"/>
      <c r="AL104" s="3"/>
      <c r="AM104" s="3"/>
    </row>
    <row r="105" spans="1:39" ht="15">
      <c r="A105" s="2"/>
      <c r="B105" s="2"/>
      <c r="C105" s="2"/>
      <c r="D105" s="2"/>
      <c r="E105" s="2"/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3"/>
      <c r="AL105" s="3"/>
      <c r="AM105" s="3"/>
    </row>
    <row r="106" spans="1:39" ht="15">
      <c r="A106" s="2"/>
      <c r="B106" s="2"/>
      <c r="C106" s="2"/>
      <c r="D106" s="2"/>
      <c r="E106" s="2"/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3"/>
      <c r="AL106" s="3"/>
      <c r="AM106" s="3"/>
    </row>
    <row r="107" spans="1:39" ht="15">
      <c r="A107" s="2"/>
      <c r="B107" s="2"/>
      <c r="C107" s="2"/>
      <c r="D107" s="2"/>
      <c r="E107" s="2"/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3"/>
      <c r="AL107" s="3"/>
      <c r="AM107" s="3"/>
    </row>
    <row r="108" spans="1:39" ht="15">
      <c r="A108" s="2"/>
      <c r="B108" s="2"/>
      <c r="C108" s="2"/>
      <c r="D108" s="2"/>
      <c r="E108" s="2"/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3"/>
      <c r="AL108" s="3"/>
      <c r="AM108" s="3"/>
    </row>
    <row r="109" spans="1:39" ht="15">
      <c r="A109" s="2"/>
      <c r="B109" s="2"/>
      <c r="C109" s="2"/>
      <c r="D109" s="2"/>
      <c r="E109" s="2"/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3"/>
      <c r="AL109" s="3"/>
      <c r="AM109" s="3"/>
    </row>
    <row r="110" spans="1:39" ht="15">
      <c r="A110" s="2"/>
      <c r="B110" s="2"/>
      <c r="C110" s="2"/>
      <c r="D110" s="2"/>
      <c r="E110" s="2"/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3"/>
      <c r="AL110" s="3"/>
      <c r="AM110" s="3"/>
    </row>
    <row r="111" spans="1:39" ht="15">
      <c r="A111" s="2"/>
      <c r="B111" s="2"/>
      <c r="C111" s="2"/>
      <c r="D111" s="2"/>
      <c r="E111" s="2"/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3"/>
      <c r="AL111" s="3"/>
      <c r="AM111" s="3"/>
    </row>
    <row r="112" spans="1:39" ht="15">
      <c r="A112" s="2"/>
      <c r="B112" s="2"/>
      <c r="C112" s="2"/>
      <c r="D112" s="2"/>
      <c r="E112" s="2"/>
      <c r="F112" s="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3"/>
      <c r="AL112" s="3"/>
      <c r="AM112" s="3"/>
    </row>
    <row r="113" spans="1:39" ht="15">
      <c r="A113" s="2"/>
      <c r="B113" s="2"/>
      <c r="C113" s="2"/>
      <c r="D113" s="2"/>
      <c r="E113" s="2"/>
      <c r="F113" s="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3"/>
      <c r="AL113" s="3"/>
      <c r="AM113" s="3"/>
    </row>
    <row r="114" spans="1:39" ht="15">
      <c r="A114" s="2"/>
      <c r="B114" s="2"/>
      <c r="C114" s="2"/>
      <c r="D114" s="2"/>
      <c r="E114" s="2"/>
      <c r="F114" s="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3"/>
      <c r="AL114" s="3"/>
      <c r="AM114" s="3"/>
    </row>
    <row r="115" spans="1:39" ht="15">
      <c r="A115" s="2"/>
      <c r="B115" s="2"/>
      <c r="C115" s="2"/>
      <c r="D115" s="2"/>
      <c r="E115" s="2"/>
      <c r="F115" s="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3"/>
      <c r="AL115" s="3"/>
      <c r="AM115" s="3"/>
    </row>
    <row r="116" spans="1:39" ht="15">
      <c r="A116" s="2"/>
      <c r="B116" s="2"/>
      <c r="C116" s="2"/>
      <c r="D116" s="2"/>
      <c r="E116" s="2"/>
      <c r="F116" s="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3"/>
      <c r="AL116" s="3"/>
      <c r="AM116" s="3"/>
    </row>
    <row r="117" spans="1:39" ht="15">
      <c r="A117" s="2"/>
      <c r="B117" s="2"/>
      <c r="C117" s="2"/>
      <c r="D117" s="2"/>
      <c r="E117" s="2"/>
      <c r="F117" s="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3"/>
      <c r="AL117" s="3"/>
      <c r="AM117" s="3"/>
    </row>
    <row r="118" spans="1:39" ht="15">
      <c r="A118" s="2"/>
      <c r="B118" s="2"/>
      <c r="C118" s="2"/>
      <c r="D118" s="2"/>
      <c r="E118" s="2"/>
      <c r="F118" s="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3"/>
      <c r="AL118" s="3"/>
      <c r="AM118" s="3"/>
    </row>
    <row r="119" spans="1:39" ht="15">
      <c r="A119" s="2"/>
      <c r="B119" s="2"/>
      <c r="C119" s="2"/>
      <c r="D119" s="2"/>
      <c r="E119" s="2"/>
      <c r="F119" s="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3"/>
      <c r="AL119" s="3"/>
      <c r="AM119" s="3"/>
    </row>
    <row r="120" spans="1:39" ht="15">
      <c r="A120" s="2"/>
      <c r="B120" s="2"/>
      <c r="C120" s="2"/>
      <c r="D120" s="2"/>
      <c r="E120" s="2"/>
      <c r="F120" s="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3"/>
      <c r="AL120" s="3"/>
      <c r="AM120" s="3"/>
    </row>
    <row r="121" spans="1:39" ht="15">
      <c r="A121" s="2"/>
      <c r="B121" s="2"/>
      <c r="C121" s="2"/>
      <c r="D121" s="2"/>
      <c r="E121" s="2"/>
      <c r="F121" s="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3"/>
      <c r="AL121" s="3"/>
      <c r="AM121" s="3"/>
    </row>
    <row r="122" spans="1:39" ht="15">
      <c r="A122" s="2"/>
      <c r="B122" s="2"/>
      <c r="C122" s="2"/>
      <c r="D122" s="2"/>
      <c r="E122" s="2"/>
      <c r="F122" s="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3"/>
      <c r="AL122" s="3"/>
      <c r="AM122" s="3"/>
    </row>
    <row r="123" spans="1:39" ht="15">
      <c r="A123" s="2"/>
      <c r="B123" s="2"/>
      <c r="C123" s="2"/>
      <c r="D123" s="2"/>
      <c r="E123" s="2"/>
      <c r="F123" s="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3"/>
      <c r="AL123" s="3"/>
      <c r="AM123" s="3"/>
    </row>
    <row r="124" spans="1:39" ht="15">
      <c r="A124" s="2"/>
      <c r="B124" s="2"/>
      <c r="C124" s="2"/>
      <c r="D124" s="2"/>
      <c r="E124" s="2"/>
      <c r="F124" s="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3"/>
      <c r="AL124" s="3"/>
      <c r="AM124" s="3"/>
    </row>
    <row r="125" spans="1:39" ht="15">
      <c r="A125" s="2"/>
      <c r="B125" s="2"/>
      <c r="C125" s="2"/>
      <c r="D125" s="2"/>
      <c r="E125" s="2"/>
      <c r="F125" s="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3"/>
      <c r="AL125" s="3"/>
      <c r="AM125" s="3"/>
    </row>
    <row r="126" spans="1:39" ht="15">
      <c r="A126" s="2"/>
      <c r="B126" s="2"/>
      <c r="C126" s="2"/>
      <c r="D126" s="2"/>
      <c r="E126" s="2"/>
      <c r="F126" s="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3"/>
      <c r="AL126" s="3"/>
      <c r="AM126" s="3"/>
    </row>
    <row r="127" spans="1:39" ht="15">
      <c r="A127" s="2"/>
      <c r="B127" s="2"/>
      <c r="C127" s="2"/>
      <c r="D127" s="2"/>
      <c r="E127" s="2"/>
      <c r="F127" s="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3"/>
      <c r="AL127" s="3"/>
      <c r="AM127" s="3"/>
    </row>
    <row r="128" spans="1:39" ht="15">
      <c r="A128" s="2"/>
      <c r="B128" s="2"/>
      <c r="C128" s="2"/>
      <c r="D128" s="2"/>
      <c r="E128" s="2"/>
      <c r="F128" s="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3"/>
      <c r="AL128" s="3"/>
      <c r="AM128" s="3"/>
    </row>
    <row r="129" spans="1:39" ht="15">
      <c r="A129" s="2"/>
      <c r="B129" s="2"/>
      <c r="C129" s="2"/>
      <c r="D129" s="2"/>
      <c r="E129" s="2"/>
      <c r="F129" s="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3"/>
      <c r="AL129" s="3"/>
      <c r="AM129" s="3"/>
    </row>
    <row r="130" spans="1:39" ht="15">
      <c r="A130" s="2"/>
      <c r="B130" s="2"/>
      <c r="C130" s="2"/>
      <c r="D130" s="2"/>
      <c r="E130" s="2"/>
      <c r="F130" s="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3"/>
      <c r="AL130" s="3"/>
      <c r="AM130" s="3"/>
    </row>
    <row r="131" spans="1:39" ht="15">
      <c r="A131" s="2"/>
      <c r="B131" s="2"/>
      <c r="C131" s="2"/>
      <c r="D131" s="2"/>
      <c r="E131" s="2"/>
      <c r="F131" s="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3"/>
      <c r="AL131" s="3"/>
      <c r="AM131" s="3"/>
    </row>
    <row r="132" spans="1:39" ht="15">
      <c r="A132" s="2"/>
      <c r="B132" s="2"/>
      <c r="C132" s="2"/>
      <c r="D132" s="2"/>
      <c r="E132" s="2"/>
      <c r="F132" s="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3"/>
      <c r="AL132" s="3"/>
      <c r="AM132" s="3"/>
    </row>
    <row r="133" spans="1:39" ht="15">
      <c r="A133" s="2"/>
      <c r="B133" s="2"/>
      <c r="C133" s="2"/>
      <c r="D133" s="2"/>
      <c r="E133" s="2"/>
      <c r="F133" s="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3"/>
      <c r="AL133" s="3"/>
      <c r="AM133" s="3"/>
    </row>
    <row r="134" spans="1:39" ht="15">
      <c r="A134" s="2"/>
      <c r="B134" s="2"/>
      <c r="C134" s="2"/>
      <c r="D134" s="2"/>
      <c r="E134" s="2"/>
      <c r="F134" s="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3"/>
      <c r="AL134" s="3"/>
      <c r="AM134" s="3"/>
    </row>
    <row r="135" spans="1:39" ht="15">
      <c r="A135" s="2"/>
      <c r="B135" s="2"/>
      <c r="C135" s="2"/>
      <c r="D135" s="2"/>
      <c r="E135" s="2"/>
      <c r="F135" s="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3"/>
      <c r="AL135" s="3"/>
      <c r="AM135" s="3"/>
    </row>
    <row r="136" spans="1:39" ht="15">
      <c r="A136" s="2"/>
      <c r="B136" s="2"/>
      <c r="C136" s="2"/>
      <c r="D136" s="2"/>
      <c r="E136" s="2"/>
      <c r="F136" s="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3"/>
      <c r="AL136" s="3"/>
      <c r="AM136" s="3"/>
    </row>
    <row r="137" spans="1:39" ht="15">
      <c r="A137" s="2"/>
      <c r="B137" s="2"/>
      <c r="C137" s="2"/>
      <c r="D137" s="2"/>
      <c r="E137" s="2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3"/>
      <c r="AL137" s="3"/>
      <c r="AM137" s="3"/>
    </row>
    <row r="138" spans="1:39" ht="15">
      <c r="A138" s="2"/>
      <c r="B138" s="2"/>
      <c r="C138" s="2"/>
      <c r="D138" s="2"/>
      <c r="E138" s="2"/>
      <c r="F138" s="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3"/>
      <c r="AL138" s="3"/>
      <c r="AM138" s="3"/>
    </row>
    <row r="139" spans="1:39" ht="15">
      <c r="A139" s="2"/>
      <c r="B139" s="2"/>
      <c r="C139" s="2"/>
      <c r="D139" s="2"/>
      <c r="E139" s="2"/>
      <c r="F139" s="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3"/>
      <c r="AL139" s="3"/>
      <c r="AM139" s="3"/>
    </row>
    <row r="140" spans="1:39" ht="15">
      <c r="A140" s="2"/>
      <c r="B140" s="2"/>
      <c r="C140" s="2"/>
      <c r="D140" s="2"/>
      <c r="E140" s="2"/>
      <c r="F140" s="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3"/>
      <c r="AL140" s="3"/>
      <c r="AM140" s="3"/>
    </row>
    <row r="141" spans="1:39" ht="15">
      <c r="A141" s="2"/>
      <c r="B141" s="2"/>
      <c r="C141" s="2"/>
      <c r="D141" s="2"/>
      <c r="E141" s="2"/>
      <c r="F141" s="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3"/>
      <c r="AL141" s="3"/>
      <c r="AM141" s="3"/>
    </row>
    <row r="142" spans="1:39" ht="15">
      <c r="A142" s="2"/>
      <c r="B142" s="2"/>
      <c r="C142" s="2"/>
      <c r="D142" s="2"/>
      <c r="E142" s="2"/>
      <c r="F142" s="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3"/>
      <c r="AL142" s="3"/>
      <c r="AM142" s="3"/>
    </row>
    <row r="143" spans="1:39" ht="15">
      <c r="A143" s="2"/>
      <c r="B143" s="2"/>
      <c r="C143" s="2"/>
      <c r="D143" s="2"/>
      <c r="E143" s="2"/>
      <c r="F143" s="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3"/>
      <c r="AL143" s="3"/>
      <c r="AM143" s="3"/>
    </row>
    <row r="144" spans="1:39" ht="15">
      <c r="A144" s="2"/>
      <c r="B144" s="2"/>
      <c r="C144" s="2"/>
      <c r="D144" s="2"/>
      <c r="E144" s="2"/>
      <c r="F144" s="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3"/>
      <c r="AL144" s="3"/>
      <c r="AM144" s="3"/>
    </row>
    <row r="145" spans="1:39" ht="15">
      <c r="A145" s="2"/>
      <c r="B145" s="2"/>
      <c r="C145" s="2"/>
      <c r="D145" s="2"/>
      <c r="E145" s="2"/>
      <c r="F145" s="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3"/>
      <c r="AL145" s="3"/>
      <c r="AM145" s="3"/>
    </row>
    <row r="146" spans="1:39" ht="15">
      <c r="A146" s="2"/>
      <c r="B146" s="2"/>
      <c r="C146" s="2"/>
      <c r="D146" s="2"/>
      <c r="E146" s="2"/>
      <c r="F146" s="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3"/>
      <c r="AL146" s="3"/>
      <c r="AM146" s="3"/>
    </row>
    <row r="147" spans="1:39" ht="15">
      <c r="A147" s="2"/>
      <c r="B147" s="2"/>
      <c r="C147" s="2"/>
      <c r="D147" s="2"/>
      <c r="E147" s="2"/>
      <c r="F147" s="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3"/>
      <c r="AL147" s="3"/>
      <c r="AM147" s="3"/>
    </row>
    <row r="148" spans="1:39" ht="15">
      <c r="A148" s="2"/>
      <c r="B148" s="2"/>
      <c r="C148" s="2"/>
      <c r="D148" s="2"/>
      <c r="E148" s="2"/>
      <c r="F148" s="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3"/>
      <c r="AL148" s="3"/>
      <c r="AM148" s="3"/>
    </row>
    <row r="149" spans="1:39" ht="15">
      <c r="A149" s="2"/>
      <c r="B149" s="2"/>
      <c r="C149" s="2"/>
      <c r="D149" s="2"/>
      <c r="E149" s="2"/>
      <c r="F149" s="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3"/>
      <c r="AL149" s="3"/>
      <c r="AM149" s="3"/>
    </row>
    <row r="150" spans="1:39" ht="15">
      <c r="A150" s="2"/>
      <c r="B150" s="2"/>
      <c r="C150" s="2"/>
      <c r="D150" s="2"/>
      <c r="E150" s="2"/>
      <c r="F150" s="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3"/>
      <c r="AL150" s="3"/>
      <c r="AM150" s="3"/>
    </row>
    <row r="151" spans="1:39" ht="15">
      <c r="A151" s="2"/>
      <c r="B151" s="2"/>
      <c r="C151" s="2"/>
      <c r="D151" s="2"/>
      <c r="E151" s="2"/>
      <c r="F151" s="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3"/>
      <c r="AL151" s="3"/>
      <c r="AM151" s="3"/>
    </row>
    <row r="152" spans="1:39" ht="15">
      <c r="A152" s="2"/>
      <c r="B152" s="2"/>
      <c r="C152" s="2"/>
      <c r="D152" s="2"/>
      <c r="E152" s="2"/>
      <c r="F152" s="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3"/>
      <c r="AL152" s="3"/>
      <c r="AM152" s="3"/>
    </row>
    <row r="153" spans="1:39" ht="15">
      <c r="A153" s="2"/>
      <c r="B153" s="2"/>
      <c r="C153" s="2"/>
      <c r="D153" s="2"/>
      <c r="E153" s="2"/>
      <c r="F153" s="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3"/>
      <c r="AL153" s="3"/>
      <c r="AM153" s="3"/>
    </row>
    <row r="154" spans="1:39" ht="15">
      <c r="A154" s="2"/>
      <c r="B154" s="2"/>
      <c r="C154" s="2"/>
      <c r="D154" s="2"/>
      <c r="E154" s="2"/>
      <c r="F154" s="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3"/>
      <c r="AL154" s="3"/>
      <c r="AM154" s="3"/>
    </row>
    <row r="155" spans="1:39" ht="15">
      <c r="A155" s="2"/>
      <c r="B155" s="2"/>
      <c r="C155" s="2"/>
      <c r="D155" s="2"/>
      <c r="E155" s="2"/>
      <c r="F155" s="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3"/>
      <c r="AL155" s="3"/>
      <c r="AM155" s="3"/>
    </row>
    <row r="156" spans="1:39" ht="15">
      <c r="A156" s="2"/>
      <c r="B156" s="2"/>
      <c r="C156" s="2"/>
      <c r="D156" s="2"/>
      <c r="E156" s="2"/>
      <c r="F156" s="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3"/>
      <c r="AL156" s="3"/>
      <c r="AM156" s="3"/>
    </row>
    <row r="157" spans="1:39" ht="15">
      <c r="A157" s="2"/>
      <c r="B157" s="2"/>
      <c r="C157" s="2"/>
      <c r="D157" s="2"/>
      <c r="E157" s="2"/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3"/>
      <c r="AL157" s="3"/>
      <c r="AM157" s="3"/>
    </row>
    <row r="158" spans="1:39" ht="15">
      <c r="A158" s="2"/>
      <c r="B158" s="2"/>
      <c r="C158" s="2"/>
      <c r="D158" s="2"/>
      <c r="E158" s="2"/>
      <c r="F158" s="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3"/>
      <c r="AL158" s="3"/>
      <c r="AM158" s="3"/>
    </row>
    <row r="159" spans="1:39" ht="15">
      <c r="A159" s="2"/>
      <c r="B159" s="2"/>
      <c r="C159" s="2"/>
      <c r="D159" s="2"/>
      <c r="E159" s="2"/>
      <c r="F159" s="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3"/>
      <c r="AL159" s="3"/>
      <c r="AM159" s="3"/>
    </row>
  </sheetData>
  <sheetProtection selectLockedCells="1" selectUnlockedCells="1"/>
  <mergeCells count="50">
    <mergeCell ref="AM19:AM20"/>
    <mergeCell ref="AK23:AK24"/>
    <mergeCell ref="AL23:AL24"/>
    <mergeCell ref="E19:E20"/>
    <mergeCell ref="AM27:AM28"/>
    <mergeCell ref="W32:AJ32"/>
    <mergeCell ref="B32:D32"/>
    <mergeCell ref="B33:D33"/>
    <mergeCell ref="AL27:AL28"/>
    <mergeCell ref="H13:AA13"/>
    <mergeCell ref="G32:H32"/>
    <mergeCell ref="I32:S32"/>
    <mergeCell ref="E23:E24"/>
    <mergeCell ref="AK19:AK20"/>
    <mergeCell ref="E11:E12"/>
    <mergeCell ref="AL7:AL8"/>
    <mergeCell ref="AM7:AM8"/>
    <mergeCell ref="AL15:AL16"/>
    <mergeCell ref="E4:E5"/>
    <mergeCell ref="E7:E8"/>
    <mergeCell ref="AK7:AK8"/>
    <mergeCell ref="AL19:AL20"/>
    <mergeCell ref="B31:E31"/>
    <mergeCell ref="U32:V32"/>
    <mergeCell ref="E15:E16"/>
    <mergeCell ref="A1:AM3"/>
    <mergeCell ref="AK4:AK5"/>
    <mergeCell ref="AL4:AL5"/>
    <mergeCell ref="AM4:AM5"/>
    <mergeCell ref="AK15:AK16"/>
    <mergeCell ref="F9:M9"/>
    <mergeCell ref="AK11:AK12"/>
    <mergeCell ref="AL11:AL12"/>
    <mergeCell ref="AM11:AM12"/>
    <mergeCell ref="B36:D36"/>
    <mergeCell ref="AM15:AM16"/>
    <mergeCell ref="B37:D37"/>
    <mergeCell ref="E27:E28"/>
    <mergeCell ref="AK27:AK28"/>
    <mergeCell ref="B35:D35"/>
    <mergeCell ref="AM23:AM24"/>
    <mergeCell ref="B38:D38"/>
    <mergeCell ref="G33:H33"/>
    <mergeCell ref="I33:S33"/>
    <mergeCell ref="U33:V33"/>
    <mergeCell ref="W33:AJ33"/>
    <mergeCell ref="G34:H34"/>
    <mergeCell ref="I34:S34"/>
    <mergeCell ref="B34:D34"/>
    <mergeCell ref="U34:V34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56"/>
  <sheetViews>
    <sheetView zoomScale="90" zoomScaleNormal="90" zoomScalePageLayoutView="0" workbookViewId="0" topLeftCell="A124">
      <selection activeCell="F19" sqref="F19"/>
    </sheetView>
  </sheetViews>
  <sheetFormatPr defaultColWidth="11.57421875" defaultRowHeight="15"/>
  <cols>
    <col min="1" max="1" width="5.421875" style="11" customWidth="1"/>
    <col min="2" max="2" width="22.421875" style="11" customWidth="1"/>
    <col min="3" max="3" width="9.57421875" style="11" bestFit="1" customWidth="1"/>
    <col min="4" max="4" width="6.57421875" style="11" customWidth="1"/>
    <col min="5" max="5" width="4.57421875" style="18" customWidth="1"/>
    <col min="6" max="17" width="2.8515625" style="11" customWidth="1"/>
    <col min="18" max="18" width="2.57421875" style="11" customWidth="1"/>
    <col min="19" max="36" width="2.8515625" style="11" customWidth="1"/>
    <col min="37" max="38" width="4.00390625" style="17" customWidth="1"/>
    <col min="39" max="39" width="5.140625" style="17" customWidth="1"/>
    <col min="40" max="243" width="9.140625" style="11" customWidth="1"/>
  </cols>
  <sheetData>
    <row r="1" spans="1:39" ht="30" customHeight="1">
      <c r="A1" s="259" t="s">
        <v>245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1"/>
    </row>
    <row r="2" spans="1:39" s="13" customFormat="1" ht="9.75" customHeight="1" thickBot="1">
      <c r="A2" s="262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4"/>
    </row>
    <row r="3" spans="1:39" s="16" customFormat="1" ht="21.75" customHeight="1">
      <c r="A3" s="127" t="s">
        <v>0</v>
      </c>
      <c r="B3" s="128" t="s">
        <v>1</v>
      </c>
      <c r="C3" s="128" t="s">
        <v>17</v>
      </c>
      <c r="D3" s="129" t="s">
        <v>2</v>
      </c>
      <c r="E3" s="265" t="s">
        <v>3</v>
      </c>
      <c r="F3" s="182">
        <v>1</v>
      </c>
      <c r="G3" s="182">
        <v>2</v>
      </c>
      <c r="H3" s="182">
        <v>3</v>
      </c>
      <c r="I3" s="182">
        <v>4</v>
      </c>
      <c r="J3" s="182">
        <v>5</v>
      </c>
      <c r="K3" s="182">
        <v>6</v>
      </c>
      <c r="L3" s="182">
        <v>7</v>
      </c>
      <c r="M3" s="182">
        <v>8</v>
      </c>
      <c r="N3" s="182">
        <v>9</v>
      </c>
      <c r="O3" s="182">
        <v>10</v>
      </c>
      <c r="P3" s="182">
        <v>11</v>
      </c>
      <c r="Q3" s="182">
        <v>12</v>
      </c>
      <c r="R3" s="182">
        <v>13</v>
      </c>
      <c r="S3" s="182">
        <v>14</v>
      </c>
      <c r="T3" s="182">
        <v>15</v>
      </c>
      <c r="U3" s="182">
        <v>16</v>
      </c>
      <c r="V3" s="182">
        <v>17</v>
      </c>
      <c r="W3" s="182">
        <v>18</v>
      </c>
      <c r="X3" s="182">
        <v>19</v>
      </c>
      <c r="Y3" s="182">
        <v>20</v>
      </c>
      <c r="Z3" s="182">
        <v>21</v>
      </c>
      <c r="AA3" s="182">
        <v>22</v>
      </c>
      <c r="AB3" s="182">
        <v>23</v>
      </c>
      <c r="AC3" s="182">
        <v>24</v>
      </c>
      <c r="AD3" s="182">
        <v>25</v>
      </c>
      <c r="AE3" s="182">
        <v>26</v>
      </c>
      <c r="AF3" s="182">
        <v>27</v>
      </c>
      <c r="AG3" s="182">
        <v>28</v>
      </c>
      <c r="AH3" s="182">
        <v>29</v>
      </c>
      <c r="AI3" s="182">
        <v>30</v>
      </c>
      <c r="AJ3" s="182">
        <v>31</v>
      </c>
      <c r="AK3" s="244" t="s">
        <v>4</v>
      </c>
      <c r="AL3" s="245" t="s">
        <v>5</v>
      </c>
      <c r="AM3" s="246" t="s">
        <v>6</v>
      </c>
    </row>
    <row r="4" spans="1:39" s="16" customFormat="1" ht="21.75" customHeight="1">
      <c r="A4" s="131"/>
      <c r="B4" s="132" t="s">
        <v>18</v>
      </c>
      <c r="C4" s="132" t="s">
        <v>16</v>
      </c>
      <c r="D4" s="133" t="s">
        <v>8</v>
      </c>
      <c r="E4" s="266"/>
      <c r="F4" s="134" t="s">
        <v>10</v>
      </c>
      <c r="G4" s="134" t="s">
        <v>11</v>
      </c>
      <c r="H4" s="134" t="s">
        <v>10</v>
      </c>
      <c r="I4" s="134" t="s">
        <v>12</v>
      </c>
      <c r="J4" s="134" t="s">
        <v>9</v>
      </c>
      <c r="K4" s="134" t="s">
        <v>9</v>
      </c>
      <c r="L4" s="134" t="s">
        <v>10</v>
      </c>
      <c r="M4" s="134" t="s">
        <v>10</v>
      </c>
      <c r="N4" s="134" t="s">
        <v>11</v>
      </c>
      <c r="O4" s="134" t="s">
        <v>10</v>
      </c>
      <c r="P4" s="134" t="s">
        <v>12</v>
      </c>
      <c r="Q4" s="134" t="s">
        <v>9</v>
      </c>
      <c r="R4" s="134" t="s">
        <v>9</v>
      </c>
      <c r="S4" s="134" t="s">
        <v>10</v>
      </c>
      <c r="T4" s="134" t="s">
        <v>10</v>
      </c>
      <c r="U4" s="134" t="s">
        <v>11</v>
      </c>
      <c r="V4" s="134" t="s">
        <v>10</v>
      </c>
      <c r="W4" s="134" t="s">
        <v>12</v>
      </c>
      <c r="X4" s="134" t="s">
        <v>9</v>
      </c>
      <c r="Y4" s="134" t="s">
        <v>9</v>
      </c>
      <c r="Z4" s="134" t="s">
        <v>10</v>
      </c>
      <c r="AA4" s="134" t="s">
        <v>10</v>
      </c>
      <c r="AB4" s="134" t="s">
        <v>11</v>
      </c>
      <c r="AC4" s="134" t="s">
        <v>10</v>
      </c>
      <c r="AD4" s="134" t="s">
        <v>12</v>
      </c>
      <c r="AE4" s="134" t="s">
        <v>9</v>
      </c>
      <c r="AF4" s="134" t="s">
        <v>9</v>
      </c>
      <c r="AG4" s="134" t="s">
        <v>10</v>
      </c>
      <c r="AH4" s="134" t="s">
        <v>10</v>
      </c>
      <c r="AI4" s="134" t="s">
        <v>11</v>
      </c>
      <c r="AJ4" s="134" t="s">
        <v>10</v>
      </c>
      <c r="AK4" s="229"/>
      <c r="AL4" s="231"/>
      <c r="AM4" s="233"/>
    </row>
    <row r="5" spans="1:41" s="16" customFormat="1" ht="21.75" customHeight="1">
      <c r="A5" s="135">
        <v>117200</v>
      </c>
      <c r="B5" s="136" t="s">
        <v>40</v>
      </c>
      <c r="C5" s="28" t="s">
        <v>53</v>
      </c>
      <c r="D5" s="137" t="s">
        <v>66</v>
      </c>
      <c r="E5" s="138" t="s">
        <v>13</v>
      </c>
      <c r="F5" s="187"/>
      <c r="G5" s="187" t="s">
        <v>236</v>
      </c>
      <c r="H5" s="247" t="s">
        <v>240</v>
      </c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9"/>
      <c r="AC5" s="25"/>
      <c r="AD5" s="25"/>
      <c r="AE5" s="25" t="s">
        <v>236</v>
      </c>
      <c r="AF5" s="25"/>
      <c r="AG5" s="25"/>
      <c r="AH5" s="187" t="s">
        <v>236</v>
      </c>
      <c r="AI5" s="187"/>
      <c r="AJ5" s="25"/>
      <c r="AK5" s="99">
        <v>126</v>
      </c>
      <c r="AL5" s="139">
        <f>COUNTIF(E5:AK5,"T")*6+COUNTIF(E5:AK5,"P")*12+COUNTIF(E5:AK5,"M")*6+COUNTIF(E5:AK5,"I")*6+COUNTIF(E5:AK5,"N")*12+COUNTIF(E5:AK5,"TI")*11+COUNTIF(E5:AK5,"MT")*12+COUNTIF(E5:AK5,"MN")*18+COUNTIF(E5:AK5,"PI")*17+COUNTIF(E5:AK5,"TN")*18+COUNTIF(E5:AK5,"NB")*6+COUNTIF(E5:AK5,"AF")*6</f>
        <v>36</v>
      </c>
      <c r="AM5" s="192">
        <f>SUM(AL5-36)</f>
        <v>0</v>
      </c>
      <c r="AN5" s="110"/>
      <c r="AO5" s="110"/>
    </row>
    <row r="6" spans="1:39" s="16" customFormat="1" ht="21.75" customHeight="1">
      <c r="A6" s="135">
        <v>123374</v>
      </c>
      <c r="B6" s="140" t="s">
        <v>41</v>
      </c>
      <c r="C6" s="27" t="s">
        <v>54</v>
      </c>
      <c r="D6" s="137" t="s">
        <v>66</v>
      </c>
      <c r="E6" s="138" t="s">
        <v>13</v>
      </c>
      <c r="F6" s="187"/>
      <c r="G6" s="187" t="s">
        <v>236</v>
      </c>
      <c r="H6" s="25"/>
      <c r="I6" s="25" t="s">
        <v>236</v>
      </c>
      <c r="J6" s="25" t="s">
        <v>236</v>
      </c>
      <c r="K6" s="25"/>
      <c r="L6" s="25"/>
      <c r="M6" s="187" t="s">
        <v>236</v>
      </c>
      <c r="N6" s="187"/>
      <c r="O6" s="25"/>
      <c r="P6" s="25" t="s">
        <v>236</v>
      </c>
      <c r="Q6" s="25"/>
      <c r="R6" s="25"/>
      <c r="S6" s="25" t="s">
        <v>236</v>
      </c>
      <c r="T6" s="187"/>
      <c r="U6" s="187"/>
      <c r="V6" s="25" t="s">
        <v>236</v>
      </c>
      <c r="W6" s="25"/>
      <c r="X6" s="25"/>
      <c r="Y6" s="25" t="s">
        <v>236</v>
      </c>
      <c r="Z6" s="25"/>
      <c r="AA6" s="187"/>
      <c r="AB6" s="187" t="s">
        <v>236</v>
      </c>
      <c r="AC6" s="25"/>
      <c r="AD6" s="25"/>
      <c r="AE6" s="25" t="s">
        <v>236</v>
      </c>
      <c r="AF6" s="25"/>
      <c r="AG6" s="25"/>
      <c r="AH6" s="187" t="s">
        <v>236</v>
      </c>
      <c r="AI6" s="187"/>
      <c r="AJ6" s="25"/>
      <c r="AK6" s="99">
        <v>126</v>
      </c>
      <c r="AL6" s="139">
        <f aca="true" t="shared" si="0" ref="AL6:AL19">COUNTIF(E6:AK6,"T")*6+COUNTIF(E6:AK6,"P")*12+COUNTIF(E6:AK6,"M")*6+COUNTIF(E6:AK6,"I")*6+COUNTIF(E6:AK6,"N")*12+COUNTIF(E6:AK6,"TI")*11+COUNTIF(E6:AK6,"MT")*12+COUNTIF(E6:AK6,"MN")*18+COUNTIF(E6:AK6,"PI")*17+COUNTIF(E6:AK6,"TN")*18+COUNTIF(E6:AK6,"NB")*6+COUNTIF(E6:AK6,"AF")*6</f>
        <v>132</v>
      </c>
      <c r="AM6" s="192">
        <f aca="true" t="shared" si="1" ref="AM6:AM19">SUM(AL6-126)</f>
        <v>6</v>
      </c>
    </row>
    <row r="7" spans="1:39" s="16" customFormat="1" ht="21.75" customHeight="1">
      <c r="A7" s="135">
        <v>150967</v>
      </c>
      <c r="B7" s="140" t="s">
        <v>42</v>
      </c>
      <c r="C7" s="30" t="s">
        <v>55</v>
      </c>
      <c r="D7" s="137" t="s">
        <v>66</v>
      </c>
      <c r="E7" s="138" t="s">
        <v>13</v>
      </c>
      <c r="F7" s="187"/>
      <c r="G7" s="187" t="s">
        <v>236</v>
      </c>
      <c r="H7" s="25"/>
      <c r="I7" s="25"/>
      <c r="J7" s="25" t="s">
        <v>236</v>
      </c>
      <c r="K7" s="25"/>
      <c r="L7" s="25" t="s">
        <v>236</v>
      </c>
      <c r="M7" s="187" t="s">
        <v>236</v>
      </c>
      <c r="N7" s="187"/>
      <c r="O7" s="25"/>
      <c r="P7" s="25" t="s">
        <v>236</v>
      </c>
      <c r="Q7" s="25"/>
      <c r="R7" s="25"/>
      <c r="S7" s="25" t="s">
        <v>236</v>
      </c>
      <c r="T7" s="187"/>
      <c r="U7" s="187"/>
      <c r="V7" s="25" t="s">
        <v>236</v>
      </c>
      <c r="W7" s="25"/>
      <c r="X7" s="25"/>
      <c r="Y7" s="25" t="s">
        <v>236</v>
      </c>
      <c r="Z7" s="25"/>
      <c r="AA7" s="187"/>
      <c r="AB7" s="187" t="s">
        <v>236</v>
      </c>
      <c r="AC7" s="25"/>
      <c r="AD7" s="25"/>
      <c r="AE7" s="25" t="s">
        <v>236</v>
      </c>
      <c r="AF7" s="25"/>
      <c r="AG7" s="25"/>
      <c r="AH7" s="187" t="s">
        <v>236</v>
      </c>
      <c r="AI7" s="187"/>
      <c r="AJ7" s="25"/>
      <c r="AK7" s="99">
        <v>126</v>
      </c>
      <c r="AL7" s="139">
        <f t="shared" si="0"/>
        <v>132</v>
      </c>
      <c r="AM7" s="192">
        <f t="shared" si="1"/>
        <v>6</v>
      </c>
    </row>
    <row r="8" spans="1:39" s="16" customFormat="1" ht="21.75" customHeight="1">
      <c r="A8" s="135">
        <v>151050</v>
      </c>
      <c r="B8" s="140" t="s">
        <v>43</v>
      </c>
      <c r="C8" s="32" t="s">
        <v>56</v>
      </c>
      <c r="D8" s="137" t="s">
        <v>66</v>
      </c>
      <c r="E8" s="138" t="s">
        <v>13</v>
      </c>
      <c r="F8" s="187"/>
      <c r="G8" s="187" t="s">
        <v>236</v>
      </c>
      <c r="H8" s="25"/>
      <c r="I8" s="25"/>
      <c r="J8" s="25" t="s">
        <v>236</v>
      </c>
      <c r="K8" s="25"/>
      <c r="L8" s="25"/>
      <c r="M8" s="187" t="s">
        <v>236</v>
      </c>
      <c r="N8" s="187"/>
      <c r="O8" s="25"/>
      <c r="P8" s="25" t="s">
        <v>236</v>
      </c>
      <c r="Q8" s="25"/>
      <c r="R8" s="25"/>
      <c r="S8" s="25" t="s">
        <v>236</v>
      </c>
      <c r="T8" s="187"/>
      <c r="U8" s="187"/>
      <c r="V8" s="247" t="s">
        <v>250</v>
      </c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9"/>
      <c r="AK8" s="99">
        <v>126</v>
      </c>
      <c r="AL8" s="139">
        <f t="shared" si="0"/>
        <v>60</v>
      </c>
      <c r="AM8" s="192">
        <f>SUM(AL8-60)</f>
        <v>0</v>
      </c>
    </row>
    <row r="9" spans="1:39" s="16" customFormat="1" ht="21.75" customHeight="1">
      <c r="A9" s="135">
        <v>151009</v>
      </c>
      <c r="B9" s="140" t="s">
        <v>44</v>
      </c>
      <c r="C9" s="31" t="s">
        <v>57</v>
      </c>
      <c r="D9" s="137" t="s">
        <v>66</v>
      </c>
      <c r="E9" s="138" t="s">
        <v>13</v>
      </c>
      <c r="F9" s="187"/>
      <c r="G9" s="187" t="s">
        <v>236</v>
      </c>
      <c r="H9" s="25"/>
      <c r="I9" s="25"/>
      <c r="J9" s="25" t="s">
        <v>254</v>
      </c>
      <c r="K9" s="25"/>
      <c r="L9" s="25"/>
      <c r="M9" s="187" t="s">
        <v>236</v>
      </c>
      <c r="N9" s="187"/>
      <c r="O9" s="25" t="s">
        <v>236</v>
      </c>
      <c r="P9" s="25" t="s">
        <v>236</v>
      </c>
      <c r="Q9" s="25"/>
      <c r="R9" s="25"/>
      <c r="S9" s="25" t="s">
        <v>236</v>
      </c>
      <c r="T9" s="187"/>
      <c r="U9" s="187"/>
      <c r="V9" s="25" t="s">
        <v>236</v>
      </c>
      <c r="W9" s="25"/>
      <c r="X9" s="25"/>
      <c r="Y9" s="25" t="s">
        <v>236</v>
      </c>
      <c r="Z9" s="25"/>
      <c r="AA9" s="187"/>
      <c r="AB9" s="187" t="s">
        <v>236</v>
      </c>
      <c r="AC9" s="25"/>
      <c r="AD9" s="25"/>
      <c r="AE9" s="25" t="s">
        <v>236</v>
      </c>
      <c r="AF9" s="25"/>
      <c r="AG9" s="25"/>
      <c r="AH9" s="187" t="s">
        <v>236</v>
      </c>
      <c r="AI9" s="187"/>
      <c r="AJ9" s="25"/>
      <c r="AK9" s="99">
        <v>126</v>
      </c>
      <c r="AL9" s="139">
        <f t="shared" si="0"/>
        <v>120</v>
      </c>
      <c r="AM9" s="192">
        <f t="shared" si="1"/>
        <v>-6</v>
      </c>
    </row>
    <row r="10" spans="1:39" s="16" customFormat="1" ht="21.75" customHeight="1">
      <c r="A10" s="135">
        <v>135283</v>
      </c>
      <c r="B10" s="136" t="s">
        <v>45</v>
      </c>
      <c r="C10" s="32" t="s">
        <v>58</v>
      </c>
      <c r="D10" s="137" t="s">
        <v>66</v>
      </c>
      <c r="E10" s="138" t="s">
        <v>13</v>
      </c>
      <c r="F10" s="187"/>
      <c r="G10" s="187" t="s">
        <v>236</v>
      </c>
      <c r="H10" s="25" t="s">
        <v>236</v>
      </c>
      <c r="I10" s="25"/>
      <c r="J10" s="25" t="s">
        <v>236</v>
      </c>
      <c r="K10" s="25"/>
      <c r="L10" s="25"/>
      <c r="M10" s="187" t="s">
        <v>236</v>
      </c>
      <c r="N10" s="187"/>
      <c r="O10" s="25"/>
      <c r="P10" s="25" t="s">
        <v>236</v>
      </c>
      <c r="Q10" s="25"/>
      <c r="R10" s="25"/>
      <c r="S10" s="25" t="s">
        <v>236</v>
      </c>
      <c r="T10" s="187"/>
      <c r="U10" s="187"/>
      <c r="V10" s="25" t="s">
        <v>236</v>
      </c>
      <c r="W10" s="25"/>
      <c r="X10" s="25"/>
      <c r="Y10" s="25" t="s">
        <v>236</v>
      </c>
      <c r="Z10" s="25"/>
      <c r="AA10" s="187"/>
      <c r="AB10" s="187" t="s">
        <v>236</v>
      </c>
      <c r="AC10" s="25"/>
      <c r="AD10" s="25"/>
      <c r="AE10" s="25" t="s">
        <v>236</v>
      </c>
      <c r="AF10" s="25"/>
      <c r="AG10" s="25"/>
      <c r="AH10" s="187" t="s">
        <v>236</v>
      </c>
      <c r="AI10" s="187"/>
      <c r="AJ10" s="25"/>
      <c r="AK10" s="99">
        <v>126</v>
      </c>
      <c r="AL10" s="139">
        <f t="shared" si="0"/>
        <v>132</v>
      </c>
      <c r="AM10" s="192">
        <f t="shared" si="1"/>
        <v>6</v>
      </c>
    </row>
    <row r="11" spans="1:39" s="16" customFormat="1" ht="21.75" customHeight="1">
      <c r="A11" s="135">
        <v>152595</v>
      </c>
      <c r="B11" s="140" t="s">
        <v>207</v>
      </c>
      <c r="C11" s="32" t="s">
        <v>208</v>
      </c>
      <c r="D11" s="137" t="s">
        <v>66</v>
      </c>
      <c r="E11" s="138" t="s">
        <v>13</v>
      </c>
      <c r="F11" s="247" t="s">
        <v>246</v>
      </c>
      <c r="G11" s="248"/>
      <c r="H11" s="248"/>
      <c r="I11" s="248"/>
      <c r="J11" s="248"/>
      <c r="K11" s="248"/>
      <c r="L11" s="248"/>
      <c r="M11" s="249"/>
      <c r="N11" s="187"/>
      <c r="O11" s="25"/>
      <c r="P11" s="25" t="s">
        <v>236</v>
      </c>
      <c r="Q11" s="25"/>
      <c r="R11" s="25" t="s">
        <v>236</v>
      </c>
      <c r="S11" s="25" t="s">
        <v>236</v>
      </c>
      <c r="T11" s="187"/>
      <c r="U11" s="187"/>
      <c r="V11" s="25" t="s">
        <v>236</v>
      </c>
      <c r="W11" s="25"/>
      <c r="X11" s="25"/>
      <c r="Y11" s="25" t="s">
        <v>236</v>
      </c>
      <c r="Z11" s="25"/>
      <c r="AA11" s="187"/>
      <c r="AB11" s="187" t="s">
        <v>236</v>
      </c>
      <c r="AC11" s="25"/>
      <c r="AD11" s="25"/>
      <c r="AE11" s="25" t="s">
        <v>236</v>
      </c>
      <c r="AF11" s="25"/>
      <c r="AG11" s="25"/>
      <c r="AH11" s="187" t="s">
        <v>236</v>
      </c>
      <c r="AI11" s="186"/>
      <c r="AJ11" s="184"/>
      <c r="AK11" s="99">
        <v>126</v>
      </c>
      <c r="AL11" s="139">
        <f t="shared" si="0"/>
        <v>96</v>
      </c>
      <c r="AM11" s="192">
        <f>SUM(AL11-96)</f>
        <v>0</v>
      </c>
    </row>
    <row r="12" spans="1:39" s="16" customFormat="1" ht="21.75" customHeight="1">
      <c r="A12" s="135">
        <v>152188</v>
      </c>
      <c r="B12" s="140" t="s">
        <v>46</v>
      </c>
      <c r="C12" s="32" t="s">
        <v>59</v>
      </c>
      <c r="D12" s="137" t="s">
        <v>66</v>
      </c>
      <c r="E12" s="138" t="s">
        <v>13</v>
      </c>
      <c r="F12" s="187"/>
      <c r="G12" s="187" t="s">
        <v>236</v>
      </c>
      <c r="H12" s="25"/>
      <c r="I12" s="25"/>
      <c r="J12" s="25" t="s">
        <v>236</v>
      </c>
      <c r="K12" s="25" t="s">
        <v>236</v>
      </c>
      <c r="L12" s="25"/>
      <c r="M12" s="187" t="s">
        <v>236</v>
      </c>
      <c r="N12" s="187"/>
      <c r="O12" s="25"/>
      <c r="P12" s="25" t="s">
        <v>236</v>
      </c>
      <c r="Q12" s="25"/>
      <c r="R12" s="25"/>
      <c r="S12" s="25" t="s">
        <v>236</v>
      </c>
      <c r="T12" s="187"/>
      <c r="U12" s="187"/>
      <c r="V12" s="25" t="s">
        <v>236</v>
      </c>
      <c r="W12" s="25"/>
      <c r="X12" s="25"/>
      <c r="Y12" s="25" t="s">
        <v>236</v>
      </c>
      <c r="Z12" s="25"/>
      <c r="AA12" s="187"/>
      <c r="AB12" s="187" t="s">
        <v>236</v>
      </c>
      <c r="AC12" s="25"/>
      <c r="AD12" s="25"/>
      <c r="AE12" s="25" t="s">
        <v>236</v>
      </c>
      <c r="AF12" s="25"/>
      <c r="AG12" s="25"/>
      <c r="AH12" s="187" t="s">
        <v>236</v>
      </c>
      <c r="AI12" s="187"/>
      <c r="AJ12" s="25"/>
      <c r="AK12" s="99">
        <v>126</v>
      </c>
      <c r="AL12" s="139">
        <f t="shared" si="0"/>
        <v>132</v>
      </c>
      <c r="AM12" s="192">
        <f t="shared" si="1"/>
        <v>6</v>
      </c>
    </row>
    <row r="13" spans="1:39" s="13" customFormat="1" ht="21.75" customHeight="1">
      <c r="A13" s="135">
        <v>151041</v>
      </c>
      <c r="B13" s="136" t="s">
        <v>47</v>
      </c>
      <c r="C13" s="31" t="s">
        <v>60</v>
      </c>
      <c r="D13" s="137" t="s">
        <v>66</v>
      </c>
      <c r="E13" s="138" t="s">
        <v>13</v>
      </c>
      <c r="F13" s="187"/>
      <c r="G13" s="187" t="s">
        <v>236</v>
      </c>
      <c r="H13" s="25"/>
      <c r="I13" s="25"/>
      <c r="J13" s="25" t="s">
        <v>236</v>
      </c>
      <c r="K13" s="25"/>
      <c r="L13" s="25"/>
      <c r="M13" s="187" t="s">
        <v>236</v>
      </c>
      <c r="N13" s="187"/>
      <c r="O13" s="25"/>
      <c r="P13" s="25" t="s">
        <v>236</v>
      </c>
      <c r="Q13" s="25" t="s">
        <v>236</v>
      </c>
      <c r="R13" s="25"/>
      <c r="S13" s="25" t="s">
        <v>236</v>
      </c>
      <c r="T13" s="187"/>
      <c r="U13" s="187"/>
      <c r="V13" s="25" t="s">
        <v>236</v>
      </c>
      <c r="W13" s="25"/>
      <c r="X13" s="25"/>
      <c r="Y13" s="25" t="s">
        <v>236</v>
      </c>
      <c r="Z13" s="25"/>
      <c r="AA13" s="187"/>
      <c r="AB13" s="187" t="s">
        <v>236</v>
      </c>
      <c r="AC13" s="25"/>
      <c r="AD13" s="25"/>
      <c r="AE13" s="25" t="s">
        <v>236</v>
      </c>
      <c r="AF13" s="25"/>
      <c r="AG13" s="25"/>
      <c r="AH13" s="187" t="s">
        <v>236</v>
      </c>
      <c r="AI13" s="187"/>
      <c r="AJ13" s="25"/>
      <c r="AK13" s="99">
        <v>126</v>
      </c>
      <c r="AL13" s="139">
        <f t="shared" si="0"/>
        <v>132</v>
      </c>
      <c r="AM13" s="192">
        <f t="shared" si="1"/>
        <v>6</v>
      </c>
    </row>
    <row r="14" spans="1:39" s="13" customFormat="1" ht="21.75" customHeight="1">
      <c r="A14" s="135">
        <v>129488</v>
      </c>
      <c r="B14" s="140" t="s">
        <v>48</v>
      </c>
      <c r="C14" s="28" t="s">
        <v>61</v>
      </c>
      <c r="D14" s="137" t="s">
        <v>66</v>
      </c>
      <c r="E14" s="138" t="s">
        <v>13</v>
      </c>
      <c r="F14" s="187"/>
      <c r="G14" s="187" t="s">
        <v>236</v>
      </c>
      <c r="H14" s="25"/>
      <c r="I14" s="25"/>
      <c r="J14" s="25" t="s">
        <v>236</v>
      </c>
      <c r="K14" s="25"/>
      <c r="L14" s="25"/>
      <c r="M14" s="187" t="s">
        <v>236</v>
      </c>
      <c r="N14" s="187"/>
      <c r="O14" s="25"/>
      <c r="P14" s="25" t="s">
        <v>236</v>
      </c>
      <c r="Q14" s="25"/>
      <c r="R14" s="25"/>
      <c r="S14" s="25" t="s">
        <v>236</v>
      </c>
      <c r="T14" s="187"/>
      <c r="U14" s="187"/>
      <c r="V14" s="25" t="s">
        <v>236</v>
      </c>
      <c r="W14" s="25" t="s">
        <v>236</v>
      </c>
      <c r="X14" s="25"/>
      <c r="Y14" s="25" t="s">
        <v>236</v>
      </c>
      <c r="Z14" s="25"/>
      <c r="AA14" s="187"/>
      <c r="AB14" s="187" t="s">
        <v>236</v>
      </c>
      <c r="AC14" s="25"/>
      <c r="AD14" s="25"/>
      <c r="AE14" s="25" t="s">
        <v>236</v>
      </c>
      <c r="AF14" s="25"/>
      <c r="AG14" s="25"/>
      <c r="AH14" s="187" t="s">
        <v>236</v>
      </c>
      <c r="AI14" s="187"/>
      <c r="AJ14" s="25"/>
      <c r="AK14" s="99">
        <v>126</v>
      </c>
      <c r="AL14" s="139">
        <f t="shared" si="0"/>
        <v>132</v>
      </c>
      <c r="AM14" s="192">
        <f t="shared" si="1"/>
        <v>6</v>
      </c>
    </row>
    <row r="15" spans="1:39" s="13" customFormat="1" ht="21.75" customHeight="1">
      <c r="A15" s="135">
        <v>151033</v>
      </c>
      <c r="B15" s="140" t="s">
        <v>49</v>
      </c>
      <c r="C15" s="28" t="s">
        <v>62</v>
      </c>
      <c r="D15" s="137" t="s">
        <v>66</v>
      </c>
      <c r="E15" s="138" t="s">
        <v>13</v>
      </c>
      <c r="F15" s="187"/>
      <c r="G15" s="187" t="s">
        <v>236</v>
      </c>
      <c r="H15" s="25"/>
      <c r="I15" s="25"/>
      <c r="J15" s="25" t="s">
        <v>236</v>
      </c>
      <c r="K15" s="25"/>
      <c r="L15" s="25"/>
      <c r="M15" s="187" t="s">
        <v>236</v>
      </c>
      <c r="N15" s="187"/>
      <c r="O15" s="25"/>
      <c r="P15" s="25" t="s">
        <v>236</v>
      </c>
      <c r="Q15" s="25"/>
      <c r="R15" s="25"/>
      <c r="S15" s="25" t="s">
        <v>236</v>
      </c>
      <c r="T15" s="187"/>
      <c r="U15" s="187"/>
      <c r="V15" s="25" t="s">
        <v>236</v>
      </c>
      <c r="W15" s="25"/>
      <c r="X15" s="25"/>
      <c r="Y15" s="25" t="s">
        <v>236</v>
      </c>
      <c r="Z15" s="25" t="s">
        <v>236</v>
      </c>
      <c r="AA15" s="187"/>
      <c r="AB15" s="187" t="s">
        <v>236</v>
      </c>
      <c r="AC15" s="25"/>
      <c r="AD15" s="25"/>
      <c r="AE15" s="25" t="s">
        <v>236</v>
      </c>
      <c r="AF15" s="25"/>
      <c r="AG15" s="25"/>
      <c r="AH15" s="187" t="s">
        <v>236</v>
      </c>
      <c r="AI15" s="187"/>
      <c r="AJ15" s="25"/>
      <c r="AK15" s="99">
        <v>126</v>
      </c>
      <c r="AL15" s="139">
        <f t="shared" si="0"/>
        <v>132</v>
      </c>
      <c r="AM15" s="192">
        <f t="shared" si="1"/>
        <v>6</v>
      </c>
    </row>
    <row r="16" spans="1:39" s="13" customFormat="1" ht="21.75" customHeight="1">
      <c r="A16" s="135">
        <v>124656</v>
      </c>
      <c r="B16" s="140" t="s">
        <v>217</v>
      </c>
      <c r="C16" s="28" t="s">
        <v>218</v>
      </c>
      <c r="D16" s="137" t="s">
        <v>66</v>
      </c>
      <c r="E16" s="138" t="s">
        <v>13</v>
      </c>
      <c r="F16" s="187"/>
      <c r="G16" s="187" t="s">
        <v>236</v>
      </c>
      <c r="H16" s="25"/>
      <c r="I16" s="25"/>
      <c r="J16" s="25" t="s">
        <v>236</v>
      </c>
      <c r="K16" s="25"/>
      <c r="L16" s="25"/>
      <c r="M16" s="187" t="s">
        <v>236</v>
      </c>
      <c r="N16" s="187"/>
      <c r="O16" s="25"/>
      <c r="P16" s="25" t="s">
        <v>236</v>
      </c>
      <c r="Q16" s="25"/>
      <c r="R16" s="25"/>
      <c r="S16" s="25" t="s">
        <v>236</v>
      </c>
      <c r="T16" s="187"/>
      <c r="U16" s="187" t="s">
        <v>236</v>
      </c>
      <c r="V16" s="25" t="s">
        <v>236</v>
      </c>
      <c r="W16" s="25"/>
      <c r="X16" s="25"/>
      <c r="Y16" s="25" t="s">
        <v>236</v>
      </c>
      <c r="Z16" s="25"/>
      <c r="AA16" s="187"/>
      <c r="AB16" s="187" t="s">
        <v>236</v>
      </c>
      <c r="AC16" s="25"/>
      <c r="AD16" s="25"/>
      <c r="AE16" s="25" t="s">
        <v>236</v>
      </c>
      <c r="AF16" s="25"/>
      <c r="AG16" s="25"/>
      <c r="AH16" s="187" t="s">
        <v>236</v>
      </c>
      <c r="AI16" s="187"/>
      <c r="AJ16" s="25"/>
      <c r="AK16" s="99">
        <v>126</v>
      </c>
      <c r="AL16" s="139">
        <f t="shared" si="0"/>
        <v>132</v>
      </c>
      <c r="AM16" s="192">
        <f t="shared" si="1"/>
        <v>6</v>
      </c>
    </row>
    <row r="17" spans="1:39" s="13" customFormat="1" ht="21.75" customHeight="1">
      <c r="A17" s="135">
        <v>130222</v>
      </c>
      <c r="B17" s="140" t="s">
        <v>50</v>
      </c>
      <c r="C17" s="28" t="s">
        <v>63</v>
      </c>
      <c r="D17" s="137" t="s">
        <v>66</v>
      </c>
      <c r="E17" s="138" t="s">
        <v>13</v>
      </c>
      <c r="F17" s="187"/>
      <c r="G17" s="187"/>
      <c r="H17" s="25"/>
      <c r="I17" s="25"/>
      <c r="J17" s="25" t="s">
        <v>236</v>
      </c>
      <c r="K17" s="25"/>
      <c r="L17" s="25"/>
      <c r="M17" s="187" t="s">
        <v>236</v>
      </c>
      <c r="N17" s="187"/>
      <c r="O17" s="25"/>
      <c r="P17" s="25" t="s">
        <v>236</v>
      </c>
      <c r="Q17" s="25"/>
      <c r="R17" s="25"/>
      <c r="S17" s="25" t="s">
        <v>236</v>
      </c>
      <c r="T17" s="187"/>
      <c r="U17" s="187"/>
      <c r="V17" s="25" t="s">
        <v>236</v>
      </c>
      <c r="W17" s="25"/>
      <c r="X17" s="25"/>
      <c r="Y17" s="25" t="s">
        <v>236</v>
      </c>
      <c r="Z17" s="25"/>
      <c r="AA17" s="187" t="s">
        <v>237</v>
      </c>
      <c r="AB17" s="187" t="s">
        <v>236</v>
      </c>
      <c r="AC17" s="25"/>
      <c r="AD17" s="25"/>
      <c r="AE17" s="25" t="s">
        <v>236</v>
      </c>
      <c r="AF17" s="25"/>
      <c r="AG17" s="25"/>
      <c r="AH17" s="187" t="s">
        <v>236</v>
      </c>
      <c r="AI17" s="187"/>
      <c r="AJ17" s="25"/>
      <c r="AK17" s="99">
        <v>126</v>
      </c>
      <c r="AL17" s="139">
        <f t="shared" si="0"/>
        <v>114</v>
      </c>
      <c r="AM17" s="192">
        <f t="shared" si="1"/>
        <v>-12</v>
      </c>
    </row>
    <row r="18" spans="1:39" s="13" customFormat="1" ht="21.75" customHeight="1">
      <c r="A18" s="135">
        <v>151491</v>
      </c>
      <c r="B18" s="140" t="s">
        <v>51</v>
      </c>
      <c r="C18" s="28" t="s">
        <v>64</v>
      </c>
      <c r="D18" s="137" t="s">
        <v>66</v>
      </c>
      <c r="E18" s="138" t="s">
        <v>13</v>
      </c>
      <c r="F18" s="187"/>
      <c r="G18" s="187" t="s">
        <v>236</v>
      </c>
      <c r="H18" s="25"/>
      <c r="I18" s="25"/>
      <c r="J18" s="25" t="s">
        <v>236</v>
      </c>
      <c r="K18" s="25"/>
      <c r="L18" s="25" t="s">
        <v>236</v>
      </c>
      <c r="M18" s="187" t="s">
        <v>236</v>
      </c>
      <c r="N18" s="187"/>
      <c r="O18" s="25"/>
      <c r="P18" s="25" t="s">
        <v>236</v>
      </c>
      <c r="Q18" s="25"/>
      <c r="R18" s="25"/>
      <c r="S18" s="25" t="s">
        <v>236</v>
      </c>
      <c r="T18" s="187"/>
      <c r="U18" s="187"/>
      <c r="V18" s="25" t="s">
        <v>236</v>
      </c>
      <c r="W18" s="25"/>
      <c r="X18" s="25"/>
      <c r="Y18" s="25" t="s">
        <v>236</v>
      </c>
      <c r="Z18" s="25"/>
      <c r="AA18" s="187"/>
      <c r="AB18" s="187" t="s">
        <v>236</v>
      </c>
      <c r="AC18" s="25"/>
      <c r="AD18" s="25"/>
      <c r="AE18" s="25" t="s">
        <v>236</v>
      </c>
      <c r="AF18" s="25"/>
      <c r="AG18" s="25"/>
      <c r="AH18" s="187" t="s">
        <v>236</v>
      </c>
      <c r="AI18" s="198"/>
      <c r="AJ18" s="25"/>
      <c r="AK18" s="99">
        <v>126</v>
      </c>
      <c r="AL18" s="139">
        <f t="shared" si="0"/>
        <v>132</v>
      </c>
      <c r="AM18" s="192">
        <f t="shared" si="1"/>
        <v>6</v>
      </c>
    </row>
    <row r="19" spans="1:39" s="13" customFormat="1" ht="21.75" customHeight="1">
      <c r="A19" s="141">
        <v>420514</v>
      </c>
      <c r="B19" s="142" t="s">
        <v>223</v>
      </c>
      <c r="C19" s="28"/>
      <c r="D19" s="137" t="s">
        <v>66</v>
      </c>
      <c r="E19" s="138" t="s">
        <v>13</v>
      </c>
      <c r="F19" s="198"/>
      <c r="G19" s="187" t="s">
        <v>236</v>
      </c>
      <c r="H19" s="25"/>
      <c r="I19" s="25"/>
      <c r="J19" s="25" t="s">
        <v>236</v>
      </c>
      <c r="K19" s="25"/>
      <c r="L19" s="25"/>
      <c r="M19" s="187" t="s">
        <v>236</v>
      </c>
      <c r="N19" s="187"/>
      <c r="O19" s="25"/>
      <c r="P19" s="25" t="s">
        <v>236</v>
      </c>
      <c r="Q19" s="25"/>
      <c r="R19" s="25"/>
      <c r="S19" s="25" t="s">
        <v>236</v>
      </c>
      <c r="T19" s="187"/>
      <c r="U19" s="187"/>
      <c r="V19" s="25" t="s">
        <v>236</v>
      </c>
      <c r="W19" s="25"/>
      <c r="X19" s="25"/>
      <c r="Y19" s="25" t="s">
        <v>236</v>
      </c>
      <c r="Z19" s="25"/>
      <c r="AA19" s="187" t="s">
        <v>12</v>
      </c>
      <c r="AB19" s="187" t="s">
        <v>236</v>
      </c>
      <c r="AC19" s="25"/>
      <c r="AD19" s="25"/>
      <c r="AE19" s="25" t="s">
        <v>236</v>
      </c>
      <c r="AF19" s="25"/>
      <c r="AG19" s="25"/>
      <c r="AH19" s="187" t="s">
        <v>236</v>
      </c>
      <c r="AI19" s="187"/>
      <c r="AJ19" s="25"/>
      <c r="AK19" s="99">
        <v>126</v>
      </c>
      <c r="AL19" s="139">
        <f t="shared" si="0"/>
        <v>126</v>
      </c>
      <c r="AM19" s="192">
        <f t="shared" si="1"/>
        <v>0</v>
      </c>
    </row>
    <row r="20" spans="1:39" s="13" customFormat="1" ht="21.75" customHeight="1" thickBot="1">
      <c r="A20" s="143"/>
      <c r="B20" s="181"/>
      <c r="C20" s="44"/>
      <c r="D20" s="171">
        <v>15</v>
      </c>
      <c r="E20" s="172"/>
      <c r="F20" s="188"/>
      <c r="G20" s="188">
        <v>14</v>
      </c>
      <c r="H20" s="185"/>
      <c r="I20" s="185"/>
      <c r="J20" s="185">
        <v>13</v>
      </c>
      <c r="K20" s="185"/>
      <c r="L20" s="185"/>
      <c r="M20" s="188">
        <v>13</v>
      </c>
      <c r="N20" s="188"/>
      <c r="O20" s="185"/>
      <c r="P20" s="185">
        <v>14</v>
      </c>
      <c r="Q20" s="185"/>
      <c r="R20" s="185"/>
      <c r="S20" s="185">
        <v>14</v>
      </c>
      <c r="T20" s="188"/>
      <c r="U20" s="188"/>
      <c r="V20" s="185">
        <v>13</v>
      </c>
      <c r="W20" s="185"/>
      <c r="X20" s="185"/>
      <c r="Y20" s="185">
        <v>13</v>
      </c>
      <c r="Z20" s="185"/>
      <c r="AA20" s="188"/>
      <c r="AB20" s="188">
        <v>13</v>
      </c>
      <c r="AC20" s="185"/>
      <c r="AD20" s="185"/>
      <c r="AE20" s="185">
        <v>14</v>
      </c>
      <c r="AF20" s="185"/>
      <c r="AG20" s="185"/>
      <c r="AH20" s="188">
        <v>14</v>
      </c>
      <c r="AI20" s="188"/>
      <c r="AJ20" s="185"/>
      <c r="AK20" s="144"/>
      <c r="AL20" s="145"/>
      <c r="AM20" s="146"/>
    </row>
    <row r="21" spans="1:39" s="13" customFormat="1" ht="13.5" customHeight="1">
      <c r="A21" s="79"/>
      <c r="B21" s="80"/>
      <c r="C21" s="81"/>
      <c r="D21" s="82"/>
      <c r="E21" s="83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5"/>
      <c r="AL21" s="86"/>
      <c r="AM21" s="87"/>
    </row>
    <row r="22" spans="1:39" s="13" customFormat="1" ht="13.5" customHeight="1">
      <c r="A22" s="79"/>
      <c r="B22" s="80"/>
      <c r="C22" s="81"/>
      <c r="D22" s="82"/>
      <c r="E22" s="83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5"/>
      <c r="AL22" s="86"/>
      <c r="AM22" s="87"/>
    </row>
    <row r="23" spans="1:39" s="13" customFormat="1" ht="13.5" customHeight="1" thickBot="1">
      <c r="A23" s="79"/>
      <c r="B23" s="80"/>
      <c r="C23" s="81"/>
      <c r="D23" s="82"/>
      <c r="E23" s="83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5"/>
      <c r="AL23" s="86"/>
      <c r="AM23" s="87"/>
    </row>
    <row r="24" spans="1:39" s="16" customFormat="1" ht="21.75" customHeight="1">
      <c r="A24" s="148" t="s">
        <v>0</v>
      </c>
      <c r="B24" s="179" t="s">
        <v>1</v>
      </c>
      <c r="C24" s="179" t="s">
        <v>17</v>
      </c>
      <c r="D24" s="150" t="s">
        <v>2</v>
      </c>
      <c r="E24" s="256" t="s">
        <v>3</v>
      </c>
      <c r="F24" s="182">
        <v>1</v>
      </c>
      <c r="G24" s="182">
        <v>2</v>
      </c>
      <c r="H24" s="182">
        <v>3</v>
      </c>
      <c r="I24" s="182">
        <v>4</v>
      </c>
      <c r="J24" s="182">
        <v>5</v>
      </c>
      <c r="K24" s="182">
        <v>6</v>
      </c>
      <c r="L24" s="182">
        <v>7</v>
      </c>
      <c r="M24" s="182">
        <v>8</v>
      </c>
      <c r="N24" s="182">
        <v>9</v>
      </c>
      <c r="O24" s="182">
        <v>10</v>
      </c>
      <c r="P24" s="182">
        <v>11</v>
      </c>
      <c r="Q24" s="182">
        <v>12</v>
      </c>
      <c r="R24" s="182">
        <v>13</v>
      </c>
      <c r="S24" s="182">
        <v>14</v>
      </c>
      <c r="T24" s="182">
        <v>15</v>
      </c>
      <c r="U24" s="182">
        <v>16</v>
      </c>
      <c r="V24" s="182">
        <v>17</v>
      </c>
      <c r="W24" s="182">
        <v>18</v>
      </c>
      <c r="X24" s="182">
        <v>19</v>
      </c>
      <c r="Y24" s="182">
        <v>20</v>
      </c>
      <c r="Z24" s="182">
        <v>21</v>
      </c>
      <c r="AA24" s="182">
        <v>22</v>
      </c>
      <c r="AB24" s="182">
        <v>23</v>
      </c>
      <c r="AC24" s="182">
        <v>24</v>
      </c>
      <c r="AD24" s="182">
        <v>25</v>
      </c>
      <c r="AE24" s="182">
        <v>26</v>
      </c>
      <c r="AF24" s="182">
        <v>27</v>
      </c>
      <c r="AG24" s="182">
        <v>28</v>
      </c>
      <c r="AH24" s="182">
        <v>29</v>
      </c>
      <c r="AI24" s="182">
        <v>30</v>
      </c>
      <c r="AJ24" s="182">
        <v>31</v>
      </c>
      <c r="AK24" s="244" t="s">
        <v>4</v>
      </c>
      <c r="AL24" s="245" t="s">
        <v>5</v>
      </c>
      <c r="AM24" s="246" t="s">
        <v>6</v>
      </c>
    </row>
    <row r="25" spans="1:39" s="16" customFormat="1" ht="21.75" customHeight="1">
      <c r="A25" s="151"/>
      <c r="B25" s="180" t="s">
        <v>18</v>
      </c>
      <c r="C25" s="180" t="s">
        <v>16</v>
      </c>
      <c r="D25" s="133" t="s">
        <v>8</v>
      </c>
      <c r="E25" s="257"/>
      <c r="F25" s="134" t="s">
        <v>10</v>
      </c>
      <c r="G25" s="134" t="s">
        <v>11</v>
      </c>
      <c r="H25" s="134" t="s">
        <v>10</v>
      </c>
      <c r="I25" s="134" t="s">
        <v>12</v>
      </c>
      <c r="J25" s="134" t="s">
        <v>9</v>
      </c>
      <c r="K25" s="134" t="s">
        <v>9</v>
      </c>
      <c r="L25" s="134" t="s">
        <v>10</v>
      </c>
      <c r="M25" s="134" t="s">
        <v>10</v>
      </c>
      <c r="N25" s="134" t="s">
        <v>11</v>
      </c>
      <c r="O25" s="134" t="s">
        <v>10</v>
      </c>
      <c r="P25" s="134" t="s">
        <v>12</v>
      </c>
      <c r="Q25" s="134" t="s">
        <v>9</v>
      </c>
      <c r="R25" s="134" t="s">
        <v>9</v>
      </c>
      <c r="S25" s="134" t="s">
        <v>10</v>
      </c>
      <c r="T25" s="134" t="s">
        <v>10</v>
      </c>
      <c r="U25" s="134" t="s">
        <v>11</v>
      </c>
      <c r="V25" s="134" t="s">
        <v>10</v>
      </c>
      <c r="W25" s="134" t="s">
        <v>12</v>
      </c>
      <c r="X25" s="134" t="s">
        <v>9</v>
      </c>
      <c r="Y25" s="134" t="s">
        <v>9</v>
      </c>
      <c r="Z25" s="134" t="s">
        <v>10</v>
      </c>
      <c r="AA25" s="134" t="s">
        <v>10</v>
      </c>
      <c r="AB25" s="134" t="s">
        <v>11</v>
      </c>
      <c r="AC25" s="134" t="s">
        <v>10</v>
      </c>
      <c r="AD25" s="134" t="s">
        <v>12</v>
      </c>
      <c r="AE25" s="134" t="s">
        <v>9</v>
      </c>
      <c r="AF25" s="134" t="s">
        <v>9</v>
      </c>
      <c r="AG25" s="134" t="s">
        <v>10</v>
      </c>
      <c r="AH25" s="134" t="s">
        <v>10</v>
      </c>
      <c r="AI25" s="134" t="s">
        <v>11</v>
      </c>
      <c r="AJ25" s="134" t="s">
        <v>10</v>
      </c>
      <c r="AK25" s="229"/>
      <c r="AL25" s="231"/>
      <c r="AM25" s="233"/>
    </row>
    <row r="26" spans="1:39" s="16" customFormat="1" ht="21.75" customHeight="1">
      <c r="A26" s="135">
        <v>137227</v>
      </c>
      <c r="B26" s="140" t="s">
        <v>69</v>
      </c>
      <c r="C26" s="27" t="s">
        <v>81</v>
      </c>
      <c r="D26" s="137" t="s">
        <v>67</v>
      </c>
      <c r="E26" s="138" t="s">
        <v>13</v>
      </c>
      <c r="F26" s="187"/>
      <c r="G26" s="187"/>
      <c r="H26" s="25" t="s">
        <v>236</v>
      </c>
      <c r="I26" s="25"/>
      <c r="J26" s="25"/>
      <c r="K26" s="25" t="s">
        <v>236</v>
      </c>
      <c r="L26" s="25"/>
      <c r="M26" s="187"/>
      <c r="N26" s="187" t="s">
        <v>236</v>
      </c>
      <c r="O26" s="25" t="s">
        <v>236</v>
      </c>
      <c r="P26" s="25"/>
      <c r="Q26" s="25" t="s">
        <v>236</v>
      </c>
      <c r="R26" s="25"/>
      <c r="S26" s="25"/>
      <c r="T26" s="187" t="s">
        <v>236</v>
      </c>
      <c r="U26" s="187"/>
      <c r="V26" s="25"/>
      <c r="W26" s="25" t="s">
        <v>236</v>
      </c>
      <c r="X26" s="25"/>
      <c r="Y26" s="25"/>
      <c r="Z26" s="25" t="s">
        <v>236</v>
      </c>
      <c r="AA26" s="187"/>
      <c r="AB26" s="187"/>
      <c r="AC26" s="25" t="s">
        <v>236</v>
      </c>
      <c r="AD26" s="25"/>
      <c r="AE26" s="25"/>
      <c r="AF26" s="25" t="s">
        <v>236</v>
      </c>
      <c r="AG26" s="25"/>
      <c r="AH26" s="187"/>
      <c r="AI26" s="187" t="s">
        <v>236</v>
      </c>
      <c r="AJ26" s="25"/>
      <c r="AK26" s="99">
        <v>126</v>
      </c>
      <c r="AL26" s="139">
        <f aca="true" t="shared" si="2" ref="AL26:AL39">COUNTIF(E26:AK26,"T")*6+COUNTIF(E26:AK26,"P")*12+COUNTIF(E26:AK26,"M")*6+COUNTIF(E26:AK26,"I")*6+COUNTIF(E26:AK26,"N")*12+COUNTIF(E26:AK26,"TI")*11+COUNTIF(E26:AK26,"MT")*12+COUNTIF(E26:AK26,"MN")*18+COUNTIF(E26:AK26,"PI")*17+COUNTIF(E26:AK26,"TN")*18+COUNTIF(E26:AK26,"NB")*6+COUNTIF(E26:AK26,"AF")*6</f>
        <v>132</v>
      </c>
      <c r="AM26" s="192">
        <f>SUM(AL26-126)</f>
        <v>6</v>
      </c>
    </row>
    <row r="27" spans="1:39" s="16" customFormat="1" ht="21.75" customHeight="1">
      <c r="A27" s="135">
        <v>151106</v>
      </c>
      <c r="B27" s="152" t="s">
        <v>70</v>
      </c>
      <c r="C27" s="28" t="s">
        <v>82</v>
      </c>
      <c r="D27" s="137" t="s">
        <v>67</v>
      </c>
      <c r="E27" s="138" t="s">
        <v>13</v>
      </c>
      <c r="F27" s="187"/>
      <c r="G27" s="187"/>
      <c r="H27" s="25" t="s">
        <v>236</v>
      </c>
      <c r="I27" s="25"/>
      <c r="J27" s="25"/>
      <c r="K27" s="25" t="s">
        <v>236</v>
      </c>
      <c r="L27" s="25"/>
      <c r="M27" s="187"/>
      <c r="N27" s="187" t="s">
        <v>236</v>
      </c>
      <c r="O27" s="25"/>
      <c r="P27" s="25"/>
      <c r="Q27" s="25" t="s">
        <v>236</v>
      </c>
      <c r="R27" s="25"/>
      <c r="S27" s="25"/>
      <c r="T27" s="187" t="s">
        <v>236</v>
      </c>
      <c r="U27" s="187"/>
      <c r="V27" s="25"/>
      <c r="W27" s="25" t="s">
        <v>236</v>
      </c>
      <c r="X27" s="25"/>
      <c r="Y27" s="25"/>
      <c r="Z27" s="25" t="s">
        <v>236</v>
      </c>
      <c r="AA27" s="187" t="s">
        <v>236</v>
      </c>
      <c r="AB27" s="187"/>
      <c r="AC27" s="25" t="s">
        <v>236</v>
      </c>
      <c r="AD27" s="25"/>
      <c r="AE27" s="25"/>
      <c r="AF27" s="25" t="s">
        <v>236</v>
      </c>
      <c r="AG27" s="25"/>
      <c r="AH27" s="187"/>
      <c r="AI27" s="187" t="s">
        <v>236</v>
      </c>
      <c r="AJ27" s="25"/>
      <c r="AK27" s="99">
        <v>126</v>
      </c>
      <c r="AL27" s="139">
        <f t="shared" si="2"/>
        <v>132</v>
      </c>
      <c r="AM27" s="192">
        <f aca="true" t="shared" si="3" ref="AM27:AM39">SUM(AL27-126)</f>
        <v>6</v>
      </c>
    </row>
    <row r="28" spans="1:39" s="16" customFormat="1" ht="21.75" customHeight="1">
      <c r="A28" s="135">
        <v>133027</v>
      </c>
      <c r="B28" s="153" t="s">
        <v>71</v>
      </c>
      <c r="C28" s="28" t="s">
        <v>83</v>
      </c>
      <c r="D28" s="137" t="s">
        <v>67</v>
      </c>
      <c r="E28" s="138" t="s">
        <v>13</v>
      </c>
      <c r="F28" s="187"/>
      <c r="G28" s="187"/>
      <c r="H28" s="25" t="s">
        <v>236</v>
      </c>
      <c r="I28" s="25"/>
      <c r="J28" s="25"/>
      <c r="K28" s="25" t="s">
        <v>236</v>
      </c>
      <c r="L28" s="25"/>
      <c r="M28" s="187"/>
      <c r="N28" s="187" t="s">
        <v>236</v>
      </c>
      <c r="O28" s="25"/>
      <c r="P28" s="25"/>
      <c r="Q28" s="25" t="s">
        <v>236</v>
      </c>
      <c r="R28" s="25"/>
      <c r="S28" s="25"/>
      <c r="T28" s="187" t="s">
        <v>236</v>
      </c>
      <c r="U28" s="187"/>
      <c r="V28" s="25"/>
      <c r="W28" s="25" t="s">
        <v>236</v>
      </c>
      <c r="X28" s="25" t="s">
        <v>236</v>
      </c>
      <c r="Y28" s="25"/>
      <c r="Z28" s="25" t="s">
        <v>236</v>
      </c>
      <c r="AA28" s="187"/>
      <c r="AB28" s="187"/>
      <c r="AC28" s="25" t="s">
        <v>236</v>
      </c>
      <c r="AD28" s="25"/>
      <c r="AE28" s="25"/>
      <c r="AF28" s="25" t="s">
        <v>236</v>
      </c>
      <c r="AG28" s="25"/>
      <c r="AH28" s="187"/>
      <c r="AI28" s="187" t="s">
        <v>236</v>
      </c>
      <c r="AJ28" s="25"/>
      <c r="AK28" s="99">
        <v>126</v>
      </c>
      <c r="AL28" s="139">
        <f t="shared" si="2"/>
        <v>132</v>
      </c>
      <c r="AM28" s="192">
        <f t="shared" si="3"/>
        <v>6</v>
      </c>
    </row>
    <row r="29" spans="1:39" s="16" customFormat="1" ht="21.75" customHeight="1">
      <c r="A29" s="135">
        <v>129186</v>
      </c>
      <c r="B29" s="140" t="s">
        <v>72</v>
      </c>
      <c r="C29" s="28" t="s">
        <v>84</v>
      </c>
      <c r="D29" s="137" t="s">
        <v>67</v>
      </c>
      <c r="E29" s="138" t="s">
        <v>13</v>
      </c>
      <c r="F29" s="187"/>
      <c r="G29" s="187"/>
      <c r="H29" s="25" t="s">
        <v>236</v>
      </c>
      <c r="I29" s="25"/>
      <c r="J29" s="203" t="s">
        <v>243</v>
      </c>
      <c r="K29" s="25" t="s">
        <v>236</v>
      </c>
      <c r="L29" s="25"/>
      <c r="M29" s="187"/>
      <c r="N29" s="187" t="s">
        <v>236</v>
      </c>
      <c r="O29" s="25"/>
      <c r="P29" s="25"/>
      <c r="Q29" s="25" t="s">
        <v>236</v>
      </c>
      <c r="R29" s="25"/>
      <c r="S29" s="25"/>
      <c r="T29" s="187" t="s">
        <v>236</v>
      </c>
      <c r="U29" s="187" t="s">
        <v>236</v>
      </c>
      <c r="V29" s="203" t="s">
        <v>243</v>
      </c>
      <c r="W29" s="25" t="s">
        <v>236</v>
      </c>
      <c r="X29" s="25"/>
      <c r="Y29" s="203" t="s">
        <v>243</v>
      </c>
      <c r="Z29" s="25" t="s">
        <v>236</v>
      </c>
      <c r="AA29" s="187"/>
      <c r="AB29" s="187"/>
      <c r="AC29" s="25" t="s">
        <v>236</v>
      </c>
      <c r="AD29" s="25"/>
      <c r="AE29" s="25"/>
      <c r="AF29" s="25" t="s">
        <v>236</v>
      </c>
      <c r="AG29" s="25"/>
      <c r="AH29" s="187"/>
      <c r="AI29" s="187" t="s">
        <v>236</v>
      </c>
      <c r="AJ29" s="25"/>
      <c r="AK29" s="99">
        <v>126</v>
      </c>
      <c r="AL29" s="139">
        <f t="shared" si="2"/>
        <v>150</v>
      </c>
      <c r="AM29" s="192">
        <f t="shared" si="3"/>
        <v>24</v>
      </c>
    </row>
    <row r="30" spans="1:39" s="16" customFormat="1" ht="21.75" customHeight="1">
      <c r="A30" s="135">
        <v>151122</v>
      </c>
      <c r="B30" s="152" t="s">
        <v>73</v>
      </c>
      <c r="C30" s="28" t="s">
        <v>85</v>
      </c>
      <c r="D30" s="137" t="s">
        <v>67</v>
      </c>
      <c r="E30" s="138" t="s">
        <v>13</v>
      </c>
      <c r="F30" s="187"/>
      <c r="G30" s="187"/>
      <c r="H30" s="25" t="s">
        <v>236</v>
      </c>
      <c r="I30" s="25" t="s">
        <v>236</v>
      </c>
      <c r="J30" s="25"/>
      <c r="K30" s="25" t="s">
        <v>236</v>
      </c>
      <c r="L30" s="25"/>
      <c r="M30" s="187"/>
      <c r="N30" s="187" t="s">
        <v>236</v>
      </c>
      <c r="O30" s="25"/>
      <c r="P30" s="25"/>
      <c r="Q30" s="25" t="s">
        <v>236</v>
      </c>
      <c r="R30" s="25"/>
      <c r="S30" s="25"/>
      <c r="T30" s="187" t="s">
        <v>236</v>
      </c>
      <c r="U30" s="187"/>
      <c r="V30" s="25"/>
      <c r="W30" s="25" t="s">
        <v>236</v>
      </c>
      <c r="X30" s="25"/>
      <c r="Y30" s="25"/>
      <c r="Z30" s="25" t="s">
        <v>236</v>
      </c>
      <c r="AA30" s="187"/>
      <c r="AB30" s="187"/>
      <c r="AC30" s="25" t="s">
        <v>236</v>
      </c>
      <c r="AD30" s="25"/>
      <c r="AE30" s="25"/>
      <c r="AF30" s="25" t="s">
        <v>236</v>
      </c>
      <c r="AG30" s="25"/>
      <c r="AH30" s="187"/>
      <c r="AI30" s="187" t="s">
        <v>236</v>
      </c>
      <c r="AJ30" s="25"/>
      <c r="AK30" s="99">
        <v>126</v>
      </c>
      <c r="AL30" s="139">
        <f t="shared" si="2"/>
        <v>132</v>
      </c>
      <c r="AM30" s="192">
        <f t="shared" si="3"/>
        <v>6</v>
      </c>
    </row>
    <row r="31" spans="1:39" s="16" customFormat="1" ht="21.75" customHeight="1">
      <c r="A31" s="135">
        <v>150894</v>
      </c>
      <c r="B31" s="136" t="s">
        <v>74</v>
      </c>
      <c r="C31" s="33" t="s">
        <v>86</v>
      </c>
      <c r="D31" s="137" t="s">
        <v>67</v>
      </c>
      <c r="E31" s="138" t="s">
        <v>13</v>
      </c>
      <c r="F31" s="187"/>
      <c r="G31" s="187"/>
      <c r="H31" s="247" t="s">
        <v>240</v>
      </c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9"/>
      <c r="AB31" s="187"/>
      <c r="AC31" s="25" t="s">
        <v>236</v>
      </c>
      <c r="AD31" s="25"/>
      <c r="AE31" s="25"/>
      <c r="AF31" s="25" t="s">
        <v>236</v>
      </c>
      <c r="AG31" s="25"/>
      <c r="AH31" s="187"/>
      <c r="AI31" s="187" t="s">
        <v>236</v>
      </c>
      <c r="AJ31" s="25"/>
      <c r="AK31" s="99">
        <v>126</v>
      </c>
      <c r="AL31" s="139">
        <f t="shared" si="2"/>
        <v>36</v>
      </c>
      <c r="AM31" s="192">
        <f>SUM(AL31-36)</f>
        <v>0</v>
      </c>
    </row>
    <row r="32" spans="1:39" s="13" customFormat="1" ht="21.75" customHeight="1">
      <c r="A32" s="135">
        <v>151700</v>
      </c>
      <c r="B32" s="140" t="s">
        <v>75</v>
      </c>
      <c r="C32" s="123" t="s">
        <v>216</v>
      </c>
      <c r="D32" s="137" t="s">
        <v>67</v>
      </c>
      <c r="E32" s="138" t="s">
        <v>13</v>
      </c>
      <c r="F32" s="187"/>
      <c r="G32" s="187"/>
      <c r="H32" s="25" t="s">
        <v>236</v>
      </c>
      <c r="I32" s="25"/>
      <c r="J32" s="25"/>
      <c r="K32" s="25" t="s">
        <v>236</v>
      </c>
      <c r="L32" s="25"/>
      <c r="M32" s="187"/>
      <c r="N32" s="187" t="s">
        <v>236</v>
      </c>
      <c r="O32" s="25"/>
      <c r="P32" s="25"/>
      <c r="Q32" s="25" t="s">
        <v>236</v>
      </c>
      <c r="R32" s="25"/>
      <c r="S32" s="25"/>
      <c r="T32" s="187" t="s">
        <v>236</v>
      </c>
      <c r="U32" s="187"/>
      <c r="V32" s="25"/>
      <c r="W32" s="25" t="s">
        <v>236</v>
      </c>
      <c r="X32" s="25"/>
      <c r="Y32" s="25"/>
      <c r="Z32" s="25" t="s">
        <v>236</v>
      </c>
      <c r="AA32" s="187"/>
      <c r="AB32" s="187"/>
      <c r="AC32" s="25" t="s">
        <v>236</v>
      </c>
      <c r="AD32" s="25" t="s">
        <v>236</v>
      </c>
      <c r="AE32" s="25"/>
      <c r="AF32" s="25" t="s">
        <v>236</v>
      </c>
      <c r="AG32" s="25"/>
      <c r="AH32" s="187"/>
      <c r="AI32" s="187" t="s">
        <v>236</v>
      </c>
      <c r="AJ32" s="184"/>
      <c r="AK32" s="99">
        <v>126</v>
      </c>
      <c r="AL32" s="139">
        <f t="shared" si="2"/>
        <v>132</v>
      </c>
      <c r="AM32" s="192">
        <f t="shared" si="3"/>
        <v>6</v>
      </c>
    </row>
    <row r="33" spans="1:39" s="13" customFormat="1" ht="21.75" customHeight="1">
      <c r="A33" s="135">
        <v>150940</v>
      </c>
      <c r="B33" s="136" t="s">
        <v>76</v>
      </c>
      <c r="C33" s="28" t="s">
        <v>88</v>
      </c>
      <c r="D33" s="137" t="s">
        <v>67</v>
      </c>
      <c r="E33" s="138" t="s">
        <v>13</v>
      </c>
      <c r="F33" s="247" t="s">
        <v>240</v>
      </c>
      <c r="G33" s="248"/>
      <c r="H33" s="248"/>
      <c r="I33" s="248"/>
      <c r="J33" s="248"/>
      <c r="K33" s="248"/>
      <c r="L33" s="248"/>
      <c r="M33" s="249"/>
      <c r="N33" s="187" t="s">
        <v>236</v>
      </c>
      <c r="O33" s="25"/>
      <c r="P33" s="25"/>
      <c r="Q33" s="25" t="s">
        <v>236</v>
      </c>
      <c r="R33" s="25"/>
      <c r="S33" s="25"/>
      <c r="T33" s="187" t="s">
        <v>236</v>
      </c>
      <c r="U33" s="187"/>
      <c r="V33" s="25"/>
      <c r="W33" s="25" t="s">
        <v>236</v>
      </c>
      <c r="X33" s="25"/>
      <c r="Y33" s="25"/>
      <c r="Z33" s="25" t="s">
        <v>236</v>
      </c>
      <c r="AA33" s="187"/>
      <c r="AB33" s="187"/>
      <c r="AC33" s="25" t="s">
        <v>236</v>
      </c>
      <c r="AD33" s="25"/>
      <c r="AE33" s="25"/>
      <c r="AF33" s="25" t="s">
        <v>236</v>
      </c>
      <c r="AG33" s="25"/>
      <c r="AH33" s="187"/>
      <c r="AI33" s="187" t="s">
        <v>236</v>
      </c>
      <c r="AJ33" s="25"/>
      <c r="AK33" s="99">
        <v>126</v>
      </c>
      <c r="AL33" s="139">
        <f t="shared" si="2"/>
        <v>96</v>
      </c>
      <c r="AM33" s="192">
        <f>SUM(AL33-96)</f>
        <v>0</v>
      </c>
    </row>
    <row r="34" spans="1:39" s="13" customFormat="1" ht="21.75" customHeight="1">
      <c r="A34" s="135">
        <v>136930</v>
      </c>
      <c r="B34" s="140" t="s">
        <v>214</v>
      </c>
      <c r="C34" s="28" t="s">
        <v>112</v>
      </c>
      <c r="D34" s="137" t="s">
        <v>67</v>
      </c>
      <c r="E34" s="138" t="s">
        <v>13</v>
      </c>
      <c r="F34" s="187"/>
      <c r="G34" s="187"/>
      <c r="H34" s="25" t="s">
        <v>236</v>
      </c>
      <c r="I34" s="25"/>
      <c r="J34" s="25"/>
      <c r="K34" s="25" t="s">
        <v>236</v>
      </c>
      <c r="L34" s="25"/>
      <c r="M34" s="187"/>
      <c r="N34" s="187" t="s">
        <v>236</v>
      </c>
      <c r="O34" s="25"/>
      <c r="P34" s="25"/>
      <c r="Q34" s="25" t="s">
        <v>236</v>
      </c>
      <c r="R34" s="25"/>
      <c r="S34" s="25"/>
      <c r="T34" s="187" t="s">
        <v>236</v>
      </c>
      <c r="U34" s="187"/>
      <c r="V34" s="25"/>
      <c r="W34" s="25" t="s">
        <v>236</v>
      </c>
      <c r="X34" s="25" t="s">
        <v>236</v>
      </c>
      <c r="Y34" s="25"/>
      <c r="Z34" s="25" t="s">
        <v>236</v>
      </c>
      <c r="AA34" s="187"/>
      <c r="AB34" s="187"/>
      <c r="AC34" s="25" t="s">
        <v>236</v>
      </c>
      <c r="AD34" s="25"/>
      <c r="AE34" s="25"/>
      <c r="AF34" s="25" t="s">
        <v>236</v>
      </c>
      <c r="AG34" s="25"/>
      <c r="AH34" s="187"/>
      <c r="AI34" s="187" t="s">
        <v>236</v>
      </c>
      <c r="AJ34" s="25"/>
      <c r="AK34" s="99">
        <v>126</v>
      </c>
      <c r="AL34" s="139">
        <f t="shared" si="2"/>
        <v>132</v>
      </c>
      <c r="AM34" s="192">
        <f t="shared" si="3"/>
        <v>6</v>
      </c>
    </row>
    <row r="35" spans="1:39" s="13" customFormat="1" ht="21.75" customHeight="1">
      <c r="A35" s="135">
        <v>136875</v>
      </c>
      <c r="B35" s="152" t="s">
        <v>78</v>
      </c>
      <c r="C35" s="28" t="s">
        <v>90</v>
      </c>
      <c r="D35" s="137" t="s">
        <v>67</v>
      </c>
      <c r="E35" s="138" t="s">
        <v>13</v>
      </c>
      <c r="F35" s="187"/>
      <c r="G35" s="187"/>
      <c r="H35" s="25" t="s">
        <v>236</v>
      </c>
      <c r="I35" s="25"/>
      <c r="J35" s="25"/>
      <c r="K35" s="25" t="s">
        <v>236</v>
      </c>
      <c r="L35" s="25"/>
      <c r="M35" s="187"/>
      <c r="N35" s="187" t="s">
        <v>236</v>
      </c>
      <c r="O35" s="25"/>
      <c r="P35" s="25"/>
      <c r="Q35" s="25" t="s">
        <v>236</v>
      </c>
      <c r="R35" s="25" t="s">
        <v>236</v>
      </c>
      <c r="S35" s="25"/>
      <c r="T35" s="187" t="s">
        <v>236</v>
      </c>
      <c r="U35" s="187"/>
      <c r="V35" s="25"/>
      <c r="W35" s="25" t="s">
        <v>236</v>
      </c>
      <c r="X35" s="25"/>
      <c r="Y35" s="25"/>
      <c r="Z35" s="25" t="s">
        <v>236</v>
      </c>
      <c r="AA35" s="187"/>
      <c r="AB35" s="187"/>
      <c r="AC35" s="25" t="s">
        <v>236</v>
      </c>
      <c r="AD35" s="25"/>
      <c r="AE35" s="25"/>
      <c r="AF35" s="25" t="s">
        <v>236</v>
      </c>
      <c r="AG35" s="25"/>
      <c r="AH35" s="187"/>
      <c r="AI35" s="187" t="s">
        <v>236</v>
      </c>
      <c r="AJ35" s="25"/>
      <c r="AK35" s="99">
        <v>126</v>
      </c>
      <c r="AL35" s="139">
        <f t="shared" si="2"/>
        <v>132</v>
      </c>
      <c r="AM35" s="192">
        <f t="shared" si="3"/>
        <v>6</v>
      </c>
    </row>
    <row r="36" spans="1:39" s="13" customFormat="1" ht="21.75" customHeight="1">
      <c r="A36" s="135">
        <v>127698</v>
      </c>
      <c r="B36" s="140" t="s">
        <v>79</v>
      </c>
      <c r="C36" s="28" t="s">
        <v>91</v>
      </c>
      <c r="D36" s="137" t="s">
        <v>67</v>
      </c>
      <c r="E36" s="138" t="s">
        <v>13</v>
      </c>
      <c r="F36" s="187"/>
      <c r="G36" s="187"/>
      <c r="H36" s="25" t="s">
        <v>236</v>
      </c>
      <c r="I36" s="25"/>
      <c r="J36" s="25"/>
      <c r="K36" s="25" t="s">
        <v>236</v>
      </c>
      <c r="L36" s="25"/>
      <c r="M36" s="187"/>
      <c r="N36" s="187" t="s">
        <v>236</v>
      </c>
      <c r="O36" s="25" t="s">
        <v>236</v>
      </c>
      <c r="P36" s="25"/>
      <c r="Q36" s="25" t="s">
        <v>236</v>
      </c>
      <c r="R36" s="25"/>
      <c r="S36" s="25"/>
      <c r="T36" s="187" t="s">
        <v>236</v>
      </c>
      <c r="U36" s="187"/>
      <c r="V36" s="25"/>
      <c r="W36" s="25" t="s">
        <v>236</v>
      </c>
      <c r="X36" s="25"/>
      <c r="Y36" s="25"/>
      <c r="Z36" s="25" t="s">
        <v>236</v>
      </c>
      <c r="AA36" s="187"/>
      <c r="AB36" s="187"/>
      <c r="AC36" s="25" t="s">
        <v>236</v>
      </c>
      <c r="AD36" s="25"/>
      <c r="AE36" s="25"/>
      <c r="AF36" s="25" t="s">
        <v>236</v>
      </c>
      <c r="AG36" s="25"/>
      <c r="AH36" s="187"/>
      <c r="AI36" s="187" t="s">
        <v>236</v>
      </c>
      <c r="AJ36" s="25"/>
      <c r="AK36" s="99">
        <v>126</v>
      </c>
      <c r="AL36" s="139">
        <f t="shared" si="2"/>
        <v>132</v>
      </c>
      <c r="AM36" s="192">
        <f t="shared" si="3"/>
        <v>6</v>
      </c>
    </row>
    <row r="37" spans="1:39" s="13" customFormat="1" ht="21.75" customHeight="1">
      <c r="A37" s="135">
        <v>150908</v>
      </c>
      <c r="B37" s="152" t="s">
        <v>80</v>
      </c>
      <c r="C37" s="28" t="s">
        <v>92</v>
      </c>
      <c r="D37" s="137" t="s">
        <v>67</v>
      </c>
      <c r="E37" s="138" t="s">
        <v>13</v>
      </c>
      <c r="F37" s="201" t="s">
        <v>240</v>
      </c>
      <c r="G37" s="187"/>
      <c r="H37" s="25" t="s">
        <v>236</v>
      </c>
      <c r="I37" s="25"/>
      <c r="J37" s="203" t="s">
        <v>236</v>
      </c>
      <c r="K37" s="203" t="s">
        <v>252</v>
      </c>
      <c r="L37" s="25" t="s">
        <v>236</v>
      </c>
      <c r="M37" s="187"/>
      <c r="N37" s="187" t="s">
        <v>236</v>
      </c>
      <c r="O37" s="25"/>
      <c r="P37" s="203" t="s">
        <v>236</v>
      </c>
      <c r="Q37" s="203" t="s">
        <v>252</v>
      </c>
      <c r="R37" s="25"/>
      <c r="S37" s="25"/>
      <c r="T37" s="187" t="s">
        <v>236</v>
      </c>
      <c r="U37" s="187"/>
      <c r="V37" s="25"/>
      <c r="W37" s="203" t="s">
        <v>252</v>
      </c>
      <c r="X37" s="203" t="s">
        <v>236</v>
      </c>
      <c r="Y37" s="25"/>
      <c r="Z37" s="25" t="s">
        <v>236</v>
      </c>
      <c r="AA37" s="187"/>
      <c r="AB37" s="198" t="s">
        <v>236</v>
      </c>
      <c r="AC37" s="203" t="s">
        <v>252</v>
      </c>
      <c r="AD37" s="25"/>
      <c r="AE37" s="25"/>
      <c r="AF37" s="25" t="s">
        <v>236</v>
      </c>
      <c r="AG37" s="25"/>
      <c r="AH37" s="187"/>
      <c r="AI37" s="198" t="s">
        <v>252</v>
      </c>
      <c r="AJ37" s="203" t="s">
        <v>236</v>
      </c>
      <c r="AK37" s="99">
        <v>126</v>
      </c>
      <c r="AL37" s="139">
        <f t="shared" si="2"/>
        <v>132</v>
      </c>
      <c r="AM37" s="192">
        <f t="shared" si="3"/>
        <v>6</v>
      </c>
    </row>
    <row r="38" spans="1:40" s="13" customFormat="1" ht="21.75" customHeight="1">
      <c r="A38" s="154"/>
      <c r="B38" s="142" t="s">
        <v>45</v>
      </c>
      <c r="C38" s="32" t="s">
        <v>58</v>
      </c>
      <c r="D38" s="137" t="s">
        <v>67</v>
      </c>
      <c r="E38" s="138" t="s">
        <v>13</v>
      </c>
      <c r="F38" s="187"/>
      <c r="G38" s="187"/>
      <c r="H38" s="25" t="s">
        <v>236</v>
      </c>
      <c r="I38" s="25" t="s">
        <v>237</v>
      </c>
      <c r="J38" s="25"/>
      <c r="K38" s="25" t="s">
        <v>236</v>
      </c>
      <c r="L38" s="25"/>
      <c r="M38" s="187"/>
      <c r="N38" s="187" t="s">
        <v>236</v>
      </c>
      <c r="O38" s="25"/>
      <c r="P38" s="25"/>
      <c r="Q38" s="25" t="s">
        <v>236</v>
      </c>
      <c r="R38" s="25"/>
      <c r="S38" s="25"/>
      <c r="T38" s="187" t="s">
        <v>236</v>
      </c>
      <c r="U38" s="187"/>
      <c r="V38" s="25"/>
      <c r="W38" s="25" t="s">
        <v>236</v>
      </c>
      <c r="X38" s="25"/>
      <c r="Y38" s="25"/>
      <c r="Z38" s="25" t="s">
        <v>236</v>
      </c>
      <c r="AA38" s="187"/>
      <c r="AB38" s="187"/>
      <c r="AC38" s="25" t="s">
        <v>236</v>
      </c>
      <c r="AD38" s="25"/>
      <c r="AE38" s="25"/>
      <c r="AF38" s="25" t="s">
        <v>236</v>
      </c>
      <c r="AG38" s="25"/>
      <c r="AH38" s="187"/>
      <c r="AI38" s="187" t="s">
        <v>236</v>
      </c>
      <c r="AJ38" s="25"/>
      <c r="AK38" s="99">
        <v>126</v>
      </c>
      <c r="AL38" s="139">
        <f t="shared" si="2"/>
        <v>126</v>
      </c>
      <c r="AM38" s="192">
        <f t="shared" si="3"/>
        <v>0</v>
      </c>
      <c r="AN38" s="96"/>
    </row>
    <row r="39" spans="1:40" s="13" customFormat="1" ht="21.75" customHeight="1">
      <c r="A39" s="155">
        <v>420840</v>
      </c>
      <c r="B39" s="156" t="s">
        <v>224</v>
      </c>
      <c r="C39" s="29"/>
      <c r="D39" s="137" t="s">
        <v>67</v>
      </c>
      <c r="E39" s="138" t="s">
        <v>13</v>
      </c>
      <c r="F39" s="187"/>
      <c r="G39" s="187"/>
      <c r="H39" s="25" t="s">
        <v>236</v>
      </c>
      <c r="I39" s="25" t="s">
        <v>12</v>
      </c>
      <c r="J39" s="25"/>
      <c r="K39" s="25" t="s">
        <v>236</v>
      </c>
      <c r="L39" s="25"/>
      <c r="M39" s="187"/>
      <c r="N39" s="187" t="s">
        <v>236</v>
      </c>
      <c r="O39" s="25"/>
      <c r="P39" s="25"/>
      <c r="Q39" s="25" t="s">
        <v>236</v>
      </c>
      <c r="R39" s="25"/>
      <c r="S39" s="25"/>
      <c r="T39" s="187" t="s">
        <v>236</v>
      </c>
      <c r="U39" s="187"/>
      <c r="V39" s="25"/>
      <c r="W39" s="25" t="s">
        <v>236</v>
      </c>
      <c r="X39" s="25"/>
      <c r="Y39" s="25"/>
      <c r="Z39" s="25" t="s">
        <v>236</v>
      </c>
      <c r="AA39" s="187"/>
      <c r="AB39" s="187"/>
      <c r="AC39" s="25" t="s">
        <v>236</v>
      </c>
      <c r="AD39" s="25"/>
      <c r="AE39" s="25"/>
      <c r="AF39" s="25" t="s">
        <v>236</v>
      </c>
      <c r="AG39" s="25"/>
      <c r="AH39" s="187"/>
      <c r="AI39" s="187" t="s">
        <v>236</v>
      </c>
      <c r="AJ39" s="25"/>
      <c r="AK39" s="99">
        <v>126</v>
      </c>
      <c r="AL39" s="139">
        <f t="shared" si="2"/>
        <v>126</v>
      </c>
      <c r="AM39" s="192">
        <f t="shared" si="3"/>
        <v>0</v>
      </c>
      <c r="AN39" s="96"/>
    </row>
    <row r="40" spans="1:39" s="13" customFormat="1" ht="21.75" customHeight="1" thickBot="1">
      <c r="A40" s="157"/>
      <c r="B40" s="158"/>
      <c r="C40" s="122"/>
      <c r="D40" s="171">
        <v>14</v>
      </c>
      <c r="E40" s="172"/>
      <c r="F40" s="188"/>
      <c r="G40" s="188"/>
      <c r="H40" s="185">
        <v>14</v>
      </c>
      <c r="I40" s="185"/>
      <c r="J40" s="185"/>
      <c r="K40" s="185">
        <v>14</v>
      </c>
      <c r="L40" s="185"/>
      <c r="M40" s="188"/>
      <c r="N40" s="188">
        <v>13</v>
      </c>
      <c r="O40" s="185"/>
      <c r="P40" s="185"/>
      <c r="Q40" s="185">
        <v>14</v>
      </c>
      <c r="R40" s="185"/>
      <c r="S40" s="185"/>
      <c r="T40" s="188">
        <v>14</v>
      </c>
      <c r="U40" s="188"/>
      <c r="V40" s="185"/>
      <c r="W40" s="185">
        <v>14</v>
      </c>
      <c r="X40" s="185"/>
      <c r="Y40" s="185"/>
      <c r="Z40" s="185">
        <v>14</v>
      </c>
      <c r="AA40" s="188"/>
      <c r="AB40" s="188"/>
      <c r="AC40" s="185">
        <v>14</v>
      </c>
      <c r="AD40" s="185"/>
      <c r="AE40" s="185"/>
      <c r="AF40" s="185">
        <v>14</v>
      </c>
      <c r="AG40" s="185"/>
      <c r="AH40" s="188"/>
      <c r="AI40" s="188">
        <v>14</v>
      </c>
      <c r="AJ40" s="185"/>
      <c r="AK40" s="100"/>
      <c r="AL40" s="145"/>
      <c r="AM40" s="193"/>
    </row>
    <row r="41" spans="1:40" s="13" customFormat="1" ht="18" customHeight="1">
      <c r="A41" s="88"/>
      <c r="B41" s="89" t="s">
        <v>36</v>
      </c>
      <c r="C41" s="88"/>
      <c r="D41" s="90"/>
      <c r="E41" s="91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7"/>
      <c r="AL41" s="86"/>
      <c r="AM41" s="108"/>
      <c r="AN41" s="109"/>
    </row>
    <row r="42" spans="1:40" s="13" customFormat="1" ht="18" customHeight="1">
      <c r="A42" s="88"/>
      <c r="B42" s="89"/>
      <c r="C42" s="88"/>
      <c r="D42" s="90"/>
      <c r="E42" s="91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7"/>
      <c r="AL42" s="86"/>
      <c r="AM42" s="108"/>
      <c r="AN42" s="109"/>
    </row>
    <row r="43" spans="1:39" s="13" customFormat="1" ht="13.5" customHeight="1" thickBot="1">
      <c r="A43" s="88"/>
      <c r="B43" s="89"/>
      <c r="C43" s="88"/>
      <c r="D43" s="90"/>
      <c r="E43" s="9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24"/>
      <c r="AL43" s="125"/>
      <c r="AM43" s="126"/>
    </row>
    <row r="44" spans="1:39" s="16" customFormat="1" ht="21.75" customHeight="1">
      <c r="A44" s="148" t="s">
        <v>0</v>
      </c>
      <c r="B44" s="149" t="s">
        <v>1</v>
      </c>
      <c r="C44" s="149" t="s">
        <v>17</v>
      </c>
      <c r="D44" s="150" t="s">
        <v>2</v>
      </c>
      <c r="E44" s="256" t="s">
        <v>3</v>
      </c>
      <c r="F44" s="182">
        <v>1</v>
      </c>
      <c r="G44" s="182">
        <v>2</v>
      </c>
      <c r="H44" s="182">
        <v>3</v>
      </c>
      <c r="I44" s="182">
        <v>4</v>
      </c>
      <c r="J44" s="182">
        <v>5</v>
      </c>
      <c r="K44" s="182">
        <v>6</v>
      </c>
      <c r="L44" s="182">
        <v>7</v>
      </c>
      <c r="M44" s="182">
        <v>8</v>
      </c>
      <c r="N44" s="182">
        <v>9</v>
      </c>
      <c r="O44" s="182">
        <v>10</v>
      </c>
      <c r="P44" s="182">
        <v>11</v>
      </c>
      <c r="Q44" s="182">
        <v>12</v>
      </c>
      <c r="R44" s="182">
        <v>13</v>
      </c>
      <c r="S44" s="182">
        <v>14</v>
      </c>
      <c r="T44" s="182">
        <v>15</v>
      </c>
      <c r="U44" s="182">
        <v>16</v>
      </c>
      <c r="V44" s="182">
        <v>17</v>
      </c>
      <c r="W44" s="182">
        <v>18</v>
      </c>
      <c r="X44" s="182">
        <v>19</v>
      </c>
      <c r="Y44" s="182">
        <v>20</v>
      </c>
      <c r="Z44" s="182">
        <v>21</v>
      </c>
      <c r="AA44" s="182">
        <v>22</v>
      </c>
      <c r="AB44" s="182">
        <v>23</v>
      </c>
      <c r="AC44" s="182">
        <v>24</v>
      </c>
      <c r="AD44" s="182">
        <v>25</v>
      </c>
      <c r="AE44" s="182">
        <v>26</v>
      </c>
      <c r="AF44" s="182">
        <v>27</v>
      </c>
      <c r="AG44" s="182">
        <v>28</v>
      </c>
      <c r="AH44" s="182">
        <v>29</v>
      </c>
      <c r="AI44" s="182">
        <v>30</v>
      </c>
      <c r="AJ44" s="182">
        <v>31</v>
      </c>
      <c r="AK44" s="244" t="s">
        <v>4</v>
      </c>
      <c r="AL44" s="245" t="s">
        <v>5</v>
      </c>
      <c r="AM44" s="246" t="s">
        <v>6</v>
      </c>
    </row>
    <row r="45" spans="1:39" s="16" customFormat="1" ht="21.75" customHeight="1">
      <c r="A45" s="131"/>
      <c r="B45" s="132" t="s">
        <v>18</v>
      </c>
      <c r="C45" s="132" t="s">
        <v>16</v>
      </c>
      <c r="D45" s="133" t="s">
        <v>8</v>
      </c>
      <c r="E45" s="257"/>
      <c r="F45" s="134" t="s">
        <v>10</v>
      </c>
      <c r="G45" s="134" t="s">
        <v>11</v>
      </c>
      <c r="H45" s="134" t="s">
        <v>10</v>
      </c>
      <c r="I45" s="134" t="s">
        <v>12</v>
      </c>
      <c r="J45" s="134" t="s">
        <v>9</v>
      </c>
      <c r="K45" s="134" t="s">
        <v>9</v>
      </c>
      <c r="L45" s="134" t="s">
        <v>10</v>
      </c>
      <c r="M45" s="134" t="s">
        <v>10</v>
      </c>
      <c r="N45" s="134" t="s">
        <v>11</v>
      </c>
      <c r="O45" s="134" t="s">
        <v>10</v>
      </c>
      <c r="P45" s="134" t="s">
        <v>12</v>
      </c>
      <c r="Q45" s="134" t="s">
        <v>9</v>
      </c>
      <c r="R45" s="134" t="s">
        <v>9</v>
      </c>
      <c r="S45" s="134" t="s">
        <v>10</v>
      </c>
      <c r="T45" s="134" t="s">
        <v>10</v>
      </c>
      <c r="U45" s="134" t="s">
        <v>11</v>
      </c>
      <c r="V45" s="134" t="s">
        <v>10</v>
      </c>
      <c r="W45" s="134" t="s">
        <v>12</v>
      </c>
      <c r="X45" s="134" t="s">
        <v>9</v>
      </c>
      <c r="Y45" s="134" t="s">
        <v>9</v>
      </c>
      <c r="Z45" s="134" t="s">
        <v>10</v>
      </c>
      <c r="AA45" s="134" t="s">
        <v>10</v>
      </c>
      <c r="AB45" s="134" t="s">
        <v>11</v>
      </c>
      <c r="AC45" s="134" t="s">
        <v>10</v>
      </c>
      <c r="AD45" s="134" t="s">
        <v>12</v>
      </c>
      <c r="AE45" s="134" t="s">
        <v>9</v>
      </c>
      <c r="AF45" s="134" t="s">
        <v>9</v>
      </c>
      <c r="AG45" s="134" t="s">
        <v>10</v>
      </c>
      <c r="AH45" s="134" t="s">
        <v>10</v>
      </c>
      <c r="AI45" s="134" t="s">
        <v>11</v>
      </c>
      <c r="AJ45" s="134" t="s">
        <v>10</v>
      </c>
      <c r="AK45" s="229"/>
      <c r="AL45" s="231"/>
      <c r="AM45" s="233"/>
    </row>
    <row r="46" spans="1:39" s="16" customFormat="1" ht="21.75" customHeight="1">
      <c r="A46" s="135">
        <v>151025</v>
      </c>
      <c r="B46" s="152" t="s">
        <v>93</v>
      </c>
      <c r="C46" s="28" t="s">
        <v>104</v>
      </c>
      <c r="D46" s="137" t="s">
        <v>68</v>
      </c>
      <c r="E46" s="138" t="s">
        <v>13</v>
      </c>
      <c r="F46" s="187" t="s">
        <v>236</v>
      </c>
      <c r="G46" s="187"/>
      <c r="H46" s="25"/>
      <c r="I46" s="25" t="s">
        <v>236</v>
      </c>
      <c r="J46" s="25"/>
      <c r="K46" s="25"/>
      <c r="L46" s="25" t="s">
        <v>236</v>
      </c>
      <c r="M46" s="187"/>
      <c r="N46" s="187"/>
      <c r="O46" s="25" t="s">
        <v>236</v>
      </c>
      <c r="P46" s="25"/>
      <c r="Q46" s="25"/>
      <c r="R46" s="25" t="s">
        <v>236</v>
      </c>
      <c r="S46" s="25"/>
      <c r="T46" s="187"/>
      <c r="U46" s="187" t="s">
        <v>236</v>
      </c>
      <c r="V46" s="25"/>
      <c r="W46" s="25"/>
      <c r="X46" s="25" t="s">
        <v>236</v>
      </c>
      <c r="Y46" s="25"/>
      <c r="Z46" s="25"/>
      <c r="AA46" s="187" t="s">
        <v>236</v>
      </c>
      <c r="AB46" s="187"/>
      <c r="AC46" s="25"/>
      <c r="AD46" s="25" t="s">
        <v>236</v>
      </c>
      <c r="AE46" s="25"/>
      <c r="AF46" s="25"/>
      <c r="AG46" s="25" t="s">
        <v>236</v>
      </c>
      <c r="AH46" s="187"/>
      <c r="AI46" s="187"/>
      <c r="AJ46" s="25" t="s">
        <v>236</v>
      </c>
      <c r="AK46" s="99">
        <v>126</v>
      </c>
      <c r="AL46" s="139">
        <f aca="true" t="shared" si="4" ref="AL46:AL60">COUNTIF(E46:AK46,"T")*6+COUNTIF(E46:AK46,"P")*12+COUNTIF(E46:AK46,"M")*6+COUNTIF(E46:AK46,"I")*6+COUNTIF(E46:AK46,"N")*12+COUNTIF(E46:AK46,"TI")*11+COUNTIF(E46:AK46,"MT")*12+COUNTIF(E46:AK46,"MN")*18+COUNTIF(E46:AK46,"PI")*17+COUNTIF(E46:AK46,"TN")*18+COUNTIF(E46:AK46,"NB")*6+COUNTIF(E46:AK46,"AF")*6</f>
        <v>132</v>
      </c>
      <c r="AM46" s="192">
        <f>SUM(AL46-126)</f>
        <v>6</v>
      </c>
    </row>
    <row r="47" spans="1:39" s="16" customFormat="1" ht="21.75" customHeight="1">
      <c r="A47" s="135">
        <v>150770</v>
      </c>
      <c r="B47" s="136" t="s">
        <v>94</v>
      </c>
      <c r="C47" s="28" t="s">
        <v>105</v>
      </c>
      <c r="D47" s="137" t="s">
        <v>68</v>
      </c>
      <c r="E47" s="138" t="s">
        <v>13</v>
      </c>
      <c r="F47" s="187" t="s">
        <v>236</v>
      </c>
      <c r="G47" s="187"/>
      <c r="H47" s="25"/>
      <c r="I47" s="25" t="s">
        <v>236</v>
      </c>
      <c r="J47" s="25"/>
      <c r="K47" s="25"/>
      <c r="L47" s="25" t="s">
        <v>236</v>
      </c>
      <c r="M47" s="187"/>
      <c r="N47" s="187"/>
      <c r="O47" s="25" t="s">
        <v>236</v>
      </c>
      <c r="P47" s="25"/>
      <c r="Q47" s="25"/>
      <c r="R47" s="25" t="s">
        <v>236</v>
      </c>
      <c r="S47" s="25"/>
      <c r="T47" s="187"/>
      <c r="U47" s="187" t="s">
        <v>236</v>
      </c>
      <c r="V47" s="25"/>
      <c r="W47" s="25"/>
      <c r="X47" s="25" t="s">
        <v>236</v>
      </c>
      <c r="Y47" s="25"/>
      <c r="Z47" s="25"/>
      <c r="AA47" s="187" t="s">
        <v>236</v>
      </c>
      <c r="AB47" s="187"/>
      <c r="AC47" s="25"/>
      <c r="AD47" s="25" t="s">
        <v>236</v>
      </c>
      <c r="AE47" s="25"/>
      <c r="AF47" s="25"/>
      <c r="AG47" s="25" t="s">
        <v>236</v>
      </c>
      <c r="AH47" s="187"/>
      <c r="AI47" s="187"/>
      <c r="AJ47" s="25" t="s">
        <v>236</v>
      </c>
      <c r="AK47" s="99">
        <v>126</v>
      </c>
      <c r="AL47" s="139">
        <f t="shared" si="4"/>
        <v>132</v>
      </c>
      <c r="AM47" s="192">
        <f aca="true" t="shared" si="5" ref="AM47:AM60">SUM(AL47-126)</f>
        <v>6</v>
      </c>
    </row>
    <row r="48" spans="1:39" s="16" customFormat="1" ht="21.75" customHeight="1">
      <c r="A48" s="135">
        <v>137260</v>
      </c>
      <c r="B48" s="140" t="s">
        <v>95</v>
      </c>
      <c r="C48" s="28" t="s">
        <v>106</v>
      </c>
      <c r="D48" s="137" t="s">
        <v>68</v>
      </c>
      <c r="E48" s="138" t="s">
        <v>13</v>
      </c>
      <c r="F48" s="187" t="s">
        <v>236</v>
      </c>
      <c r="G48" s="187"/>
      <c r="H48" s="25"/>
      <c r="I48" s="25" t="s">
        <v>236</v>
      </c>
      <c r="J48" s="25"/>
      <c r="K48" s="25"/>
      <c r="L48" s="25" t="s">
        <v>236</v>
      </c>
      <c r="M48" s="187"/>
      <c r="N48" s="187"/>
      <c r="O48" s="25" t="s">
        <v>236</v>
      </c>
      <c r="P48" s="25"/>
      <c r="Q48" s="25"/>
      <c r="R48" s="25" t="s">
        <v>236</v>
      </c>
      <c r="S48" s="25"/>
      <c r="T48" s="187"/>
      <c r="U48" s="187" t="s">
        <v>236</v>
      </c>
      <c r="V48" s="25"/>
      <c r="W48" s="25"/>
      <c r="X48" s="25" t="s">
        <v>236</v>
      </c>
      <c r="Y48" s="25"/>
      <c r="Z48" s="25"/>
      <c r="AA48" s="187" t="s">
        <v>236</v>
      </c>
      <c r="AB48" s="187"/>
      <c r="AC48" s="25"/>
      <c r="AD48" s="25" t="s">
        <v>236</v>
      </c>
      <c r="AE48" s="25"/>
      <c r="AF48" s="25"/>
      <c r="AG48" s="25" t="s">
        <v>236</v>
      </c>
      <c r="AH48" s="187"/>
      <c r="AI48" s="187"/>
      <c r="AJ48" s="25" t="s">
        <v>236</v>
      </c>
      <c r="AK48" s="99">
        <v>126</v>
      </c>
      <c r="AL48" s="139">
        <f t="shared" si="4"/>
        <v>132</v>
      </c>
      <c r="AM48" s="192">
        <f t="shared" si="5"/>
        <v>6</v>
      </c>
    </row>
    <row r="49" spans="1:39" s="16" customFormat="1" ht="21.75" customHeight="1">
      <c r="A49" s="135">
        <v>142670</v>
      </c>
      <c r="B49" s="140" t="s">
        <v>96</v>
      </c>
      <c r="C49" s="32" t="s">
        <v>107</v>
      </c>
      <c r="D49" s="137" t="s">
        <v>68</v>
      </c>
      <c r="E49" s="138" t="s">
        <v>13</v>
      </c>
      <c r="F49" s="187" t="s">
        <v>236</v>
      </c>
      <c r="G49" s="187"/>
      <c r="H49" s="25"/>
      <c r="I49" s="25" t="s">
        <v>236</v>
      </c>
      <c r="J49" s="25"/>
      <c r="K49" s="25"/>
      <c r="L49" s="25" t="s">
        <v>236</v>
      </c>
      <c r="M49" s="187"/>
      <c r="N49" s="187"/>
      <c r="O49" s="25" t="s">
        <v>236</v>
      </c>
      <c r="P49" s="25"/>
      <c r="Q49" s="25"/>
      <c r="R49" s="25" t="s">
        <v>236</v>
      </c>
      <c r="S49" s="25"/>
      <c r="T49" s="187"/>
      <c r="U49" s="187" t="s">
        <v>236</v>
      </c>
      <c r="V49" s="25"/>
      <c r="W49" s="25"/>
      <c r="X49" s="25" t="s">
        <v>236</v>
      </c>
      <c r="Y49" s="25"/>
      <c r="Z49" s="25"/>
      <c r="AA49" s="187" t="s">
        <v>236</v>
      </c>
      <c r="AB49" s="187"/>
      <c r="AC49" s="25"/>
      <c r="AD49" s="25" t="s">
        <v>236</v>
      </c>
      <c r="AE49" s="25"/>
      <c r="AF49" s="25"/>
      <c r="AG49" s="25" t="s">
        <v>236</v>
      </c>
      <c r="AH49" s="187"/>
      <c r="AI49" s="187"/>
      <c r="AJ49" s="25" t="s">
        <v>236</v>
      </c>
      <c r="AK49" s="99">
        <v>126</v>
      </c>
      <c r="AL49" s="139">
        <f t="shared" si="4"/>
        <v>132</v>
      </c>
      <c r="AM49" s="192">
        <f t="shared" si="5"/>
        <v>6</v>
      </c>
    </row>
    <row r="50" spans="1:39" s="16" customFormat="1" ht="21.75" customHeight="1">
      <c r="A50" s="135">
        <v>151238</v>
      </c>
      <c r="B50" s="152" t="s">
        <v>97</v>
      </c>
      <c r="C50" s="28" t="s">
        <v>87</v>
      </c>
      <c r="D50" s="137" t="s">
        <v>68</v>
      </c>
      <c r="E50" s="138" t="s">
        <v>13</v>
      </c>
      <c r="F50" s="187" t="s">
        <v>236</v>
      </c>
      <c r="G50" s="187"/>
      <c r="H50" s="25"/>
      <c r="I50" s="247" t="s">
        <v>240</v>
      </c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9"/>
      <c r="AC50" s="25"/>
      <c r="AD50" s="25" t="s">
        <v>236</v>
      </c>
      <c r="AE50" s="25"/>
      <c r="AF50" s="25"/>
      <c r="AG50" s="25" t="s">
        <v>236</v>
      </c>
      <c r="AH50" s="187"/>
      <c r="AI50" s="187"/>
      <c r="AJ50" s="25" t="s">
        <v>236</v>
      </c>
      <c r="AK50" s="99">
        <v>126</v>
      </c>
      <c r="AL50" s="139">
        <f t="shared" si="4"/>
        <v>48</v>
      </c>
      <c r="AM50" s="192">
        <f>SUM(AL50-42)</f>
        <v>6</v>
      </c>
    </row>
    <row r="51" spans="1:39" s="16" customFormat="1" ht="21.75" customHeight="1">
      <c r="A51" s="135">
        <v>129950</v>
      </c>
      <c r="B51" s="152" t="s">
        <v>98</v>
      </c>
      <c r="C51" s="28" t="s">
        <v>108</v>
      </c>
      <c r="D51" s="137" t="s">
        <v>68</v>
      </c>
      <c r="E51" s="138" t="s">
        <v>13</v>
      </c>
      <c r="F51" s="187" t="s">
        <v>236</v>
      </c>
      <c r="G51" s="187"/>
      <c r="H51" s="247" t="s">
        <v>240</v>
      </c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9"/>
      <c r="AE51" s="25"/>
      <c r="AF51" s="25"/>
      <c r="AG51" s="25" t="s">
        <v>236</v>
      </c>
      <c r="AH51" s="187"/>
      <c r="AI51" s="187"/>
      <c r="AJ51" s="25" t="s">
        <v>236</v>
      </c>
      <c r="AK51" s="99">
        <v>126</v>
      </c>
      <c r="AL51" s="139">
        <f t="shared" si="4"/>
        <v>36</v>
      </c>
      <c r="AM51" s="192">
        <f>SUM(AL51-24)</f>
        <v>12</v>
      </c>
    </row>
    <row r="52" spans="1:39" s="16" customFormat="1" ht="21.75" customHeight="1">
      <c r="A52" s="135">
        <v>142832</v>
      </c>
      <c r="B52" s="136" t="s">
        <v>99</v>
      </c>
      <c r="C52" s="31" t="s">
        <v>109</v>
      </c>
      <c r="D52" s="137" t="s">
        <v>68</v>
      </c>
      <c r="E52" s="138" t="s">
        <v>13</v>
      </c>
      <c r="F52" s="247" t="s">
        <v>240</v>
      </c>
      <c r="G52" s="248"/>
      <c r="H52" s="248"/>
      <c r="I52" s="248"/>
      <c r="J52" s="248"/>
      <c r="K52" s="248"/>
      <c r="L52" s="248"/>
      <c r="M52" s="248"/>
      <c r="N52" s="248"/>
      <c r="O52" s="249"/>
      <c r="P52" s="25"/>
      <c r="Q52" s="25"/>
      <c r="R52" s="25" t="s">
        <v>236</v>
      </c>
      <c r="S52" s="25"/>
      <c r="T52" s="187" t="s">
        <v>236</v>
      </c>
      <c r="U52" s="187" t="s">
        <v>236</v>
      </c>
      <c r="V52" s="25"/>
      <c r="W52" s="25"/>
      <c r="X52" s="25" t="s">
        <v>236</v>
      </c>
      <c r="Y52" s="25"/>
      <c r="Z52" s="25"/>
      <c r="AA52" s="187" t="s">
        <v>236</v>
      </c>
      <c r="AB52" s="187"/>
      <c r="AC52" s="25"/>
      <c r="AD52" s="25" t="s">
        <v>236</v>
      </c>
      <c r="AE52" s="25"/>
      <c r="AF52" s="25"/>
      <c r="AG52" s="25" t="s">
        <v>236</v>
      </c>
      <c r="AH52" s="187"/>
      <c r="AI52" s="187"/>
      <c r="AJ52" s="25" t="s">
        <v>236</v>
      </c>
      <c r="AK52" s="99">
        <v>126</v>
      </c>
      <c r="AL52" s="139">
        <f t="shared" si="4"/>
        <v>96</v>
      </c>
      <c r="AM52" s="192">
        <f>SUM(AL52-90)</f>
        <v>6</v>
      </c>
    </row>
    <row r="53" spans="1:39" s="16" customFormat="1" ht="21.75" customHeight="1">
      <c r="A53" s="135">
        <v>151076</v>
      </c>
      <c r="B53" s="140" t="s">
        <v>100</v>
      </c>
      <c r="C53" s="28" t="s">
        <v>110</v>
      </c>
      <c r="D53" s="137" t="s">
        <v>68</v>
      </c>
      <c r="E53" s="138" t="s">
        <v>13</v>
      </c>
      <c r="F53" s="247" t="s">
        <v>240</v>
      </c>
      <c r="G53" s="249"/>
      <c r="H53" s="25"/>
      <c r="I53" s="25" t="s">
        <v>236</v>
      </c>
      <c r="J53" s="25"/>
      <c r="K53" s="25" t="s">
        <v>236</v>
      </c>
      <c r="L53" s="25" t="s">
        <v>236</v>
      </c>
      <c r="M53" s="187"/>
      <c r="N53" s="187"/>
      <c r="O53" s="25" t="s">
        <v>236</v>
      </c>
      <c r="P53" s="25"/>
      <c r="Q53" s="25"/>
      <c r="R53" s="25" t="s">
        <v>236</v>
      </c>
      <c r="S53" s="25"/>
      <c r="T53" s="187"/>
      <c r="U53" s="187" t="s">
        <v>236</v>
      </c>
      <c r="V53" s="25"/>
      <c r="W53" s="25"/>
      <c r="X53" s="25" t="s">
        <v>236</v>
      </c>
      <c r="Y53" s="25"/>
      <c r="Z53" s="25"/>
      <c r="AA53" s="187" t="s">
        <v>236</v>
      </c>
      <c r="AB53" s="187"/>
      <c r="AC53" s="25"/>
      <c r="AD53" s="25" t="s">
        <v>236</v>
      </c>
      <c r="AE53" s="25"/>
      <c r="AF53" s="25"/>
      <c r="AG53" s="25" t="s">
        <v>236</v>
      </c>
      <c r="AH53" s="187"/>
      <c r="AI53" s="187"/>
      <c r="AJ53" s="25" t="s">
        <v>236</v>
      </c>
      <c r="AK53" s="99">
        <v>126</v>
      </c>
      <c r="AL53" s="139">
        <f t="shared" si="4"/>
        <v>132</v>
      </c>
      <c r="AM53" s="192">
        <f t="shared" si="5"/>
        <v>6</v>
      </c>
    </row>
    <row r="54" spans="1:39" s="16" customFormat="1" ht="21.75" customHeight="1">
      <c r="A54" s="135">
        <v>139530</v>
      </c>
      <c r="B54" s="140" t="s">
        <v>219</v>
      </c>
      <c r="C54" s="28" t="s">
        <v>220</v>
      </c>
      <c r="D54" s="137" t="s">
        <v>68</v>
      </c>
      <c r="E54" s="138" t="s">
        <v>13</v>
      </c>
      <c r="F54" s="187" t="s">
        <v>236</v>
      </c>
      <c r="G54" s="187"/>
      <c r="H54" s="25"/>
      <c r="I54" s="25" t="s">
        <v>236</v>
      </c>
      <c r="J54" s="25"/>
      <c r="K54" s="25"/>
      <c r="L54" s="25" t="s">
        <v>236</v>
      </c>
      <c r="M54" s="187"/>
      <c r="N54" s="187"/>
      <c r="O54" s="25" t="s">
        <v>236</v>
      </c>
      <c r="P54" s="25"/>
      <c r="Q54" s="25"/>
      <c r="R54" s="25" t="s">
        <v>236</v>
      </c>
      <c r="S54" s="25"/>
      <c r="T54" s="187"/>
      <c r="U54" s="187" t="s">
        <v>236</v>
      </c>
      <c r="V54" s="25"/>
      <c r="W54" s="25"/>
      <c r="X54" s="25" t="s">
        <v>236</v>
      </c>
      <c r="Y54" s="25"/>
      <c r="Z54" s="25"/>
      <c r="AA54" s="187" t="s">
        <v>236</v>
      </c>
      <c r="AB54" s="187"/>
      <c r="AC54" s="25"/>
      <c r="AD54" s="25" t="s">
        <v>236</v>
      </c>
      <c r="AE54" s="25"/>
      <c r="AF54" s="25"/>
      <c r="AG54" s="25" t="s">
        <v>236</v>
      </c>
      <c r="AH54" s="187"/>
      <c r="AI54" s="187"/>
      <c r="AJ54" s="25" t="s">
        <v>236</v>
      </c>
      <c r="AK54" s="99">
        <v>126</v>
      </c>
      <c r="AL54" s="139">
        <f t="shared" si="4"/>
        <v>132</v>
      </c>
      <c r="AM54" s="192">
        <f t="shared" si="5"/>
        <v>6</v>
      </c>
    </row>
    <row r="55" spans="1:39" s="16" customFormat="1" ht="21.75" customHeight="1">
      <c r="A55" s="135">
        <v>152366</v>
      </c>
      <c r="B55" s="140" t="s">
        <v>101</v>
      </c>
      <c r="C55" s="28" t="s">
        <v>111</v>
      </c>
      <c r="D55" s="137" t="s">
        <v>68</v>
      </c>
      <c r="E55" s="138" t="s">
        <v>13</v>
      </c>
      <c r="F55" s="187" t="s">
        <v>236</v>
      </c>
      <c r="G55" s="187"/>
      <c r="H55" s="25"/>
      <c r="I55" s="25" t="s">
        <v>236</v>
      </c>
      <c r="J55" s="25"/>
      <c r="K55" s="25"/>
      <c r="L55" s="25" t="s">
        <v>236</v>
      </c>
      <c r="M55" s="187"/>
      <c r="N55" s="187"/>
      <c r="O55" s="25" t="s">
        <v>236</v>
      </c>
      <c r="P55" s="25"/>
      <c r="Q55" s="25"/>
      <c r="R55" s="25" t="s">
        <v>236</v>
      </c>
      <c r="S55" s="25"/>
      <c r="T55" s="187"/>
      <c r="U55" s="187" t="s">
        <v>236</v>
      </c>
      <c r="V55" s="25"/>
      <c r="W55" s="25"/>
      <c r="X55" s="25" t="s">
        <v>236</v>
      </c>
      <c r="Y55" s="25"/>
      <c r="Z55" s="25"/>
      <c r="AA55" s="187" t="s">
        <v>236</v>
      </c>
      <c r="AB55" s="187"/>
      <c r="AC55" s="25"/>
      <c r="AD55" s="25" t="s">
        <v>236</v>
      </c>
      <c r="AE55" s="25"/>
      <c r="AF55" s="25"/>
      <c r="AG55" s="25" t="s">
        <v>236</v>
      </c>
      <c r="AH55" s="187"/>
      <c r="AI55" s="187"/>
      <c r="AJ55" s="25" t="s">
        <v>236</v>
      </c>
      <c r="AK55" s="99">
        <v>126</v>
      </c>
      <c r="AL55" s="139">
        <f t="shared" si="4"/>
        <v>132</v>
      </c>
      <c r="AM55" s="192">
        <f t="shared" si="5"/>
        <v>6</v>
      </c>
    </row>
    <row r="56" spans="1:39" s="16" customFormat="1" ht="21.75" customHeight="1">
      <c r="A56" s="135">
        <v>121800</v>
      </c>
      <c r="B56" s="140" t="s">
        <v>77</v>
      </c>
      <c r="C56" s="28" t="s">
        <v>89</v>
      </c>
      <c r="D56" s="137" t="s">
        <v>68</v>
      </c>
      <c r="E56" s="138" t="s">
        <v>13</v>
      </c>
      <c r="F56" s="201" t="s">
        <v>240</v>
      </c>
      <c r="G56" s="187"/>
      <c r="H56" s="25" t="s">
        <v>236</v>
      </c>
      <c r="I56" s="25" t="s">
        <v>236</v>
      </c>
      <c r="J56" s="25"/>
      <c r="K56" s="25"/>
      <c r="L56" s="25" t="s">
        <v>236</v>
      </c>
      <c r="M56" s="187"/>
      <c r="N56" s="187"/>
      <c r="O56" s="25" t="s">
        <v>236</v>
      </c>
      <c r="P56" s="25"/>
      <c r="Q56" s="25"/>
      <c r="R56" s="25" t="s">
        <v>236</v>
      </c>
      <c r="S56" s="25"/>
      <c r="T56" s="187"/>
      <c r="U56" s="187" t="s">
        <v>236</v>
      </c>
      <c r="V56" s="25"/>
      <c r="W56" s="25"/>
      <c r="X56" s="25" t="s">
        <v>236</v>
      </c>
      <c r="Y56" s="25"/>
      <c r="Z56" s="25"/>
      <c r="AA56" s="187" t="s">
        <v>236</v>
      </c>
      <c r="AB56" s="187"/>
      <c r="AC56" s="25"/>
      <c r="AD56" s="25" t="s">
        <v>236</v>
      </c>
      <c r="AE56" s="25"/>
      <c r="AF56" s="25"/>
      <c r="AG56" s="25" t="s">
        <v>236</v>
      </c>
      <c r="AH56" s="187"/>
      <c r="AI56" s="187"/>
      <c r="AJ56" s="25" t="s">
        <v>236</v>
      </c>
      <c r="AK56" s="99">
        <v>126</v>
      </c>
      <c r="AL56" s="139">
        <f t="shared" si="4"/>
        <v>132</v>
      </c>
      <c r="AM56" s="192">
        <f t="shared" si="5"/>
        <v>6</v>
      </c>
    </row>
    <row r="57" spans="1:39" s="16" customFormat="1" ht="21.75" customHeight="1">
      <c r="A57" s="135">
        <v>103551</v>
      </c>
      <c r="B57" s="152" t="s">
        <v>52</v>
      </c>
      <c r="C57" s="28" t="s">
        <v>65</v>
      </c>
      <c r="D57" s="137" t="s">
        <v>68</v>
      </c>
      <c r="E57" s="138" t="s">
        <v>13</v>
      </c>
      <c r="F57" s="187" t="s">
        <v>236</v>
      </c>
      <c r="G57" s="187"/>
      <c r="H57" s="25"/>
      <c r="I57" s="25" t="s">
        <v>236</v>
      </c>
      <c r="J57" s="25"/>
      <c r="K57" s="25"/>
      <c r="L57" s="25" t="s">
        <v>236</v>
      </c>
      <c r="M57" s="187"/>
      <c r="N57" s="187"/>
      <c r="O57" s="25" t="s">
        <v>236</v>
      </c>
      <c r="P57" s="25"/>
      <c r="Q57" s="25"/>
      <c r="R57" s="25" t="s">
        <v>236</v>
      </c>
      <c r="S57" s="25"/>
      <c r="T57" s="187"/>
      <c r="U57" s="187" t="s">
        <v>236</v>
      </c>
      <c r="V57" s="25"/>
      <c r="W57" s="25"/>
      <c r="X57" s="25" t="s">
        <v>236</v>
      </c>
      <c r="Y57" s="25"/>
      <c r="Z57" s="25"/>
      <c r="AA57" s="187" t="s">
        <v>236</v>
      </c>
      <c r="AB57" s="187"/>
      <c r="AC57" s="25"/>
      <c r="AD57" s="25" t="s">
        <v>236</v>
      </c>
      <c r="AE57" s="25"/>
      <c r="AF57" s="25"/>
      <c r="AG57" s="25" t="s">
        <v>236</v>
      </c>
      <c r="AH57" s="187"/>
      <c r="AI57" s="187"/>
      <c r="AJ57" s="25" t="s">
        <v>236</v>
      </c>
      <c r="AK57" s="99">
        <v>126</v>
      </c>
      <c r="AL57" s="139">
        <f t="shared" si="4"/>
        <v>132</v>
      </c>
      <c r="AM57" s="192">
        <f t="shared" si="5"/>
        <v>6</v>
      </c>
    </row>
    <row r="58" spans="1:39" s="16" customFormat="1" ht="21.75" customHeight="1">
      <c r="A58" s="135">
        <v>150738</v>
      </c>
      <c r="B58" s="140" t="s">
        <v>102</v>
      </c>
      <c r="C58" s="28" t="s">
        <v>113</v>
      </c>
      <c r="D58" s="137" t="s">
        <v>68</v>
      </c>
      <c r="E58" s="138" t="s">
        <v>13</v>
      </c>
      <c r="F58" s="187" t="s">
        <v>236</v>
      </c>
      <c r="G58" s="187"/>
      <c r="H58" s="25"/>
      <c r="I58" s="25" t="s">
        <v>236</v>
      </c>
      <c r="J58" s="25"/>
      <c r="K58" s="25"/>
      <c r="L58" s="25" t="s">
        <v>236</v>
      </c>
      <c r="M58" s="187"/>
      <c r="N58" s="187"/>
      <c r="O58" s="25" t="s">
        <v>236</v>
      </c>
      <c r="P58" s="25"/>
      <c r="Q58" s="25"/>
      <c r="R58" s="25" t="s">
        <v>236</v>
      </c>
      <c r="S58" s="25"/>
      <c r="T58" s="187"/>
      <c r="U58" s="187" t="s">
        <v>236</v>
      </c>
      <c r="V58" s="25"/>
      <c r="W58" s="25"/>
      <c r="X58" s="25" t="s">
        <v>236</v>
      </c>
      <c r="Y58" s="25"/>
      <c r="Z58" s="25"/>
      <c r="AA58" s="187" t="s">
        <v>236</v>
      </c>
      <c r="AB58" s="187"/>
      <c r="AC58" s="25"/>
      <c r="AD58" s="25" t="s">
        <v>236</v>
      </c>
      <c r="AE58" s="25"/>
      <c r="AF58" s="25"/>
      <c r="AG58" s="25" t="s">
        <v>236</v>
      </c>
      <c r="AH58" s="187"/>
      <c r="AI58" s="187"/>
      <c r="AJ58" s="25" t="s">
        <v>236</v>
      </c>
      <c r="AK58" s="99">
        <v>126</v>
      </c>
      <c r="AL58" s="139">
        <f t="shared" si="4"/>
        <v>132</v>
      </c>
      <c r="AM58" s="192">
        <f t="shared" si="5"/>
        <v>6</v>
      </c>
    </row>
    <row r="59" spans="1:39" s="13" customFormat="1" ht="21.75" customHeight="1">
      <c r="A59" s="135">
        <v>151149</v>
      </c>
      <c r="B59" s="140" t="s">
        <v>103</v>
      </c>
      <c r="C59" s="28" t="s">
        <v>114</v>
      </c>
      <c r="D59" s="137" t="s">
        <v>68</v>
      </c>
      <c r="E59" s="138" t="s">
        <v>13</v>
      </c>
      <c r="F59" s="247" t="s">
        <v>247</v>
      </c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9"/>
      <c r="AK59" s="99">
        <v>126</v>
      </c>
      <c r="AL59" s="139">
        <f t="shared" si="4"/>
        <v>0</v>
      </c>
      <c r="AM59" s="192">
        <f t="shared" si="5"/>
        <v>-126</v>
      </c>
    </row>
    <row r="60" spans="1:39" s="13" customFormat="1" ht="21.75" customHeight="1">
      <c r="A60" s="155">
        <v>424269</v>
      </c>
      <c r="B60" s="156" t="s">
        <v>225</v>
      </c>
      <c r="C60" s="29"/>
      <c r="D60" s="137" t="s">
        <v>68</v>
      </c>
      <c r="E60" s="138" t="s">
        <v>13</v>
      </c>
      <c r="F60" s="187" t="s">
        <v>236</v>
      </c>
      <c r="G60" s="187"/>
      <c r="H60" s="25"/>
      <c r="I60" s="25" t="s">
        <v>236</v>
      </c>
      <c r="J60" s="25"/>
      <c r="K60" s="25"/>
      <c r="L60" s="25" t="s">
        <v>236</v>
      </c>
      <c r="M60" s="187"/>
      <c r="N60" s="187"/>
      <c r="O60" s="25" t="s">
        <v>236</v>
      </c>
      <c r="P60" s="25"/>
      <c r="Q60" s="25"/>
      <c r="R60" s="25" t="s">
        <v>236</v>
      </c>
      <c r="S60" s="25"/>
      <c r="T60" s="187"/>
      <c r="U60" s="187" t="s">
        <v>236</v>
      </c>
      <c r="V60" s="25"/>
      <c r="W60" s="25"/>
      <c r="X60" s="25" t="s">
        <v>236</v>
      </c>
      <c r="Y60" s="25"/>
      <c r="Z60" s="25"/>
      <c r="AA60" s="187" t="s">
        <v>236</v>
      </c>
      <c r="AB60" s="187"/>
      <c r="AC60" s="25"/>
      <c r="AD60" s="25" t="s">
        <v>236</v>
      </c>
      <c r="AE60" s="25"/>
      <c r="AF60" s="25"/>
      <c r="AG60" s="25" t="s">
        <v>236</v>
      </c>
      <c r="AH60" s="187"/>
      <c r="AI60" s="187"/>
      <c r="AJ60" s="25" t="s">
        <v>236</v>
      </c>
      <c r="AK60" s="99">
        <v>126</v>
      </c>
      <c r="AL60" s="139">
        <f t="shared" si="4"/>
        <v>132</v>
      </c>
      <c r="AM60" s="192">
        <f t="shared" si="5"/>
        <v>6</v>
      </c>
    </row>
    <row r="61" spans="1:39" s="16" customFormat="1" ht="21.75" customHeight="1" thickBot="1">
      <c r="A61" s="158"/>
      <c r="B61" s="159"/>
      <c r="C61" s="160"/>
      <c r="D61" s="171">
        <v>15</v>
      </c>
      <c r="E61" s="172"/>
      <c r="F61" s="188">
        <v>11</v>
      </c>
      <c r="G61" s="188"/>
      <c r="H61" s="185"/>
      <c r="I61" s="185">
        <v>14</v>
      </c>
      <c r="J61" s="185"/>
      <c r="K61" s="199"/>
      <c r="L61" s="185">
        <v>14</v>
      </c>
      <c r="M61" s="188"/>
      <c r="N61" s="188"/>
      <c r="O61" s="185">
        <v>14</v>
      </c>
      <c r="P61" s="185"/>
      <c r="Q61" s="185"/>
      <c r="R61" s="185">
        <v>14</v>
      </c>
      <c r="S61" s="185"/>
      <c r="T61" s="200"/>
      <c r="U61" s="188">
        <v>14</v>
      </c>
      <c r="V61" s="185"/>
      <c r="W61" s="185"/>
      <c r="X61" s="185">
        <v>14</v>
      </c>
      <c r="Y61" s="185"/>
      <c r="Z61" s="199"/>
      <c r="AA61" s="188">
        <v>14</v>
      </c>
      <c r="AB61" s="188"/>
      <c r="AC61" s="199"/>
      <c r="AD61" s="185">
        <v>14</v>
      </c>
      <c r="AE61" s="185"/>
      <c r="AF61" s="185"/>
      <c r="AG61" s="185">
        <v>14</v>
      </c>
      <c r="AH61" s="188"/>
      <c r="AI61" s="200"/>
      <c r="AJ61" s="185">
        <v>14</v>
      </c>
      <c r="AK61" s="147"/>
      <c r="AL61" s="145"/>
      <c r="AM61" s="161"/>
    </row>
    <row r="62" spans="1:39" s="16" customFormat="1" ht="13.5" customHeight="1">
      <c r="A62" s="88"/>
      <c r="B62" s="92"/>
      <c r="C62" s="93"/>
      <c r="D62" s="82"/>
      <c r="E62" s="91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5"/>
      <c r="AL62" s="86"/>
      <c r="AM62" s="87"/>
    </row>
    <row r="63" spans="1:39" s="16" customFormat="1" ht="13.5" customHeight="1">
      <c r="A63" s="88"/>
      <c r="B63" s="92"/>
      <c r="C63" s="93"/>
      <c r="D63" s="82"/>
      <c r="E63" s="91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5"/>
      <c r="AL63" s="86"/>
      <c r="AM63" s="87"/>
    </row>
    <row r="64" spans="1:39" s="16" customFormat="1" ht="13.5" customHeight="1">
      <c r="A64" s="88"/>
      <c r="B64" s="92"/>
      <c r="C64" s="93"/>
      <c r="D64" s="82"/>
      <c r="E64" s="91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5"/>
      <c r="AL64" s="86"/>
      <c r="AM64" s="87"/>
    </row>
    <row r="65" spans="1:39" s="16" customFormat="1" ht="13.5" customHeight="1">
      <c r="A65" s="88"/>
      <c r="B65" s="92"/>
      <c r="C65" s="93"/>
      <c r="D65" s="82"/>
      <c r="E65" s="91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5"/>
      <c r="AL65" s="86"/>
      <c r="AM65" s="87"/>
    </row>
    <row r="66" spans="1:39" s="16" customFormat="1" ht="13.5" customHeight="1">
      <c r="A66" s="88"/>
      <c r="B66" s="92"/>
      <c r="C66" s="93"/>
      <c r="D66" s="82"/>
      <c r="E66" s="91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5"/>
      <c r="AL66" s="86"/>
      <c r="AM66" s="87"/>
    </row>
    <row r="67" spans="1:39" s="16" customFormat="1" ht="13.5" customHeight="1">
      <c r="A67" s="88"/>
      <c r="B67" s="92"/>
      <c r="C67" s="93"/>
      <c r="D67" s="82"/>
      <c r="E67" s="91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5"/>
      <c r="AL67" s="86"/>
      <c r="AM67" s="87"/>
    </row>
    <row r="68" spans="1:39" s="16" customFormat="1" ht="13.5" customHeight="1">
      <c r="A68" s="88"/>
      <c r="B68" s="92"/>
      <c r="C68" s="93"/>
      <c r="D68" s="82"/>
      <c r="E68" s="91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5"/>
      <c r="AL68" s="86"/>
      <c r="AM68" s="87"/>
    </row>
    <row r="69" spans="1:39" s="16" customFormat="1" ht="13.5" customHeight="1">
      <c r="A69" s="88"/>
      <c r="B69" s="92"/>
      <c r="C69" s="93"/>
      <c r="D69" s="82"/>
      <c r="E69" s="91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5"/>
      <c r="AL69" s="86"/>
      <c r="AM69" s="87"/>
    </row>
    <row r="70" spans="1:39" s="16" customFormat="1" ht="13.5" customHeight="1">
      <c r="A70" s="88"/>
      <c r="B70" s="92"/>
      <c r="C70" s="93"/>
      <c r="D70" s="82"/>
      <c r="E70" s="91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5"/>
      <c r="AL70" s="86"/>
      <c r="AM70" s="87"/>
    </row>
    <row r="71" spans="1:39" s="16" customFormat="1" ht="13.5" customHeight="1" thickBot="1">
      <c r="A71" s="88"/>
      <c r="B71" s="92"/>
      <c r="C71" s="93"/>
      <c r="D71" s="82"/>
      <c r="E71" s="9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24"/>
      <c r="AL71" s="125"/>
      <c r="AM71" s="126"/>
    </row>
    <row r="72" spans="1:39" s="16" customFormat="1" ht="21.75" customHeight="1">
      <c r="A72" s="148" t="s">
        <v>0</v>
      </c>
      <c r="B72" s="149" t="s">
        <v>1</v>
      </c>
      <c r="C72" s="149" t="s">
        <v>17</v>
      </c>
      <c r="D72" s="150" t="s">
        <v>2</v>
      </c>
      <c r="E72" s="256" t="s">
        <v>3</v>
      </c>
      <c r="F72" s="182">
        <v>1</v>
      </c>
      <c r="G72" s="182">
        <v>2</v>
      </c>
      <c r="H72" s="182">
        <v>3</v>
      </c>
      <c r="I72" s="182">
        <v>4</v>
      </c>
      <c r="J72" s="182">
        <v>5</v>
      </c>
      <c r="K72" s="182">
        <v>6</v>
      </c>
      <c r="L72" s="182">
        <v>7</v>
      </c>
      <c r="M72" s="182">
        <v>8</v>
      </c>
      <c r="N72" s="182">
        <v>9</v>
      </c>
      <c r="O72" s="182">
        <v>10</v>
      </c>
      <c r="P72" s="182">
        <v>11</v>
      </c>
      <c r="Q72" s="182">
        <v>12</v>
      </c>
      <c r="R72" s="182">
        <v>13</v>
      </c>
      <c r="S72" s="182">
        <v>14</v>
      </c>
      <c r="T72" s="182">
        <v>15</v>
      </c>
      <c r="U72" s="182">
        <v>16</v>
      </c>
      <c r="V72" s="182">
        <v>17</v>
      </c>
      <c r="W72" s="182">
        <v>18</v>
      </c>
      <c r="X72" s="182">
        <v>19</v>
      </c>
      <c r="Y72" s="182">
        <v>20</v>
      </c>
      <c r="Z72" s="182">
        <v>21</v>
      </c>
      <c r="AA72" s="182">
        <v>22</v>
      </c>
      <c r="AB72" s="182">
        <v>23</v>
      </c>
      <c r="AC72" s="182">
        <v>24</v>
      </c>
      <c r="AD72" s="182">
        <v>25</v>
      </c>
      <c r="AE72" s="182">
        <v>26</v>
      </c>
      <c r="AF72" s="182">
        <v>27</v>
      </c>
      <c r="AG72" s="182">
        <v>28</v>
      </c>
      <c r="AH72" s="182">
        <v>29</v>
      </c>
      <c r="AI72" s="182">
        <v>30</v>
      </c>
      <c r="AJ72" s="182">
        <v>31</v>
      </c>
      <c r="AK72" s="244" t="s">
        <v>4</v>
      </c>
      <c r="AL72" s="245" t="s">
        <v>5</v>
      </c>
      <c r="AM72" s="246" t="s">
        <v>6</v>
      </c>
    </row>
    <row r="73" spans="1:39" s="16" customFormat="1" ht="21.75" customHeight="1">
      <c r="A73" s="131"/>
      <c r="B73" s="132" t="s">
        <v>18</v>
      </c>
      <c r="C73" s="132" t="s">
        <v>16</v>
      </c>
      <c r="D73" s="133" t="s">
        <v>8</v>
      </c>
      <c r="E73" s="257"/>
      <c r="F73" s="134" t="s">
        <v>10</v>
      </c>
      <c r="G73" s="134" t="s">
        <v>11</v>
      </c>
      <c r="H73" s="134" t="s">
        <v>10</v>
      </c>
      <c r="I73" s="134" t="s">
        <v>12</v>
      </c>
      <c r="J73" s="134" t="s">
        <v>9</v>
      </c>
      <c r="K73" s="134" t="s">
        <v>9</v>
      </c>
      <c r="L73" s="134" t="s">
        <v>10</v>
      </c>
      <c r="M73" s="134" t="s">
        <v>10</v>
      </c>
      <c r="N73" s="134" t="s">
        <v>11</v>
      </c>
      <c r="O73" s="134" t="s">
        <v>10</v>
      </c>
      <c r="P73" s="134" t="s">
        <v>12</v>
      </c>
      <c r="Q73" s="134" t="s">
        <v>9</v>
      </c>
      <c r="R73" s="134" t="s">
        <v>9</v>
      </c>
      <c r="S73" s="134" t="s">
        <v>10</v>
      </c>
      <c r="T73" s="134" t="s">
        <v>10</v>
      </c>
      <c r="U73" s="134" t="s">
        <v>11</v>
      </c>
      <c r="V73" s="134" t="s">
        <v>10</v>
      </c>
      <c r="W73" s="134" t="s">
        <v>12</v>
      </c>
      <c r="X73" s="134" t="s">
        <v>9</v>
      </c>
      <c r="Y73" s="134" t="s">
        <v>9</v>
      </c>
      <c r="Z73" s="134" t="s">
        <v>10</v>
      </c>
      <c r="AA73" s="134" t="s">
        <v>10</v>
      </c>
      <c r="AB73" s="134" t="s">
        <v>11</v>
      </c>
      <c r="AC73" s="134" t="s">
        <v>10</v>
      </c>
      <c r="AD73" s="134" t="s">
        <v>12</v>
      </c>
      <c r="AE73" s="134" t="s">
        <v>9</v>
      </c>
      <c r="AF73" s="134" t="s">
        <v>9</v>
      </c>
      <c r="AG73" s="134" t="s">
        <v>10</v>
      </c>
      <c r="AH73" s="134" t="s">
        <v>10</v>
      </c>
      <c r="AI73" s="134" t="s">
        <v>11</v>
      </c>
      <c r="AJ73" s="134" t="s">
        <v>10</v>
      </c>
      <c r="AK73" s="229"/>
      <c r="AL73" s="231"/>
      <c r="AM73" s="233"/>
    </row>
    <row r="74" spans="1:39" s="16" customFormat="1" ht="21.75" customHeight="1">
      <c r="A74" s="162">
        <v>151343</v>
      </c>
      <c r="B74" s="163" t="s">
        <v>115</v>
      </c>
      <c r="C74" s="45" t="s">
        <v>134</v>
      </c>
      <c r="D74" s="164" t="s">
        <v>202</v>
      </c>
      <c r="E74" s="165" t="s">
        <v>153</v>
      </c>
      <c r="F74" s="187"/>
      <c r="G74" s="187" t="s">
        <v>238</v>
      </c>
      <c r="H74" s="25"/>
      <c r="I74" s="25" t="s">
        <v>238</v>
      </c>
      <c r="J74" s="25"/>
      <c r="K74" s="25" t="s">
        <v>238</v>
      </c>
      <c r="L74" s="25"/>
      <c r="M74" s="187" t="s">
        <v>238</v>
      </c>
      <c r="N74" s="187"/>
      <c r="O74" s="25" t="s">
        <v>238</v>
      </c>
      <c r="P74" s="25"/>
      <c r="Q74" s="25" t="s">
        <v>238</v>
      </c>
      <c r="R74" s="25"/>
      <c r="S74" s="25"/>
      <c r="T74" s="187"/>
      <c r="U74" s="187" t="s">
        <v>238</v>
      </c>
      <c r="V74" s="25"/>
      <c r="W74" s="25" t="s">
        <v>238</v>
      </c>
      <c r="X74" s="25"/>
      <c r="Y74" s="25" t="s">
        <v>238</v>
      </c>
      <c r="Z74" s="25"/>
      <c r="AA74" s="187"/>
      <c r="AB74" s="187"/>
      <c r="AC74" s="25" t="s">
        <v>238</v>
      </c>
      <c r="AD74" s="25"/>
      <c r="AE74" s="25"/>
      <c r="AF74" s="25"/>
      <c r="AG74" s="25" t="s">
        <v>238</v>
      </c>
      <c r="AH74" s="187"/>
      <c r="AI74" s="187"/>
      <c r="AJ74" s="25"/>
      <c r="AK74" s="99">
        <v>126</v>
      </c>
      <c r="AL74" s="139">
        <f>COUNTIF(E74:AK74,"T")*6+COUNTIF(E74:AK74,"P")*12+COUNTIF(E74:AK74,"M")*6+COUNTIF(E74:AK74,"I")*6+COUNTIF(E74:AK74,"N")*12+COUNTIF(E74:AK74,"TI")*11+COUNTIF(E74:AK74,"MT")*12+COUNTIF(E74:AK74,"MN")*18+COUNTIF(E74:AK74,"PI")*17+COUNTIF(E74:AK74,"TN")*18+COUNTIF(E74:AK74,"NB")*6+COUNTIF(E74:AK74,"AF")*6</f>
        <v>132</v>
      </c>
      <c r="AM74" s="192">
        <f>SUM(AL74-126)</f>
        <v>6</v>
      </c>
    </row>
    <row r="75" spans="1:39" s="16" customFormat="1" ht="21.75" customHeight="1">
      <c r="A75" s="166">
        <v>128384</v>
      </c>
      <c r="B75" s="163" t="s">
        <v>116</v>
      </c>
      <c r="C75" s="45" t="s">
        <v>135</v>
      </c>
      <c r="D75" s="164" t="s">
        <v>203</v>
      </c>
      <c r="E75" s="165" t="s">
        <v>153</v>
      </c>
      <c r="F75" s="187" t="s">
        <v>238</v>
      </c>
      <c r="G75" s="187"/>
      <c r="H75" s="25" t="s">
        <v>238</v>
      </c>
      <c r="I75" s="25"/>
      <c r="J75" s="25"/>
      <c r="K75" s="25"/>
      <c r="L75" s="25" t="s">
        <v>238</v>
      </c>
      <c r="M75" s="187"/>
      <c r="N75" s="187" t="s">
        <v>238</v>
      </c>
      <c r="O75" s="25"/>
      <c r="P75" s="25" t="s">
        <v>238</v>
      </c>
      <c r="Q75" s="25"/>
      <c r="R75" s="25" t="s">
        <v>238</v>
      </c>
      <c r="S75" s="25"/>
      <c r="T75" s="187" t="s">
        <v>238</v>
      </c>
      <c r="U75" s="187"/>
      <c r="V75" s="25"/>
      <c r="W75" s="25"/>
      <c r="X75" s="25" t="s">
        <v>238</v>
      </c>
      <c r="Y75" s="25"/>
      <c r="Z75" s="25" t="s">
        <v>238</v>
      </c>
      <c r="AA75" s="187"/>
      <c r="AB75" s="187"/>
      <c r="AC75" s="25"/>
      <c r="AD75" s="25"/>
      <c r="AE75" s="25"/>
      <c r="AF75" s="25" t="s">
        <v>238</v>
      </c>
      <c r="AG75" s="25"/>
      <c r="AH75" s="187"/>
      <c r="AI75" s="187"/>
      <c r="AJ75" s="25" t="s">
        <v>238</v>
      </c>
      <c r="AK75" s="99">
        <v>126</v>
      </c>
      <c r="AL75" s="139">
        <f aca="true" t="shared" si="6" ref="AL75:AL89">COUNTIF(E75:AK75,"T")*6+COUNTIF(E75:AK75,"P")*12+COUNTIF(E75:AK75,"M")*6+COUNTIF(E75:AK75,"I")*6+COUNTIF(E75:AK75,"N")*12+COUNTIF(E75:AK75,"TI")*11+COUNTIF(E75:AK75,"MT")*12+COUNTIF(E75:AK75,"MN")*18+COUNTIF(E75:AK75,"PI")*17+COUNTIF(E75:AK75,"TN")*18+COUNTIF(E75:AK75,"NB")*6+COUNTIF(E75:AK75,"AF")*6</f>
        <v>132</v>
      </c>
      <c r="AM75" s="192">
        <f aca="true" t="shared" si="7" ref="AM75:AM87">SUM(AL75-126)</f>
        <v>6</v>
      </c>
    </row>
    <row r="76" spans="1:39" s="16" customFormat="1" ht="21.75" customHeight="1">
      <c r="A76" s="166">
        <v>142778</v>
      </c>
      <c r="B76" s="167" t="s">
        <v>117</v>
      </c>
      <c r="C76" s="46" t="s">
        <v>136</v>
      </c>
      <c r="D76" s="164" t="s">
        <v>202</v>
      </c>
      <c r="E76" s="165" t="s">
        <v>153</v>
      </c>
      <c r="F76" s="187"/>
      <c r="G76" s="187"/>
      <c r="H76" s="25"/>
      <c r="I76" s="25" t="s">
        <v>238</v>
      </c>
      <c r="J76" s="25"/>
      <c r="K76" s="25" t="s">
        <v>238</v>
      </c>
      <c r="L76" s="25"/>
      <c r="M76" s="187"/>
      <c r="N76" s="187"/>
      <c r="O76" s="25" t="s">
        <v>238</v>
      </c>
      <c r="P76" s="25"/>
      <c r="Q76" s="25" t="s">
        <v>238</v>
      </c>
      <c r="R76" s="25"/>
      <c r="S76" s="25" t="s">
        <v>238</v>
      </c>
      <c r="T76" s="187"/>
      <c r="U76" s="187" t="s">
        <v>238</v>
      </c>
      <c r="V76" s="25"/>
      <c r="W76" s="25" t="s">
        <v>238</v>
      </c>
      <c r="X76" s="25"/>
      <c r="Y76" s="25"/>
      <c r="Z76" s="25"/>
      <c r="AA76" s="187" t="s">
        <v>238</v>
      </c>
      <c r="AB76" s="187"/>
      <c r="AC76" s="25" t="s">
        <v>238</v>
      </c>
      <c r="AD76" s="25"/>
      <c r="AE76" s="25" t="s">
        <v>238</v>
      </c>
      <c r="AF76" s="25"/>
      <c r="AG76" s="25"/>
      <c r="AH76" s="187"/>
      <c r="AI76" s="187" t="s">
        <v>238</v>
      </c>
      <c r="AJ76" s="25"/>
      <c r="AK76" s="99">
        <v>126</v>
      </c>
      <c r="AL76" s="139">
        <f t="shared" si="6"/>
        <v>132</v>
      </c>
      <c r="AM76" s="192">
        <f t="shared" si="7"/>
        <v>6</v>
      </c>
    </row>
    <row r="77" spans="1:39" s="16" customFormat="1" ht="21.75" customHeight="1">
      <c r="A77" s="162">
        <v>150754</v>
      </c>
      <c r="B77" s="167" t="s">
        <v>118</v>
      </c>
      <c r="C77" s="46" t="s">
        <v>137</v>
      </c>
      <c r="D77" s="164" t="s">
        <v>203</v>
      </c>
      <c r="E77" s="165" t="s">
        <v>153</v>
      </c>
      <c r="F77" s="247" t="s">
        <v>240</v>
      </c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9"/>
      <c r="AA77" s="187"/>
      <c r="AB77" s="186" t="s">
        <v>238</v>
      </c>
      <c r="AC77" s="184"/>
      <c r="AD77" s="184" t="s">
        <v>238</v>
      </c>
      <c r="AE77" s="184"/>
      <c r="AF77" s="184" t="s">
        <v>238</v>
      </c>
      <c r="AG77" s="184"/>
      <c r="AH77" s="186"/>
      <c r="AI77" s="186"/>
      <c r="AJ77" s="184"/>
      <c r="AK77" s="99">
        <v>126</v>
      </c>
      <c r="AL77" s="139">
        <f t="shared" si="6"/>
        <v>36</v>
      </c>
      <c r="AM77" s="192">
        <f>SUM(AL77-36)</f>
        <v>0</v>
      </c>
    </row>
    <row r="78" spans="1:39" s="16" customFormat="1" ht="21.75" customHeight="1">
      <c r="A78" s="162">
        <v>113603</v>
      </c>
      <c r="B78" s="167" t="s">
        <v>119</v>
      </c>
      <c r="C78" s="47" t="s">
        <v>138</v>
      </c>
      <c r="D78" s="164" t="s">
        <v>202</v>
      </c>
      <c r="E78" s="165" t="s">
        <v>153</v>
      </c>
      <c r="F78" s="187"/>
      <c r="G78" s="187"/>
      <c r="H78" s="25"/>
      <c r="I78" s="25" t="s">
        <v>238</v>
      </c>
      <c r="J78" s="25"/>
      <c r="K78" s="25" t="s">
        <v>238</v>
      </c>
      <c r="L78" s="25"/>
      <c r="M78" s="187"/>
      <c r="N78" s="187"/>
      <c r="O78" s="25" t="s">
        <v>238</v>
      </c>
      <c r="P78" s="25" t="s">
        <v>36</v>
      </c>
      <c r="Q78" s="25" t="s">
        <v>238</v>
      </c>
      <c r="R78" s="25"/>
      <c r="S78" s="25" t="s">
        <v>238</v>
      </c>
      <c r="T78" s="187"/>
      <c r="U78" s="187" t="s">
        <v>238</v>
      </c>
      <c r="V78" s="25"/>
      <c r="W78" s="25" t="s">
        <v>238</v>
      </c>
      <c r="X78" s="25"/>
      <c r="Y78" s="25"/>
      <c r="Z78" s="25"/>
      <c r="AA78" s="187" t="s">
        <v>238</v>
      </c>
      <c r="AB78" s="187"/>
      <c r="AC78" s="25"/>
      <c r="AD78" s="25"/>
      <c r="AE78" s="25" t="s">
        <v>238</v>
      </c>
      <c r="AF78" s="25"/>
      <c r="AG78" s="25" t="s">
        <v>238</v>
      </c>
      <c r="AH78" s="187"/>
      <c r="AI78" s="187" t="s">
        <v>238</v>
      </c>
      <c r="AJ78" s="25"/>
      <c r="AK78" s="99">
        <v>126</v>
      </c>
      <c r="AL78" s="139">
        <f t="shared" si="6"/>
        <v>132</v>
      </c>
      <c r="AM78" s="192">
        <f t="shared" si="7"/>
        <v>6</v>
      </c>
    </row>
    <row r="79" spans="1:39" s="16" customFormat="1" ht="21.75" customHeight="1">
      <c r="A79" s="166">
        <v>125210</v>
      </c>
      <c r="B79" s="163" t="s">
        <v>120</v>
      </c>
      <c r="C79" s="48" t="s">
        <v>139</v>
      </c>
      <c r="D79" s="164" t="s">
        <v>203</v>
      </c>
      <c r="E79" s="165" t="s">
        <v>153</v>
      </c>
      <c r="F79" s="187" t="s">
        <v>238</v>
      </c>
      <c r="G79" s="187"/>
      <c r="H79" s="247" t="s">
        <v>240</v>
      </c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  <c r="AA79" s="249"/>
      <c r="AB79" s="187"/>
      <c r="AC79" s="25"/>
      <c r="AD79" s="25" t="s">
        <v>238</v>
      </c>
      <c r="AE79" s="25"/>
      <c r="AF79" s="25"/>
      <c r="AG79" s="25"/>
      <c r="AH79" s="187" t="s">
        <v>238</v>
      </c>
      <c r="AI79" s="187"/>
      <c r="AJ79" s="25"/>
      <c r="AK79" s="99">
        <v>126</v>
      </c>
      <c r="AL79" s="139">
        <f t="shared" si="6"/>
        <v>36</v>
      </c>
      <c r="AM79" s="192">
        <f>SUM(AL79-36)</f>
        <v>0</v>
      </c>
    </row>
    <row r="80" spans="1:39" s="16" customFormat="1" ht="21.75" customHeight="1">
      <c r="A80" s="135">
        <v>137367</v>
      </c>
      <c r="B80" s="136" t="s">
        <v>121</v>
      </c>
      <c r="C80" s="33" t="s">
        <v>140</v>
      </c>
      <c r="D80" s="137" t="s">
        <v>66</v>
      </c>
      <c r="E80" s="168" t="s">
        <v>153</v>
      </c>
      <c r="F80" s="187"/>
      <c r="G80" s="187" t="s">
        <v>238</v>
      </c>
      <c r="H80" s="25" t="s">
        <v>238</v>
      </c>
      <c r="I80" s="25"/>
      <c r="J80" s="25" t="s">
        <v>238</v>
      </c>
      <c r="K80" s="25"/>
      <c r="L80" s="25"/>
      <c r="M80" s="187" t="s">
        <v>238</v>
      </c>
      <c r="N80" s="187"/>
      <c r="O80" s="194"/>
      <c r="P80" s="25" t="s">
        <v>238</v>
      </c>
      <c r="Q80" s="25"/>
      <c r="R80" s="25"/>
      <c r="S80" s="25" t="s">
        <v>238</v>
      </c>
      <c r="T80" s="187"/>
      <c r="U80" s="187"/>
      <c r="V80" s="25" t="s">
        <v>238</v>
      </c>
      <c r="W80" s="25"/>
      <c r="X80" s="25"/>
      <c r="Y80" s="25" t="s">
        <v>238</v>
      </c>
      <c r="Z80" s="25"/>
      <c r="AA80" s="187"/>
      <c r="AB80" s="187" t="s">
        <v>238</v>
      </c>
      <c r="AC80" s="25"/>
      <c r="AD80" s="25"/>
      <c r="AE80" s="25" t="s">
        <v>238</v>
      </c>
      <c r="AF80" s="25"/>
      <c r="AG80" s="25"/>
      <c r="AH80" s="187" t="s">
        <v>238</v>
      </c>
      <c r="AI80" s="187"/>
      <c r="AJ80" s="25"/>
      <c r="AK80" s="99">
        <v>126</v>
      </c>
      <c r="AL80" s="139">
        <f t="shared" si="6"/>
        <v>132</v>
      </c>
      <c r="AM80" s="192">
        <f t="shared" si="7"/>
        <v>6</v>
      </c>
    </row>
    <row r="81" spans="1:39" s="16" customFormat="1" ht="21.75" customHeight="1">
      <c r="A81" s="135">
        <v>150827</v>
      </c>
      <c r="B81" s="136" t="s">
        <v>122</v>
      </c>
      <c r="C81" s="33" t="s">
        <v>141</v>
      </c>
      <c r="D81" s="137" t="s">
        <v>66</v>
      </c>
      <c r="E81" s="168" t="s">
        <v>153</v>
      </c>
      <c r="F81" s="186"/>
      <c r="G81" s="187" t="s">
        <v>238</v>
      </c>
      <c r="H81" s="25"/>
      <c r="I81" s="25"/>
      <c r="J81" s="25" t="s">
        <v>238</v>
      </c>
      <c r="K81" s="25"/>
      <c r="L81" s="25"/>
      <c r="M81" s="187" t="s">
        <v>238</v>
      </c>
      <c r="N81" s="187" t="s">
        <v>243</v>
      </c>
      <c r="O81" s="194"/>
      <c r="P81" s="25" t="s">
        <v>238</v>
      </c>
      <c r="Q81" s="25"/>
      <c r="R81" s="25"/>
      <c r="S81" s="25" t="s">
        <v>238</v>
      </c>
      <c r="T81" s="187"/>
      <c r="U81" s="187"/>
      <c r="V81" s="25" t="s">
        <v>238</v>
      </c>
      <c r="W81" s="25"/>
      <c r="X81" s="25"/>
      <c r="Y81" s="25" t="s">
        <v>238</v>
      </c>
      <c r="Z81" s="25"/>
      <c r="AA81" s="187"/>
      <c r="AB81" s="187" t="s">
        <v>238</v>
      </c>
      <c r="AC81" s="25"/>
      <c r="AD81" s="25"/>
      <c r="AE81" s="25" t="s">
        <v>238</v>
      </c>
      <c r="AF81" s="25"/>
      <c r="AG81" s="25"/>
      <c r="AH81" s="187" t="s">
        <v>238</v>
      </c>
      <c r="AI81" s="187"/>
      <c r="AJ81" s="25"/>
      <c r="AK81" s="99">
        <v>126</v>
      </c>
      <c r="AL81" s="139">
        <f t="shared" si="6"/>
        <v>126</v>
      </c>
      <c r="AM81" s="192">
        <f t="shared" si="7"/>
        <v>0</v>
      </c>
    </row>
    <row r="82" spans="1:39" s="16" customFormat="1" ht="21.75" customHeight="1">
      <c r="A82" s="135">
        <v>121932</v>
      </c>
      <c r="B82" s="152" t="s">
        <v>123</v>
      </c>
      <c r="C82" s="28" t="s">
        <v>142</v>
      </c>
      <c r="D82" s="137" t="s">
        <v>66</v>
      </c>
      <c r="E82" s="168" t="s">
        <v>153</v>
      </c>
      <c r="F82" s="187"/>
      <c r="G82" s="187" t="s">
        <v>238</v>
      </c>
      <c r="H82" s="25"/>
      <c r="I82" s="25"/>
      <c r="J82" s="25" t="s">
        <v>238</v>
      </c>
      <c r="K82" s="25"/>
      <c r="L82" s="25"/>
      <c r="M82" s="187" t="s">
        <v>238</v>
      </c>
      <c r="N82" s="187" t="s">
        <v>238</v>
      </c>
      <c r="O82" s="194"/>
      <c r="P82" s="25" t="s">
        <v>238</v>
      </c>
      <c r="Q82" s="25"/>
      <c r="R82" s="25"/>
      <c r="S82" s="25" t="s">
        <v>238</v>
      </c>
      <c r="T82" s="187"/>
      <c r="U82" s="187"/>
      <c r="V82" s="25" t="s">
        <v>238</v>
      </c>
      <c r="W82" s="25"/>
      <c r="X82" s="25"/>
      <c r="Y82" s="25" t="s">
        <v>238</v>
      </c>
      <c r="Z82" s="25"/>
      <c r="AA82" s="187"/>
      <c r="AB82" s="187" t="s">
        <v>238</v>
      </c>
      <c r="AC82" s="25"/>
      <c r="AD82" s="25"/>
      <c r="AE82" s="25" t="s">
        <v>238</v>
      </c>
      <c r="AF82" s="25"/>
      <c r="AG82" s="25"/>
      <c r="AH82" s="187" t="s">
        <v>238</v>
      </c>
      <c r="AI82" s="187"/>
      <c r="AJ82" s="25"/>
      <c r="AK82" s="99">
        <v>126</v>
      </c>
      <c r="AL82" s="139">
        <f t="shared" si="6"/>
        <v>132</v>
      </c>
      <c r="AM82" s="192">
        <f t="shared" si="7"/>
        <v>6</v>
      </c>
    </row>
    <row r="83" spans="1:39" s="16" customFormat="1" ht="21.75" customHeight="1">
      <c r="A83" s="135">
        <v>142824</v>
      </c>
      <c r="B83" s="140" t="s">
        <v>124</v>
      </c>
      <c r="C83" s="28" t="s">
        <v>143</v>
      </c>
      <c r="D83" s="137" t="s">
        <v>66</v>
      </c>
      <c r="E83" s="168" t="s">
        <v>153</v>
      </c>
      <c r="F83" s="187"/>
      <c r="G83" s="187" t="s">
        <v>238</v>
      </c>
      <c r="H83" s="25" t="s">
        <v>238</v>
      </c>
      <c r="I83" s="25"/>
      <c r="J83" s="25" t="s">
        <v>238</v>
      </c>
      <c r="K83" s="25"/>
      <c r="L83" s="25"/>
      <c r="M83" s="187" t="s">
        <v>238</v>
      </c>
      <c r="N83" s="187"/>
      <c r="O83" s="194"/>
      <c r="P83" s="25" t="s">
        <v>238</v>
      </c>
      <c r="Q83" s="25"/>
      <c r="R83" s="25"/>
      <c r="S83" s="25" t="s">
        <v>238</v>
      </c>
      <c r="T83" s="187"/>
      <c r="U83" s="187"/>
      <c r="V83" s="25" t="s">
        <v>238</v>
      </c>
      <c r="W83" s="25"/>
      <c r="X83" s="25"/>
      <c r="Y83" s="25" t="s">
        <v>238</v>
      </c>
      <c r="Z83" s="25"/>
      <c r="AA83" s="187"/>
      <c r="AB83" s="187" t="s">
        <v>238</v>
      </c>
      <c r="AC83" s="25"/>
      <c r="AD83" s="25"/>
      <c r="AE83" s="25" t="s">
        <v>238</v>
      </c>
      <c r="AF83" s="25"/>
      <c r="AG83" s="25"/>
      <c r="AH83" s="187" t="s">
        <v>238</v>
      </c>
      <c r="AI83" s="187"/>
      <c r="AJ83" s="25"/>
      <c r="AK83" s="99">
        <v>126</v>
      </c>
      <c r="AL83" s="139">
        <f t="shared" si="6"/>
        <v>132</v>
      </c>
      <c r="AM83" s="192">
        <f t="shared" si="7"/>
        <v>6</v>
      </c>
    </row>
    <row r="84" spans="1:39" s="16" customFormat="1" ht="21.75" customHeight="1">
      <c r="A84" s="135">
        <v>151068</v>
      </c>
      <c r="B84" s="140" t="s">
        <v>125</v>
      </c>
      <c r="C84" s="28" t="s">
        <v>144</v>
      </c>
      <c r="D84" s="137" t="s">
        <v>66</v>
      </c>
      <c r="E84" s="168" t="s">
        <v>153</v>
      </c>
      <c r="F84" s="187"/>
      <c r="G84" s="187" t="s">
        <v>238</v>
      </c>
      <c r="H84" s="25"/>
      <c r="I84" s="25"/>
      <c r="J84" s="25" t="s">
        <v>238</v>
      </c>
      <c r="K84" s="25"/>
      <c r="L84" s="25"/>
      <c r="M84" s="187" t="s">
        <v>238</v>
      </c>
      <c r="N84" s="187"/>
      <c r="O84" s="194"/>
      <c r="P84" s="25" t="s">
        <v>238</v>
      </c>
      <c r="Q84" s="25"/>
      <c r="R84" s="25"/>
      <c r="S84" s="25" t="s">
        <v>238</v>
      </c>
      <c r="T84" s="187"/>
      <c r="U84" s="187"/>
      <c r="V84" s="25" t="s">
        <v>238</v>
      </c>
      <c r="W84" s="25"/>
      <c r="X84" s="25"/>
      <c r="Y84" s="25" t="s">
        <v>238</v>
      </c>
      <c r="Z84" s="25"/>
      <c r="AA84" s="187"/>
      <c r="AB84" s="187" t="s">
        <v>238</v>
      </c>
      <c r="AC84" s="25"/>
      <c r="AD84" s="25"/>
      <c r="AE84" s="25" t="s">
        <v>238</v>
      </c>
      <c r="AF84" s="25"/>
      <c r="AG84" s="25"/>
      <c r="AH84" s="187" t="s">
        <v>238</v>
      </c>
      <c r="AI84" s="187"/>
      <c r="AJ84" s="25"/>
      <c r="AK84" s="99">
        <v>126</v>
      </c>
      <c r="AL84" s="139">
        <f t="shared" si="6"/>
        <v>120</v>
      </c>
      <c r="AM84" s="192">
        <f t="shared" si="7"/>
        <v>-6</v>
      </c>
    </row>
    <row r="85" spans="1:39" s="16" customFormat="1" ht="21.75" customHeight="1">
      <c r="A85" s="135">
        <v>150762</v>
      </c>
      <c r="B85" s="136" t="s">
        <v>126</v>
      </c>
      <c r="C85" s="33" t="s">
        <v>145</v>
      </c>
      <c r="D85" s="137" t="s">
        <v>66</v>
      </c>
      <c r="E85" s="168" t="s">
        <v>153</v>
      </c>
      <c r="F85" s="197"/>
      <c r="G85" s="187" t="s">
        <v>238</v>
      </c>
      <c r="H85" s="25"/>
      <c r="I85" s="25"/>
      <c r="J85" s="25" t="s">
        <v>238</v>
      </c>
      <c r="K85" s="25"/>
      <c r="L85" s="25"/>
      <c r="M85" s="187" t="s">
        <v>238</v>
      </c>
      <c r="N85" s="187"/>
      <c r="O85" s="194"/>
      <c r="P85" s="25" t="s">
        <v>238</v>
      </c>
      <c r="Q85" s="25"/>
      <c r="R85" s="25"/>
      <c r="S85" s="25" t="s">
        <v>238</v>
      </c>
      <c r="T85" s="187" t="s">
        <v>238</v>
      </c>
      <c r="U85" s="187"/>
      <c r="V85" s="25" t="s">
        <v>238</v>
      </c>
      <c r="W85" s="25"/>
      <c r="X85" s="25"/>
      <c r="Y85" s="25" t="s">
        <v>238</v>
      </c>
      <c r="Z85" s="25"/>
      <c r="AA85" s="187"/>
      <c r="AB85" s="187" t="s">
        <v>238</v>
      </c>
      <c r="AC85" s="25"/>
      <c r="AD85" s="25"/>
      <c r="AE85" s="25" t="s">
        <v>238</v>
      </c>
      <c r="AF85" s="25"/>
      <c r="AG85" s="25"/>
      <c r="AH85" s="187" t="s">
        <v>238</v>
      </c>
      <c r="AI85" s="187"/>
      <c r="AJ85" s="25"/>
      <c r="AK85" s="99">
        <v>126</v>
      </c>
      <c r="AL85" s="139">
        <f t="shared" si="6"/>
        <v>132</v>
      </c>
      <c r="AM85" s="192">
        <f t="shared" si="7"/>
        <v>6</v>
      </c>
    </row>
    <row r="86" spans="1:39" s="16" customFormat="1" ht="21.75" customHeight="1">
      <c r="A86" s="135">
        <v>150924</v>
      </c>
      <c r="B86" s="152" t="s">
        <v>127</v>
      </c>
      <c r="C86" s="28" t="s">
        <v>146</v>
      </c>
      <c r="D86" s="137" t="s">
        <v>66</v>
      </c>
      <c r="E86" s="168" t="s">
        <v>153</v>
      </c>
      <c r="F86" s="187"/>
      <c r="G86" s="187" t="s">
        <v>238</v>
      </c>
      <c r="H86" s="25"/>
      <c r="I86" s="25"/>
      <c r="J86" s="25" t="s">
        <v>238</v>
      </c>
      <c r="K86" s="25"/>
      <c r="L86" s="25" t="s">
        <v>238</v>
      </c>
      <c r="M86" s="187" t="s">
        <v>238</v>
      </c>
      <c r="N86" s="187"/>
      <c r="O86" s="194"/>
      <c r="P86" s="25" t="s">
        <v>238</v>
      </c>
      <c r="Q86" s="25"/>
      <c r="R86" s="25"/>
      <c r="S86" s="25" t="s">
        <v>238</v>
      </c>
      <c r="T86" s="187"/>
      <c r="U86" s="187"/>
      <c r="V86" s="25" t="s">
        <v>238</v>
      </c>
      <c r="W86" s="25"/>
      <c r="X86" s="25"/>
      <c r="Y86" s="25" t="s">
        <v>238</v>
      </c>
      <c r="Z86" s="25"/>
      <c r="AA86" s="187"/>
      <c r="AB86" s="187" t="s">
        <v>238</v>
      </c>
      <c r="AC86" s="25"/>
      <c r="AD86" s="25"/>
      <c r="AE86" s="25" t="s">
        <v>238</v>
      </c>
      <c r="AF86" s="25"/>
      <c r="AG86" s="25"/>
      <c r="AH86" s="187" t="s">
        <v>238</v>
      </c>
      <c r="AI86" s="187"/>
      <c r="AJ86" s="25"/>
      <c r="AK86" s="99">
        <v>126</v>
      </c>
      <c r="AL86" s="139">
        <f t="shared" si="6"/>
        <v>132</v>
      </c>
      <c r="AM86" s="192">
        <f t="shared" si="7"/>
        <v>6</v>
      </c>
    </row>
    <row r="87" spans="1:39" s="16" customFormat="1" ht="21.75" customHeight="1">
      <c r="A87" s="135">
        <v>151246</v>
      </c>
      <c r="B87" s="152" t="s">
        <v>128</v>
      </c>
      <c r="C87" s="28" t="s">
        <v>147</v>
      </c>
      <c r="D87" s="137" t="s">
        <v>66</v>
      </c>
      <c r="E87" s="168" t="s">
        <v>153</v>
      </c>
      <c r="F87" s="187"/>
      <c r="G87" s="187" t="s">
        <v>238</v>
      </c>
      <c r="H87" s="25" t="s">
        <v>238</v>
      </c>
      <c r="I87" s="25"/>
      <c r="J87" s="25" t="s">
        <v>238</v>
      </c>
      <c r="K87" s="25"/>
      <c r="L87" s="25"/>
      <c r="M87" s="187" t="s">
        <v>238</v>
      </c>
      <c r="N87" s="187"/>
      <c r="O87" s="194"/>
      <c r="P87" s="25" t="s">
        <v>238</v>
      </c>
      <c r="Q87" s="25"/>
      <c r="R87" s="25"/>
      <c r="S87" s="25" t="s">
        <v>238</v>
      </c>
      <c r="T87" s="187"/>
      <c r="U87" s="187"/>
      <c r="V87" s="25" t="s">
        <v>238</v>
      </c>
      <c r="W87" s="25"/>
      <c r="X87" s="25"/>
      <c r="Y87" s="25" t="s">
        <v>238</v>
      </c>
      <c r="Z87" s="25"/>
      <c r="AA87" s="187"/>
      <c r="AB87" s="187" t="s">
        <v>238</v>
      </c>
      <c r="AC87" s="25"/>
      <c r="AD87" s="25"/>
      <c r="AE87" s="25" t="s">
        <v>238</v>
      </c>
      <c r="AF87" s="25"/>
      <c r="AG87" s="25"/>
      <c r="AH87" s="187" t="s">
        <v>238</v>
      </c>
      <c r="AI87" s="187"/>
      <c r="AJ87" s="25"/>
      <c r="AK87" s="99">
        <v>126</v>
      </c>
      <c r="AL87" s="139">
        <f t="shared" si="6"/>
        <v>132</v>
      </c>
      <c r="AM87" s="192">
        <f t="shared" si="7"/>
        <v>6</v>
      </c>
    </row>
    <row r="88" spans="1:39" s="16" customFormat="1" ht="21.75" customHeight="1">
      <c r="A88" s="135">
        <v>137332</v>
      </c>
      <c r="B88" s="152" t="s">
        <v>130</v>
      </c>
      <c r="C88" s="28" t="s">
        <v>149</v>
      </c>
      <c r="D88" s="137" t="s">
        <v>66</v>
      </c>
      <c r="E88" s="168" t="s">
        <v>153</v>
      </c>
      <c r="F88" s="247" t="s">
        <v>240</v>
      </c>
      <c r="G88" s="248"/>
      <c r="H88" s="248"/>
      <c r="I88" s="248"/>
      <c r="J88" s="248"/>
      <c r="K88" s="248"/>
      <c r="L88" s="248"/>
      <c r="M88" s="248"/>
      <c r="N88" s="248"/>
      <c r="O88" s="248"/>
      <c r="P88" s="248"/>
      <c r="Q88" s="248"/>
      <c r="R88" s="248"/>
      <c r="S88" s="248"/>
      <c r="T88" s="248"/>
      <c r="U88" s="248"/>
      <c r="V88" s="248"/>
      <c r="W88" s="249"/>
      <c r="X88" s="25"/>
      <c r="Y88" s="25" t="s">
        <v>238</v>
      </c>
      <c r="Z88" s="25" t="s">
        <v>238</v>
      </c>
      <c r="AA88" s="187"/>
      <c r="AB88" s="187" t="s">
        <v>238</v>
      </c>
      <c r="AC88" s="25"/>
      <c r="AD88" s="25"/>
      <c r="AE88" s="25" t="s">
        <v>238</v>
      </c>
      <c r="AF88" s="25"/>
      <c r="AG88" s="25"/>
      <c r="AH88" s="187" t="s">
        <v>238</v>
      </c>
      <c r="AI88" s="186"/>
      <c r="AJ88" s="184"/>
      <c r="AK88" s="99">
        <v>126</v>
      </c>
      <c r="AL88" s="139">
        <f t="shared" si="6"/>
        <v>60</v>
      </c>
      <c r="AM88" s="192">
        <f>SUM(AL88-54)</f>
        <v>6</v>
      </c>
    </row>
    <row r="89" spans="1:39" s="16" customFormat="1" ht="21.75" customHeight="1">
      <c r="A89" s="135">
        <v>150916</v>
      </c>
      <c r="B89" s="152" t="s">
        <v>131</v>
      </c>
      <c r="C89" s="28" t="s">
        <v>150</v>
      </c>
      <c r="D89" s="137" t="s">
        <v>66</v>
      </c>
      <c r="E89" s="168" t="s">
        <v>153</v>
      </c>
      <c r="F89" s="187"/>
      <c r="G89" s="187" t="s">
        <v>238</v>
      </c>
      <c r="H89" s="25"/>
      <c r="I89" s="25"/>
      <c r="J89" s="25" t="s">
        <v>238</v>
      </c>
      <c r="K89" s="25"/>
      <c r="L89" s="25"/>
      <c r="M89" s="187" t="s">
        <v>238</v>
      </c>
      <c r="N89" s="187"/>
      <c r="O89" s="194"/>
      <c r="P89" s="25" t="s">
        <v>238</v>
      </c>
      <c r="Q89" s="25"/>
      <c r="R89" s="25" t="s">
        <v>238</v>
      </c>
      <c r="S89" s="25" t="s">
        <v>238</v>
      </c>
      <c r="T89" s="187"/>
      <c r="U89" s="187"/>
      <c r="V89" s="25" t="s">
        <v>238</v>
      </c>
      <c r="W89" s="25"/>
      <c r="X89" s="25"/>
      <c r="Y89" s="25" t="s">
        <v>238</v>
      </c>
      <c r="Z89" s="25"/>
      <c r="AA89" s="187"/>
      <c r="AB89" s="187" t="s">
        <v>238</v>
      </c>
      <c r="AC89" s="25"/>
      <c r="AD89" s="25"/>
      <c r="AE89" s="25" t="s">
        <v>238</v>
      </c>
      <c r="AF89" s="25"/>
      <c r="AG89" s="25"/>
      <c r="AH89" s="187" t="s">
        <v>238</v>
      </c>
      <c r="AI89" s="187"/>
      <c r="AJ89" s="25"/>
      <c r="AK89" s="99">
        <v>126</v>
      </c>
      <c r="AL89" s="139">
        <f t="shared" si="6"/>
        <v>132</v>
      </c>
      <c r="AM89" s="192">
        <f>SUM(AL89-126)</f>
        <v>6</v>
      </c>
    </row>
    <row r="90" spans="1:39" s="16" customFormat="1" ht="21.75" customHeight="1">
      <c r="A90" s="135"/>
      <c r="B90" s="152"/>
      <c r="C90" s="34"/>
      <c r="D90" s="137">
        <v>10</v>
      </c>
      <c r="E90" s="168"/>
      <c r="F90" s="187"/>
      <c r="G90" s="187">
        <v>11</v>
      </c>
      <c r="H90" s="25"/>
      <c r="I90" s="25"/>
      <c r="J90" s="25">
        <v>10</v>
      </c>
      <c r="K90" s="25"/>
      <c r="L90" s="25"/>
      <c r="M90" s="187">
        <v>11</v>
      </c>
      <c r="N90" s="187"/>
      <c r="O90" s="25"/>
      <c r="P90" s="25">
        <v>11</v>
      </c>
      <c r="Q90" s="25"/>
      <c r="R90" s="25"/>
      <c r="S90" s="25">
        <v>11</v>
      </c>
      <c r="T90" s="187"/>
      <c r="U90" s="187"/>
      <c r="V90" s="25">
        <v>11</v>
      </c>
      <c r="W90" s="25"/>
      <c r="X90" s="25"/>
      <c r="Y90" s="25">
        <v>11</v>
      </c>
      <c r="Z90" s="25"/>
      <c r="AA90" s="187"/>
      <c r="AB90" s="187">
        <v>11</v>
      </c>
      <c r="AC90" s="25"/>
      <c r="AD90" s="25"/>
      <c r="AE90" s="25">
        <v>12</v>
      </c>
      <c r="AF90" s="25"/>
      <c r="AG90" s="25"/>
      <c r="AH90" s="187">
        <v>11</v>
      </c>
      <c r="AI90" s="187"/>
      <c r="AJ90" s="25"/>
      <c r="AK90" s="99"/>
      <c r="AL90" s="139"/>
      <c r="AM90" s="192"/>
    </row>
    <row r="91" spans="1:39" s="16" customFormat="1" ht="21.75" customHeight="1">
      <c r="A91" s="169">
        <v>151661</v>
      </c>
      <c r="B91" s="136" t="s">
        <v>132</v>
      </c>
      <c r="C91" s="27" t="s">
        <v>151</v>
      </c>
      <c r="D91" s="137" t="s">
        <v>155</v>
      </c>
      <c r="E91" s="168" t="s">
        <v>154</v>
      </c>
      <c r="F91" s="247" t="s">
        <v>240</v>
      </c>
      <c r="G91" s="248"/>
      <c r="H91" s="248"/>
      <c r="I91" s="248"/>
      <c r="J91" s="248"/>
      <c r="K91" s="248"/>
      <c r="L91" s="248"/>
      <c r="M91" s="248"/>
      <c r="N91" s="248"/>
      <c r="O91" s="248"/>
      <c r="P91" s="249"/>
      <c r="Q91" s="25"/>
      <c r="R91" s="25" t="s">
        <v>243</v>
      </c>
      <c r="S91" s="25"/>
      <c r="T91" s="187" t="s">
        <v>238</v>
      </c>
      <c r="U91" s="187"/>
      <c r="V91" s="25" t="s">
        <v>238</v>
      </c>
      <c r="W91" s="25"/>
      <c r="X91" s="25" t="s">
        <v>243</v>
      </c>
      <c r="Y91" s="25" t="s">
        <v>243</v>
      </c>
      <c r="Z91" s="194"/>
      <c r="AA91" s="187" t="s">
        <v>243</v>
      </c>
      <c r="AB91" s="186"/>
      <c r="AC91" s="184" t="s">
        <v>243</v>
      </c>
      <c r="AD91" s="184"/>
      <c r="AE91" s="184" t="s">
        <v>243</v>
      </c>
      <c r="AF91" s="184" t="s">
        <v>243</v>
      </c>
      <c r="AG91" s="184"/>
      <c r="AH91" s="186" t="s">
        <v>243</v>
      </c>
      <c r="AI91" s="186" t="s">
        <v>243</v>
      </c>
      <c r="AJ91" s="184" t="s">
        <v>243</v>
      </c>
      <c r="AK91" s="99">
        <v>126</v>
      </c>
      <c r="AL91" s="139">
        <f>COUNTIF(E91:AK91,"T")*6+COUNTIF(E91:AK91,"P")*12+COUNTIF(E91:AK91,"M")*6+COUNTIF(E91:AK91,"I")*6+COUNTIF(E91:AK91,"N")*12+COUNTIF(E91:AK91,"TI")*11+COUNTIF(E91:AK91,"MT")*12+COUNTIF(E91:AK91,"MN")*18+COUNTIF(E91:AK91,"PI")*17+COUNTIF(E91:AK91,"TN")*18+COUNTIF(E91:AK91,"NB")*6+COUNTIF(E91:AK91,"AF")*6</f>
        <v>84</v>
      </c>
      <c r="AM91" s="192">
        <f>SUM(AL91-84)</f>
        <v>0</v>
      </c>
    </row>
    <row r="92" spans="1:39" s="16" customFormat="1" ht="21.75" customHeight="1">
      <c r="A92" s="169">
        <v>153303</v>
      </c>
      <c r="B92" s="140" t="s">
        <v>244</v>
      </c>
      <c r="C92" s="32">
        <v>1121221</v>
      </c>
      <c r="D92" s="137" t="s">
        <v>155</v>
      </c>
      <c r="E92" s="168" t="s">
        <v>154</v>
      </c>
      <c r="F92" s="187" t="s">
        <v>238</v>
      </c>
      <c r="G92" s="187"/>
      <c r="H92" s="25"/>
      <c r="I92" s="25" t="s">
        <v>243</v>
      </c>
      <c r="J92" s="25" t="s">
        <v>243</v>
      </c>
      <c r="K92" s="25" t="s">
        <v>243</v>
      </c>
      <c r="L92" s="25" t="s">
        <v>243</v>
      </c>
      <c r="M92" s="187"/>
      <c r="N92" s="187" t="s">
        <v>243</v>
      </c>
      <c r="O92" s="25"/>
      <c r="P92" s="25" t="s">
        <v>243</v>
      </c>
      <c r="Q92" s="25" t="s">
        <v>243</v>
      </c>
      <c r="R92" s="25"/>
      <c r="S92" s="25" t="s">
        <v>243</v>
      </c>
      <c r="T92" s="187" t="s">
        <v>243</v>
      </c>
      <c r="U92" s="187"/>
      <c r="V92" s="25" t="s">
        <v>243</v>
      </c>
      <c r="W92" s="25"/>
      <c r="X92" s="25" t="s">
        <v>243</v>
      </c>
      <c r="Y92" s="25" t="s">
        <v>243</v>
      </c>
      <c r="Z92" s="25" t="s">
        <v>243</v>
      </c>
      <c r="AA92" s="187"/>
      <c r="AB92" s="187" t="s">
        <v>243</v>
      </c>
      <c r="AC92" s="25" t="s">
        <v>243</v>
      </c>
      <c r="AD92" s="25"/>
      <c r="AE92" s="25"/>
      <c r="AF92" s="25" t="s">
        <v>243</v>
      </c>
      <c r="AG92" s="25" t="s">
        <v>243</v>
      </c>
      <c r="AH92" s="187"/>
      <c r="AI92" s="187" t="s">
        <v>243</v>
      </c>
      <c r="AJ92" s="25" t="s">
        <v>243</v>
      </c>
      <c r="AK92" s="99">
        <v>126</v>
      </c>
      <c r="AL92" s="139">
        <f>COUNTIF(E92:AK92,"T")*6+COUNTIF(E92:AK92,"P")*12+COUNTIF(E92:AK92,"M")*6+COUNTIF(E92:AK92,"I")*6+COUNTIF(E92:AK92,"N")*12+COUNTIF(E92:AK92,"TI")*11+COUNTIF(E92:AK92,"MT")*12+COUNTIF(E92:AK92,"MN")*18+COUNTIF(E92:AK92,"PI")*17+COUNTIF(E92:AK92,"TN")*18+COUNTIF(E92:AK92,"NB")*6+COUNTIF(E92:AK92,"AF")*6</f>
        <v>126</v>
      </c>
      <c r="AM92" s="192">
        <f>SUM(AL92-126)</f>
        <v>0</v>
      </c>
    </row>
    <row r="93" spans="1:39" s="16" customFormat="1" ht="21.75" customHeight="1" thickBot="1">
      <c r="A93" s="157">
        <v>126047</v>
      </c>
      <c r="B93" s="170" t="s">
        <v>133</v>
      </c>
      <c r="C93" s="44" t="s">
        <v>152</v>
      </c>
      <c r="D93" s="171" t="s">
        <v>155</v>
      </c>
      <c r="E93" s="172" t="s">
        <v>154</v>
      </c>
      <c r="F93" s="258" t="s">
        <v>156</v>
      </c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258"/>
      <c r="AE93" s="258"/>
      <c r="AF93" s="258"/>
      <c r="AG93" s="258"/>
      <c r="AH93" s="258"/>
      <c r="AI93" s="258"/>
      <c r="AJ93" s="258"/>
      <c r="AK93" s="147"/>
      <c r="AL93" s="145"/>
      <c r="AM93" s="146"/>
    </row>
    <row r="94" spans="1:38" s="16" customFormat="1" ht="13.5" customHeight="1">
      <c r="A94" s="88"/>
      <c r="B94" s="94"/>
      <c r="C94" s="81"/>
      <c r="D94" s="82"/>
      <c r="E94" s="83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86"/>
      <c r="AL94" s="87"/>
    </row>
    <row r="95" spans="1:38" s="16" customFormat="1" ht="13.5" customHeight="1">
      <c r="A95" s="88"/>
      <c r="B95" s="94"/>
      <c r="C95" s="81"/>
      <c r="D95" s="82"/>
      <c r="E95" s="83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86"/>
      <c r="AL95" s="87"/>
    </row>
    <row r="96" spans="1:39" s="16" customFormat="1" ht="13.5" customHeight="1">
      <c r="A96" s="88"/>
      <c r="B96" s="94"/>
      <c r="C96" s="81"/>
      <c r="D96" s="82"/>
      <c r="E96" s="83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85"/>
      <c r="AL96" s="86"/>
      <c r="AM96" s="87"/>
    </row>
    <row r="97" spans="1:39" s="16" customFormat="1" ht="13.5" customHeight="1">
      <c r="A97" s="88"/>
      <c r="B97" s="94"/>
      <c r="C97" s="81"/>
      <c r="D97" s="82"/>
      <c r="E97" s="83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85"/>
      <c r="AL97" s="86"/>
      <c r="AM97" s="87"/>
    </row>
    <row r="98" spans="1:39" s="16" customFormat="1" ht="13.5" customHeight="1" thickBot="1">
      <c r="A98" s="88"/>
      <c r="B98" s="94"/>
      <c r="C98" s="81"/>
      <c r="D98" s="82"/>
      <c r="E98" s="83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24"/>
      <c r="AL98" s="125"/>
      <c r="AM98" s="126"/>
    </row>
    <row r="99" spans="1:39" s="16" customFormat="1" ht="21.75" customHeight="1">
      <c r="A99" s="148" t="s">
        <v>0</v>
      </c>
      <c r="B99" s="149" t="s">
        <v>1</v>
      </c>
      <c r="C99" s="149" t="s">
        <v>17</v>
      </c>
      <c r="D99" s="150" t="s">
        <v>2</v>
      </c>
      <c r="E99" s="256" t="s">
        <v>3</v>
      </c>
      <c r="F99" s="182">
        <v>1</v>
      </c>
      <c r="G99" s="182">
        <v>2</v>
      </c>
      <c r="H99" s="182">
        <v>3</v>
      </c>
      <c r="I99" s="182">
        <v>4</v>
      </c>
      <c r="J99" s="182">
        <v>5</v>
      </c>
      <c r="K99" s="182">
        <v>6</v>
      </c>
      <c r="L99" s="182">
        <v>7</v>
      </c>
      <c r="M99" s="182">
        <v>8</v>
      </c>
      <c r="N99" s="182">
        <v>9</v>
      </c>
      <c r="O99" s="182">
        <v>10</v>
      </c>
      <c r="P99" s="182">
        <v>11</v>
      </c>
      <c r="Q99" s="182">
        <v>12</v>
      </c>
      <c r="R99" s="182">
        <v>13</v>
      </c>
      <c r="S99" s="182">
        <v>14</v>
      </c>
      <c r="T99" s="182">
        <v>15</v>
      </c>
      <c r="U99" s="182">
        <v>16</v>
      </c>
      <c r="V99" s="182">
        <v>17</v>
      </c>
      <c r="W99" s="182">
        <v>18</v>
      </c>
      <c r="X99" s="182">
        <v>19</v>
      </c>
      <c r="Y99" s="182">
        <v>20</v>
      </c>
      <c r="Z99" s="182">
        <v>21</v>
      </c>
      <c r="AA99" s="182">
        <v>22</v>
      </c>
      <c r="AB99" s="182">
        <v>23</v>
      </c>
      <c r="AC99" s="182">
        <v>24</v>
      </c>
      <c r="AD99" s="182">
        <v>25</v>
      </c>
      <c r="AE99" s="182">
        <v>26</v>
      </c>
      <c r="AF99" s="182">
        <v>27</v>
      </c>
      <c r="AG99" s="182">
        <v>28</v>
      </c>
      <c r="AH99" s="182">
        <v>29</v>
      </c>
      <c r="AI99" s="182">
        <v>30</v>
      </c>
      <c r="AJ99" s="182">
        <v>31</v>
      </c>
      <c r="AK99" s="244" t="s">
        <v>4</v>
      </c>
      <c r="AL99" s="245" t="s">
        <v>5</v>
      </c>
      <c r="AM99" s="246" t="s">
        <v>6</v>
      </c>
    </row>
    <row r="100" spans="1:39" s="16" customFormat="1" ht="21.75" customHeight="1">
      <c r="A100" s="131"/>
      <c r="B100" s="132" t="s">
        <v>18</v>
      </c>
      <c r="C100" s="132" t="s">
        <v>16</v>
      </c>
      <c r="D100" s="133" t="s">
        <v>8</v>
      </c>
      <c r="E100" s="257"/>
      <c r="F100" s="134" t="s">
        <v>10</v>
      </c>
      <c r="G100" s="134" t="s">
        <v>11</v>
      </c>
      <c r="H100" s="134" t="s">
        <v>10</v>
      </c>
      <c r="I100" s="134" t="s">
        <v>12</v>
      </c>
      <c r="J100" s="134" t="s">
        <v>9</v>
      </c>
      <c r="K100" s="134" t="s">
        <v>9</v>
      </c>
      <c r="L100" s="134" t="s">
        <v>10</v>
      </c>
      <c r="M100" s="134" t="s">
        <v>10</v>
      </c>
      <c r="N100" s="134" t="s">
        <v>11</v>
      </c>
      <c r="O100" s="134" t="s">
        <v>10</v>
      </c>
      <c r="P100" s="134" t="s">
        <v>12</v>
      </c>
      <c r="Q100" s="134" t="s">
        <v>9</v>
      </c>
      <c r="R100" s="134" t="s">
        <v>9</v>
      </c>
      <c r="S100" s="134" t="s">
        <v>10</v>
      </c>
      <c r="T100" s="134" t="s">
        <v>10</v>
      </c>
      <c r="U100" s="134" t="s">
        <v>11</v>
      </c>
      <c r="V100" s="134" t="s">
        <v>10</v>
      </c>
      <c r="W100" s="134" t="s">
        <v>12</v>
      </c>
      <c r="X100" s="134" t="s">
        <v>9</v>
      </c>
      <c r="Y100" s="134" t="s">
        <v>9</v>
      </c>
      <c r="Z100" s="134" t="s">
        <v>10</v>
      </c>
      <c r="AA100" s="134" t="s">
        <v>10</v>
      </c>
      <c r="AB100" s="134" t="s">
        <v>11</v>
      </c>
      <c r="AC100" s="134" t="s">
        <v>10</v>
      </c>
      <c r="AD100" s="134" t="s">
        <v>12</v>
      </c>
      <c r="AE100" s="134" t="s">
        <v>9</v>
      </c>
      <c r="AF100" s="134" t="s">
        <v>9</v>
      </c>
      <c r="AG100" s="134" t="s">
        <v>10</v>
      </c>
      <c r="AH100" s="134" t="s">
        <v>10</v>
      </c>
      <c r="AI100" s="134" t="s">
        <v>11</v>
      </c>
      <c r="AJ100" s="134" t="s">
        <v>10</v>
      </c>
      <c r="AK100" s="229"/>
      <c r="AL100" s="231"/>
      <c r="AM100" s="233"/>
    </row>
    <row r="101" spans="1:39" s="16" customFormat="1" ht="21.75" customHeight="1">
      <c r="A101" s="162">
        <v>151343</v>
      </c>
      <c r="B101" s="163" t="s">
        <v>115</v>
      </c>
      <c r="C101" s="45" t="s">
        <v>134</v>
      </c>
      <c r="D101" s="164" t="s">
        <v>202</v>
      </c>
      <c r="E101" s="165" t="s">
        <v>153</v>
      </c>
      <c r="F101" s="187"/>
      <c r="G101" s="187" t="s">
        <v>238</v>
      </c>
      <c r="H101" s="25"/>
      <c r="I101" s="25" t="s">
        <v>238</v>
      </c>
      <c r="J101" s="25"/>
      <c r="K101" s="25" t="s">
        <v>238</v>
      </c>
      <c r="L101" s="25"/>
      <c r="M101" s="187" t="s">
        <v>238</v>
      </c>
      <c r="N101" s="187"/>
      <c r="O101" s="25" t="s">
        <v>238</v>
      </c>
      <c r="P101" s="25"/>
      <c r="Q101" s="25" t="s">
        <v>238</v>
      </c>
      <c r="R101" s="25"/>
      <c r="S101" s="25"/>
      <c r="T101" s="187"/>
      <c r="U101" s="187" t="s">
        <v>238</v>
      </c>
      <c r="V101" s="25"/>
      <c r="W101" s="25" t="s">
        <v>238</v>
      </c>
      <c r="X101" s="25"/>
      <c r="Y101" s="25" t="s">
        <v>238</v>
      </c>
      <c r="Z101" s="25"/>
      <c r="AA101" s="187"/>
      <c r="AB101" s="187"/>
      <c r="AC101" s="25" t="s">
        <v>238</v>
      </c>
      <c r="AD101" s="25"/>
      <c r="AE101" s="25"/>
      <c r="AF101" s="25"/>
      <c r="AG101" s="25" t="s">
        <v>238</v>
      </c>
      <c r="AH101" s="187"/>
      <c r="AI101" s="187"/>
      <c r="AJ101" s="25"/>
      <c r="AK101" s="99">
        <v>126</v>
      </c>
      <c r="AL101" s="139">
        <f aca="true" t="shared" si="8" ref="AL101:AL116">COUNTIF(E101:AK101,"T")*6+COUNTIF(E101:AK101,"P")*12+COUNTIF(E101:AK101,"M")*6+COUNTIF(E101:AK101,"I")*6+COUNTIF(E101:AK101,"N")*12+COUNTIF(E101:AK101,"TI")*11+COUNTIF(E101:AK101,"MT")*12+COUNTIF(E101:AK101,"MN")*18+COUNTIF(E101:AK101,"PI")*17+COUNTIF(E101:AK101,"TN")*18+COUNTIF(E101:AK101,"NB")*6+COUNTIF(E101:AK101,"AF")*6</f>
        <v>132</v>
      </c>
      <c r="AM101" s="192">
        <f>SUM(AL101-126)</f>
        <v>6</v>
      </c>
    </row>
    <row r="102" spans="1:39" s="16" customFormat="1" ht="21.75" customHeight="1">
      <c r="A102" s="166">
        <v>128384</v>
      </c>
      <c r="B102" s="163" t="s">
        <v>116</v>
      </c>
      <c r="C102" s="45" t="s">
        <v>135</v>
      </c>
      <c r="D102" s="164" t="s">
        <v>203</v>
      </c>
      <c r="E102" s="165" t="s">
        <v>153</v>
      </c>
      <c r="F102" s="187" t="s">
        <v>238</v>
      </c>
      <c r="G102" s="187"/>
      <c r="H102" s="25" t="s">
        <v>238</v>
      </c>
      <c r="I102" s="25"/>
      <c r="J102" s="25"/>
      <c r="K102" s="25"/>
      <c r="L102" s="25" t="s">
        <v>238</v>
      </c>
      <c r="M102" s="187"/>
      <c r="N102" s="187" t="s">
        <v>238</v>
      </c>
      <c r="O102" s="25"/>
      <c r="P102" s="25" t="s">
        <v>238</v>
      </c>
      <c r="Q102" s="25"/>
      <c r="R102" s="25" t="s">
        <v>238</v>
      </c>
      <c r="S102" s="25"/>
      <c r="T102" s="187" t="s">
        <v>238</v>
      </c>
      <c r="U102" s="187"/>
      <c r="V102" s="25"/>
      <c r="W102" s="25"/>
      <c r="X102" s="25" t="s">
        <v>238</v>
      </c>
      <c r="Y102" s="25"/>
      <c r="Z102" s="25" t="s">
        <v>238</v>
      </c>
      <c r="AA102" s="187"/>
      <c r="AB102" s="187"/>
      <c r="AC102" s="25"/>
      <c r="AD102" s="25"/>
      <c r="AE102" s="25"/>
      <c r="AF102" s="25" t="s">
        <v>238</v>
      </c>
      <c r="AG102" s="25"/>
      <c r="AH102" s="187"/>
      <c r="AI102" s="187"/>
      <c r="AJ102" s="25" t="s">
        <v>238</v>
      </c>
      <c r="AK102" s="99">
        <v>126</v>
      </c>
      <c r="AL102" s="139">
        <f t="shared" si="8"/>
        <v>132</v>
      </c>
      <c r="AM102" s="192">
        <f aca="true" t="shared" si="9" ref="AM102:AM115">SUM(AL102-126)</f>
        <v>6</v>
      </c>
    </row>
    <row r="103" spans="1:39" s="16" customFormat="1" ht="21.75" customHeight="1">
      <c r="A103" s="166">
        <v>142778</v>
      </c>
      <c r="B103" s="167" t="s">
        <v>117</v>
      </c>
      <c r="C103" s="46" t="s">
        <v>136</v>
      </c>
      <c r="D103" s="164" t="s">
        <v>202</v>
      </c>
      <c r="E103" s="165" t="s">
        <v>153</v>
      </c>
      <c r="F103" s="187"/>
      <c r="G103" s="187"/>
      <c r="H103" s="25"/>
      <c r="I103" s="25" t="s">
        <v>238</v>
      </c>
      <c r="J103" s="25"/>
      <c r="K103" s="25" t="s">
        <v>238</v>
      </c>
      <c r="L103" s="25"/>
      <c r="M103" s="187"/>
      <c r="N103" s="187"/>
      <c r="O103" s="25" t="s">
        <v>238</v>
      </c>
      <c r="P103" s="25"/>
      <c r="Q103" s="25" t="s">
        <v>238</v>
      </c>
      <c r="R103" s="25"/>
      <c r="S103" s="25" t="s">
        <v>238</v>
      </c>
      <c r="T103" s="187"/>
      <c r="U103" s="187" t="s">
        <v>238</v>
      </c>
      <c r="V103" s="25"/>
      <c r="W103" s="25" t="s">
        <v>238</v>
      </c>
      <c r="X103" s="25"/>
      <c r="Y103" s="25"/>
      <c r="Z103" s="25"/>
      <c r="AA103" s="187" t="s">
        <v>238</v>
      </c>
      <c r="AB103" s="187"/>
      <c r="AC103" s="25" t="s">
        <v>238</v>
      </c>
      <c r="AD103" s="25"/>
      <c r="AE103" s="25" t="s">
        <v>238</v>
      </c>
      <c r="AF103" s="25"/>
      <c r="AG103" s="25"/>
      <c r="AH103" s="187"/>
      <c r="AI103" s="187" t="s">
        <v>238</v>
      </c>
      <c r="AJ103" s="25"/>
      <c r="AK103" s="99">
        <v>126</v>
      </c>
      <c r="AL103" s="139">
        <f t="shared" si="8"/>
        <v>132</v>
      </c>
      <c r="AM103" s="192">
        <f t="shared" si="9"/>
        <v>6</v>
      </c>
    </row>
    <row r="104" spans="1:39" s="16" customFormat="1" ht="21.75" customHeight="1">
      <c r="A104" s="162">
        <v>150754</v>
      </c>
      <c r="B104" s="167" t="s">
        <v>118</v>
      </c>
      <c r="C104" s="46" t="s">
        <v>137</v>
      </c>
      <c r="D104" s="164" t="s">
        <v>203</v>
      </c>
      <c r="E104" s="165" t="s">
        <v>153</v>
      </c>
      <c r="F104" s="247" t="s">
        <v>240</v>
      </c>
      <c r="G104" s="248"/>
      <c r="H104" s="248"/>
      <c r="I104" s="248"/>
      <c r="J104" s="248"/>
      <c r="K104" s="248"/>
      <c r="L104" s="248"/>
      <c r="M104" s="248"/>
      <c r="N104" s="248"/>
      <c r="O104" s="248"/>
      <c r="P104" s="248"/>
      <c r="Q104" s="248"/>
      <c r="R104" s="248"/>
      <c r="S104" s="248"/>
      <c r="T104" s="248"/>
      <c r="U104" s="248"/>
      <c r="V104" s="248"/>
      <c r="W104" s="248"/>
      <c r="X104" s="248"/>
      <c r="Y104" s="248"/>
      <c r="Z104" s="249"/>
      <c r="AA104" s="187"/>
      <c r="AB104" s="186" t="s">
        <v>238</v>
      </c>
      <c r="AC104" s="184"/>
      <c r="AD104" s="184" t="s">
        <v>238</v>
      </c>
      <c r="AE104" s="184"/>
      <c r="AF104" s="184" t="s">
        <v>238</v>
      </c>
      <c r="AG104" s="184"/>
      <c r="AH104" s="186"/>
      <c r="AI104" s="186"/>
      <c r="AJ104" s="184"/>
      <c r="AK104" s="99">
        <v>126</v>
      </c>
      <c r="AL104" s="139">
        <f t="shared" si="8"/>
        <v>36</v>
      </c>
      <c r="AM104" s="192">
        <f>SUM(AL104-36)</f>
        <v>0</v>
      </c>
    </row>
    <row r="105" spans="1:39" s="16" customFormat="1" ht="21.75" customHeight="1">
      <c r="A105" s="162">
        <v>113603</v>
      </c>
      <c r="B105" s="167" t="s">
        <v>119</v>
      </c>
      <c r="C105" s="47" t="s">
        <v>138</v>
      </c>
      <c r="D105" s="164" t="s">
        <v>202</v>
      </c>
      <c r="E105" s="165" t="s">
        <v>153</v>
      </c>
      <c r="F105" s="187"/>
      <c r="G105" s="187"/>
      <c r="H105" s="25"/>
      <c r="I105" s="25" t="s">
        <v>238</v>
      </c>
      <c r="J105" s="25"/>
      <c r="K105" s="25" t="s">
        <v>238</v>
      </c>
      <c r="L105" s="25"/>
      <c r="M105" s="187"/>
      <c r="N105" s="187"/>
      <c r="O105" s="25" t="s">
        <v>238</v>
      </c>
      <c r="P105" s="25" t="s">
        <v>36</v>
      </c>
      <c r="Q105" s="25" t="s">
        <v>238</v>
      </c>
      <c r="R105" s="25"/>
      <c r="S105" s="25" t="s">
        <v>238</v>
      </c>
      <c r="T105" s="187"/>
      <c r="U105" s="187" t="s">
        <v>238</v>
      </c>
      <c r="V105" s="25"/>
      <c r="W105" s="25" t="s">
        <v>238</v>
      </c>
      <c r="X105" s="25"/>
      <c r="Y105" s="25"/>
      <c r="Z105" s="25"/>
      <c r="AA105" s="187" t="s">
        <v>238</v>
      </c>
      <c r="AB105" s="187"/>
      <c r="AC105" s="25"/>
      <c r="AD105" s="25"/>
      <c r="AE105" s="25" t="s">
        <v>238</v>
      </c>
      <c r="AF105" s="25"/>
      <c r="AG105" s="25" t="s">
        <v>238</v>
      </c>
      <c r="AH105" s="187"/>
      <c r="AI105" s="187" t="s">
        <v>238</v>
      </c>
      <c r="AJ105" s="25"/>
      <c r="AK105" s="99">
        <v>126</v>
      </c>
      <c r="AL105" s="139">
        <f t="shared" si="8"/>
        <v>132</v>
      </c>
      <c r="AM105" s="192">
        <f t="shared" si="9"/>
        <v>6</v>
      </c>
    </row>
    <row r="106" spans="1:39" s="16" customFormat="1" ht="21.75" customHeight="1">
      <c r="A106" s="166">
        <v>125210</v>
      </c>
      <c r="B106" s="163" t="s">
        <v>120</v>
      </c>
      <c r="C106" s="48" t="s">
        <v>204</v>
      </c>
      <c r="D106" s="164" t="s">
        <v>203</v>
      </c>
      <c r="E106" s="165" t="s">
        <v>153</v>
      </c>
      <c r="F106" s="187" t="s">
        <v>238</v>
      </c>
      <c r="G106" s="187"/>
      <c r="H106" s="247" t="s">
        <v>240</v>
      </c>
      <c r="I106" s="248"/>
      <c r="J106" s="248"/>
      <c r="K106" s="248"/>
      <c r="L106" s="248"/>
      <c r="M106" s="248"/>
      <c r="N106" s="248"/>
      <c r="O106" s="248"/>
      <c r="P106" s="248"/>
      <c r="Q106" s="248"/>
      <c r="R106" s="248"/>
      <c r="S106" s="248"/>
      <c r="T106" s="248"/>
      <c r="U106" s="248"/>
      <c r="V106" s="248"/>
      <c r="W106" s="248"/>
      <c r="X106" s="248"/>
      <c r="Y106" s="248"/>
      <c r="Z106" s="248"/>
      <c r="AA106" s="249"/>
      <c r="AB106" s="187"/>
      <c r="AC106" s="25"/>
      <c r="AD106" s="25" t="s">
        <v>238</v>
      </c>
      <c r="AE106" s="25"/>
      <c r="AF106" s="25"/>
      <c r="AG106" s="25"/>
      <c r="AH106" s="187" t="s">
        <v>238</v>
      </c>
      <c r="AI106" s="187"/>
      <c r="AJ106" s="25"/>
      <c r="AK106" s="99">
        <v>126</v>
      </c>
      <c r="AL106" s="139">
        <f t="shared" si="8"/>
        <v>36</v>
      </c>
      <c r="AM106" s="192">
        <f>SUM(AL106-36)</f>
        <v>0</v>
      </c>
    </row>
    <row r="107" spans="1:39" s="16" customFormat="1" ht="21.75" customHeight="1">
      <c r="A107" s="169">
        <v>150746</v>
      </c>
      <c r="B107" s="173" t="s">
        <v>157</v>
      </c>
      <c r="C107" s="28" t="s">
        <v>167</v>
      </c>
      <c r="D107" s="137" t="s">
        <v>67</v>
      </c>
      <c r="E107" s="168" t="s">
        <v>153</v>
      </c>
      <c r="F107" s="187"/>
      <c r="G107" s="187" t="s">
        <v>238</v>
      </c>
      <c r="H107" s="25" t="s">
        <v>238</v>
      </c>
      <c r="I107" s="25"/>
      <c r="J107" s="25"/>
      <c r="K107" s="25" t="s">
        <v>238</v>
      </c>
      <c r="L107" s="25"/>
      <c r="M107" s="187"/>
      <c r="N107" s="187" t="s">
        <v>238</v>
      </c>
      <c r="O107" s="194"/>
      <c r="P107" s="25"/>
      <c r="Q107" s="25" t="s">
        <v>238</v>
      </c>
      <c r="R107" s="25"/>
      <c r="S107" s="25"/>
      <c r="T107" s="187" t="s">
        <v>238</v>
      </c>
      <c r="U107" s="187"/>
      <c r="V107" s="25"/>
      <c r="W107" s="25" t="s">
        <v>238</v>
      </c>
      <c r="X107" s="25"/>
      <c r="Y107" s="25"/>
      <c r="Z107" s="25" t="s">
        <v>238</v>
      </c>
      <c r="AA107" s="187"/>
      <c r="AB107" s="187"/>
      <c r="AC107" s="25" t="s">
        <v>238</v>
      </c>
      <c r="AD107" s="25"/>
      <c r="AE107" s="25"/>
      <c r="AF107" s="25" t="s">
        <v>238</v>
      </c>
      <c r="AG107" s="25"/>
      <c r="AH107" s="187"/>
      <c r="AI107" s="187" t="s">
        <v>238</v>
      </c>
      <c r="AJ107" s="25"/>
      <c r="AK107" s="99">
        <v>126</v>
      </c>
      <c r="AL107" s="139">
        <f t="shared" si="8"/>
        <v>132</v>
      </c>
      <c r="AM107" s="192">
        <f t="shared" si="9"/>
        <v>6</v>
      </c>
    </row>
    <row r="108" spans="1:39" s="16" customFormat="1" ht="21.75" customHeight="1">
      <c r="A108" s="135">
        <v>151017</v>
      </c>
      <c r="B108" s="136" t="s">
        <v>158</v>
      </c>
      <c r="C108" s="28" t="s">
        <v>168</v>
      </c>
      <c r="D108" s="137" t="s">
        <v>67</v>
      </c>
      <c r="E108" s="168" t="s">
        <v>153</v>
      </c>
      <c r="F108" s="186"/>
      <c r="G108" s="186"/>
      <c r="H108" s="25" t="s">
        <v>238</v>
      </c>
      <c r="I108" s="25"/>
      <c r="J108" s="25" t="s">
        <v>238</v>
      </c>
      <c r="K108" s="25" t="s">
        <v>238</v>
      </c>
      <c r="L108" s="25"/>
      <c r="M108" s="187"/>
      <c r="N108" s="187" t="s">
        <v>238</v>
      </c>
      <c r="O108" s="194"/>
      <c r="P108" s="25"/>
      <c r="Q108" s="25" t="s">
        <v>238</v>
      </c>
      <c r="R108" s="25"/>
      <c r="S108" s="25"/>
      <c r="T108" s="187" t="s">
        <v>238</v>
      </c>
      <c r="U108" s="187"/>
      <c r="V108" s="25"/>
      <c r="W108" s="25" t="s">
        <v>238</v>
      </c>
      <c r="X108" s="25"/>
      <c r="Y108" s="25"/>
      <c r="Z108" s="25" t="s">
        <v>238</v>
      </c>
      <c r="AA108" s="187"/>
      <c r="AB108" s="187"/>
      <c r="AC108" s="25" t="s">
        <v>238</v>
      </c>
      <c r="AD108" s="25"/>
      <c r="AE108" s="25"/>
      <c r="AF108" s="25" t="s">
        <v>238</v>
      </c>
      <c r="AG108" s="25"/>
      <c r="AH108" s="187"/>
      <c r="AI108" s="187" t="s">
        <v>238</v>
      </c>
      <c r="AJ108" s="25"/>
      <c r="AK108" s="99">
        <v>126</v>
      </c>
      <c r="AL108" s="139">
        <f t="shared" si="8"/>
        <v>132</v>
      </c>
      <c r="AM108" s="192">
        <f t="shared" si="9"/>
        <v>6</v>
      </c>
    </row>
    <row r="109" spans="1:39" s="16" customFormat="1" ht="21.75" customHeight="1">
      <c r="A109" s="135">
        <v>106291</v>
      </c>
      <c r="B109" s="136" t="s">
        <v>160</v>
      </c>
      <c r="C109" s="28" t="s">
        <v>170</v>
      </c>
      <c r="D109" s="137" t="s">
        <v>67</v>
      </c>
      <c r="E109" s="168" t="s">
        <v>153</v>
      </c>
      <c r="F109" s="187"/>
      <c r="G109" s="187"/>
      <c r="H109" s="25" t="s">
        <v>238</v>
      </c>
      <c r="I109" s="25"/>
      <c r="J109" s="25"/>
      <c r="K109" s="25" t="s">
        <v>238</v>
      </c>
      <c r="L109" s="25"/>
      <c r="M109" s="187"/>
      <c r="N109" s="187" t="s">
        <v>238</v>
      </c>
      <c r="O109" s="194"/>
      <c r="P109" s="25" t="s">
        <v>238</v>
      </c>
      <c r="Q109" s="25" t="s">
        <v>238</v>
      </c>
      <c r="R109" s="25"/>
      <c r="S109" s="25"/>
      <c r="T109" s="187" t="s">
        <v>238</v>
      </c>
      <c r="U109" s="187"/>
      <c r="V109" s="25"/>
      <c r="W109" s="25" t="s">
        <v>238</v>
      </c>
      <c r="X109" s="25"/>
      <c r="Y109" s="25"/>
      <c r="Z109" s="25" t="s">
        <v>238</v>
      </c>
      <c r="AA109" s="187"/>
      <c r="AB109" s="187"/>
      <c r="AC109" s="25" t="s">
        <v>238</v>
      </c>
      <c r="AD109" s="25"/>
      <c r="AE109" s="25"/>
      <c r="AF109" s="25" t="s">
        <v>238</v>
      </c>
      <c r="AG109" s="25"/>
      <c r="AH109" s="187"/>
      <c r="AI109" s="187" t="s">
        <v>238</v>
      </c>
      <c r="AJ109" s="25"/>
      <c r="AK109" s="99">
        <v>126</v>
      </c>
      <c r="AL109" s="139">
        <f t="shared" si="8"/>
        <v>132</v>
      </c>
      <c r="AM109" s="192">
        <f t="shared" si="9"/>
        <v>6</v>
      </c>
    </row>
    <row r="110" spans="1:39" s="16" customFormat="1" ht="21.75" customHeight="1">
      <c r="A110" s="135">
        <v>151220</v>
      </c>
      <c r="B110" s="136" t="s">
        <v>161</v>
      </c>
      <c r="C110" s="28" t="s">
        <v>171</v>
      </c>
      <c r="D110" s="137" t="s">
        <v>67</v>
      </c>
      <c r="E110" s="168" t="s">
        <v>153</v>
      </c>
      <c r="F110" s="247" t="s">
        <v>240</v>
      </c>
      <c r="G110" s="248"/>
      <c r="H110" s="248"/>
      <c r="I110" s="248"/>
      <c r="J110" s="248"/>
      <c r="K110" s="248"/>
      <c r="L110" s="248"/>
      <c r="M110" s="248"/>
      <c r="N110" s="248"/>
      <c r="O110" s="248"/>
      <c r="P110" s="248"/>
      <c r="Q110" s="248"/>
      <c r="R110" s="248"/>
      <c r="S110" s="248"/>
      <c r="T110" s="248"/>
      <c r="U110" s="248"/>
      <c r="V110" s="248"/>
      <c r="W110" s="248"/>
      <c r="X110" s="248"/>
      <c r="Y110" s="249"/>
      <c r="Z110" s="25" t="s">
        <v>238</v>
      </c>
      <c r="AA110" s="187"/>
      <c r="AB110" s="187"/>
      <c r="AC110" s="25" t="s">
        <v>238</v>
      </c>
      <c r="AD110" s="25"/>
      <c r="AE110" s="25"/>
      <c r="AF110" s="25" t="s">
        <v>238</v>
      </c>
      <c r="AG110" s="25"/>
      <c r="AH110" s="187"/>
      <c r="AI110" s="187" t="s">
        <v>238</v>
      </c>
      <c r="AJ110" s="25"/>
      <c r="AK110" s="99">
        <v>126</v>
      </c>
      <c r="AL110" s="139">
        <f t="shared" si="8"/>
        <v>48</v>
      </c>
      <c r="AM110" s="192">
        <f>SUM(AL110-42)</f>
        <v>6</v>
      </c>
    </row>
    <row r="111" spans="1:39" s="16" customFormat="1" ht="21.75" customHeight="1">
      <c r="A111" s="135">
        <v>151505</v>
      </c>
      <c r="B111" s="136" t="s">
        <v>162</v>
      </c>
      <c r="C111" s="28" t="s">
        <v>172</v>
      </c>
      <c r="D111" s="137" t="s">
        <v>67</v>
      </c>
      <c r="E111" s="168" t="s">
        <v>153</v>
      </c>
      <c r="F111" s="187"/>
      <c r="G111" s="187"/>
      <c r="H111" s="25" t="s">
        <v>238</v>
      </c>
      <c r="I111" s="25"/>
      <c r="J111" s="25"/>
      <c r="K111" s="25" t="s">
        <v>238</v>
      </c>
      <c r="L111" s="25"/>
      <c r="M111" s="187" t="s">
        <v>238</v>
      </c>
      <c r="N111" s="187" t="s">
        <v>238</v>
      </c>
      <c r="O111" s="194"/>
      <c r="P111" s="25"/>
      <c r="Q111" s="25" t="s">
        <v>238</v>
      </c>
      <c r="R111" s="25"/>
      <c r="S111" s="25"/>
      <c r="T111" s="187" t="s">
        <v>238</v>
      </c>
      <c r="U111" s="187"/>
      <c r="V111" s="25"/>
      <c r="W111" s="25" t="s">
        <v>238</v>
      </c>
      <c r="X111" s="25"/>
      <c r="Y111" s="25"/>
      <c r="Z111" s="25" t="s">
        <v>238</v>
      </c>
      <c r="AA111" s="187"/>
      <c r="AB111" s="187"/>
      <c r="AC111" s="25" t="s">
        <v>238</v>
      </c>
      <c r="AD111" s="25"/>
      <c r="AE111" s="25"/>
      <c r="AF111" s="25" t="s">
        <v>238</v>
      </c>
      <c r="AG111" s="25"/>
      <c r="AH111" s="187"/>
      <c r="AI111" s="187" t="s">
        <v>238</v>
      </c>
      <c r="AJ111" s="25"/>
      <c r="AK111" s="99">
        <v>126</v>
      </c>
      <c r="AL111" s="139">
        <f t="shared" si="8"/>
        <v>132</v>
      </c>
      <c r="AM111" s="192">
        <f t="shared" si="9"/>
        <v>6</v>
      </c>
    </row>
    <row r="112" spans="1:39" s="16" customFormat="1" ht="21.75" customHeight="1">
      <c r="A112" s="135">
        <v>136867</v>
      </c>
      <c r="B112" s="136" t="s">
        <v>163</v>
      </c>
      <c r="C112" s="28" t="s">
        <v>173</v>
      </c>
      <c r="D112" s="137" t="s">
        <v>67</v>
      </c>
      <c r="E112" s="168" t="s">
        <v>153</v>
      </c>
      <c r="F112" s="197"/>
      <c r="G112" s="187"/>
      <c r="H112" s="25" t="s">
        <v>238</v>
      </c>
      <c r="I112" s="25"/>
      <c r="J112" s="25"/>
      <c r="K112" s="25" t="s">
        <v>238</v>
      </c>
      <c r="L112" s="25"/>
      <c r="M112" s="187"/>
      <c r="N112" s="187" t="s">
        <v>238</v>
      </c>
      <c r="O112" s="194"/>
      <c r="P112" s="25"/>
      <c r="Q112" s="25" t="s">
        <v>238</v>
      </c>
      <c r="R112" s="25"/>
      <c r="S112" s="25"/>
      <c r="T112" s="187" t="s">
        <v>238</v>
      </c>
      <c r="U112" s="187"/>
      <c r="V112" s="25" t="s">
        <v>238</v>
      </c>
      <c r="W112" s="25" t="s">
        <v>238</v>
      </c>
      <c r="X112" s="25"/>
      <c r="Y112" s="25"/>
      <c r="Z112" s="25" t="s">
        <v>238</v>
      </c>
      <c r="AA112" s="187"/>
      <c r="AB112" s="187"/>
      <c r="AC112" s="25" t="s">
        <v>238</v>
      </c>
      <c r="AD112" s="25"/>
      <c r="AE112" s="25"/>
      <c r="AF112" s="25" t="s">
        <v>238</v>
      </c>
      <c r="AG112" s="25"/>
      <c r="AH112" s="187"/>
      <c r="AI112" s="187" t="s">
        <v>238</v>
      </c>
      <c r="AJ112" s="25"/>
      <c r="AK112" s="99">
        <v>126</v>
      </c>
      <c r="AL112" s="139">
        <f t="shared" si="8"/>
        <v>132</v>
      </c>
      <c r="AM112" s="192">
        <f t="shared" si="9"/>
        <v>6</v>
      </c>
    </row>
    <row r="113" spans="1:39" s="16" customFormat="1" ht="21.75" customHeight="1">
      <c r="A113" s="135">
        <v>126306</v>
      </c>
      <c r="B113" s="136" t="s">
        <v>164</v>
      </c>
      <c r="C113" s="35" t="s">
        <v>174</v>
      </c>
      <c r="D113" s="137" t="s">
        <v>67</v>
      </c>
      <c r="E113" s="168" t="s">
        <v>153</v>
      </c>
      <c r="F113" s="187"/>
      <c r="G113" s="187"/>
      <c r="H113" s="247" t="s">
        <v>251</v>
      </c>
      <c r="I113" s="248"/>
      <c r="J113" s="248"/>
      <c r="K113" s="248"/>
      <c r="L113" s="248"/>
      <c r="M113" s="248"/>
      <c r="N113" s="248"/>
      <c r="O113" s="248"/>
      <c r="P113" s="248"/>
      <c r="Q113" s="248"/>
      <c r="R113" s="248"/>
      <c r="S113" s="248"/>
      <c r="T113" s="248"/>
      <c r="U113" s="248"/>
      <c r="V113" s="248"/>
      <c r="W113" s="248"/>
      <c r="X113" s="248"/>
      <c r="Y113" s="248"/>
      <c r="Z113" s="248"/>
      <c r="AA113" s="248"/>
      <c r="AB113" s="248"/>
      <c r="AC113" s="248"/>
      <c r="AD113" s="248"/>
      <c r="AE113" s="248"/>
      <c r="AF113" s="248"/>
      <c r="AG113" s="248"/>
      <c r="AH113" s="248"/>
      <c r="AI113" s="248"/>
      <c r="AJ113" s="249"/>
      <c r="AK113" s="99">
        <v>126</v>
      </c>
      <c r="AL113" s="139">
        <f t="shared" si="8"/>
        <v>0</v>
      </c>
      <c r="AM113" s="192">
        <f t="shared" si="9"/>
        <v>-126</v>
      </c>
    </row>
    <row r="114" spans="1:39" s="16" customFormat="1" ht="21.75" customHeight="1">
      <c r="A114" s="135">
        <v>137146</v>
      </c>
      <c r="B114" s="136" t="s">
        <v>165</v>
      </c>
      <c r="C114" s="28" t="s">
        <v>175</v>
      </c>
      <c r="D114" s="137" t="s">
        <v>67</v>
      </c>
      <c r="E114" s="168" t="s">
        <v>153</v>
      </c>
      <c r="F114" s="187"/>
      <c r="G114" s="187"/>
      <c r="H114" s="25" t="s">
        <v>238</v>
      </c>
      <c r="I114" s="25"/>
      <c r="J114" s="25"/>
      <c r="K114" s="25" t="s">
        <v>238</v>
      </c>
      <c r="L114" s="25" t="s">
        <v>238</v>
      </c>
      <c r="M114" s="187"/>
      <c r="N114" s="187" t="s">
        <v>238</v>
      </c>
      <c r="O114" s="194"/>
      <c r="P114" s="25"/>
      <c r="Q114" s="25" t="s">
        <v>238</v>
      </c>
      <c r="R114" s="25"/>
      <c r="S114" s="25"/>
      <c r="T114" s="187" t="s">
        <v>238</v>
      </c>
      <c r="U114" s="187"/>
      <c r="V114" s="25"/>
      <c r="W114" s="25" t="s">
        <v>238</v>
      </c>
      <c r="X114" s="25"/>
      <c r="Y114" s="25"/>
      <c r="Z114" s="25" t="s">
        <v>238</v>
      </c>
      <c r="AA114" s="187"/>
      <c r="AB114" s="187"/>
      <c r="AC114" s="25" t="s">
        <v>238</v>
      </c>
      <c r="AD114" s="25"/>
      <c r="AE114" s="25"/>
      <c r="AF114" s="25" t="s">
        <v>238</v>
      </c>
      <c r="AG114" s="25"/>
      <c r="AH114" s="187"/>
      <c r="AI114" s="187" t="s">
        <v>238</v>
      </c>
      <c r="AJ114" s="25"/>
      <c r="AK114" s="99">
        <v>126</v>
      </c>
      <c r="AL114" s="139">
        <f t="shared" si="8"/>
        <v>132</v>
      </c>
      <c r="AM114" s="192">
        <f t="shared" si="9"/>
        <v>6</v>
      </c>
    </row>
    <row r="115" spans="1:39" s="16" customFormat="1" ht="21.75" customHeight="1">
      <c r="A115" s="135">
        <v>150819</v>
      </c>
      <c r="B115" s="140" t="s">
        <v>166</v>
      </c>
      <c r="C115" s="28" t="s">
        <v>176</v>
      </c>
      <c r="D115" s="137" t="s">
        <v>67</v>
      </c>
      <c r="E115" s="168" t="s">
        <v>153</v>
      </c>
      <c r="F115" s="187"/>
      <c r="G115" s="187"/>
      <c r="H115" s="25" t="s">
        <v>238</v>
      </c>
      <c r="I115" s="25"/>
      <c r="J115" s="25"/>
      <c r="K115" s="25" t="s">
        <v>238</v>
      </c>
      <c r="L115" s="25"/>
      <c r="M115" s="187"/>
      <c r="N115" s="187" t="s">
        <v>238</v>
      </c>
      <c r="O115" s="194"/>
      <c r="P115" s="25"/>
      <c r="Q115" s="25" t="s">
        <v>238</v>
      </c>
      <c r="R115" s="25"/>
      <c r="S115" s="25"/>
      <c r="T115" s="187" t="s">
        <v>238</v>
      </c>
      <c r="U115" s="187"/>
      <c r="V115" s="25"/>
      <c r="W115" s="25" t="s">
        <v>238</v>
      </c>
      <c r="X115" s="25" t="s">
        <v>238</v>
      </c>
      <c r="Y115" s="25"/>
      <c r="Z115" s="25" t="s">
        <v>238</v>
      </c>
      <c r="AA115" s="187"/>
      <c r="AB115" s="187"/>
      <c r="AC115" s="25" t="s">
        <v>238</v>
      </c>
      <c r="AD115" s="25"/>
      <c r="AE115" s="25"/>
      <c r="AF115" s="25" t="s">
        <v>238</v>
      </c>
      <c r="AG115" s="25"/>
      <c r="AH115" s="187"/>
      <c r="AI115" s="187" t="s">
        <v>238</v>
      </c>
      <c r="AJ115" s="184"/>
      <c r="AK115" s="99">
        <v>126</v>
      </c>
      <c r="AL115" s="139">
        <f t="shared" si="8"/>
        <v>132</v>
      </c>
      <c r="AM115" s="192">
        <f t="shared" si="9"/>
        <v>6</v>
      </c>
    </row>
    <row r="116" spans="1:39" s="16" customFormat="1" ht="21.75" customHeight="1">
      <c r="A116" s="135">
        <v>150878</v>
      </c>
      <c r="B116" s="140" t="s">
        <v>129</v>
      </c>
      <c r="C116" s="28" t="s">
        <v>148</v>
      </c>
      <c r="D116" s="137" t="s">
        <v>67</v>
      </c>
      <c r="E116" s="168" t="s">
        <v>153</v>
      </c>
      <c r="F116" s="187"/>
      <c r="G116" s="187"/>
      <c r="H116" s="25" t="s">
        <v>238</v>
      </c>
      <c r="I116" s="25"/>
      <c r="J116" s="25"/>
      <c r="K116" s="25" t="s">
        <v>238</v>
      </c>
      <c r="L116" s="25"/>
      <c r="M116" s="187"/>
      <c r="N116" s="187" t="s">
        <v>238</v>
      </c>
      <c r="O116" s="194"/>
      <c r="P116" s="25"/>
      <c r="Q116" s="25" t="s">
        <v>238</v>
      </c>
      <c r="R116" s="25" t="s">
        <v>238</v>
      </c>
      <c r="S116" s="25"/>
      <c r="T116" s="187" t="s">
        <v>238</v>
      </c>
      <c r="U116" s="187"/>
      <c r="V116" s="25"/>
      <c r="W116" s="25" t="s">
        <v>238</v>
      </c>
      <c r="X116" s="25"/>
      <c r="Y116" s="25"/>
      <c r="Z116" s="25" t="s">
        <v>238</v>
      </c>
      <c r="AA116" s="187"/>
      <c r="AB116" s="187"/>
      <c r="AC116" s="25" t="s">
        <v>238</v>
      </c>
      <c r="AD116" s="25"/>
      <c r="AE116" s="25"/>
      <c r="AF116" s="25" t="s">
        <v>238</v>
      </c>
      <c r="AG116" s="25"/>
      <c r="AH116" s="187"/>
      <c r="AI116" s="187" t="s">
        <v>238</v>
      </c>
      <c r="AJ116" s="25"/>
      <c r="AK116" s="99">
        <v>126</v>
      </c>
      <c r="AL116" s="139">
        <f t="shared" si="8"/>
        <v>132</v>
      </c>
      <c r="AM116" s="192">
        <f>SUM(AL116-126)</f>
        <v>6</v>
      </c>
    </row>
    <row r="117" spans="1:39" s="16" customFormat="1" ht="21.75" customHeight="1">
      <c r="A117" s="135"/>
      <c r="B117" s="140"/>
      <c r="C117" s="28"/>
      <c r="D117" s="137">
        <v>10</v>
      </c>
      <c r="E117" s="168"/>
      <c r="F117" s="187"/>
      <c r="G117" s="187"/>
      <c r="H117" s="25">
        <v>12</v>
      </c>
      <c r="I117" s="25"/>
      <c r="J117" s="25"/>
      <c r="K117" s="25">
        <v>11</v>
      </c>
      <c r="L117" s="25"/>
      <c r="M117" s="187"/>
      <c r="N117" s="187">
        <v>10</v>
      </c>
      <c r="O117" s="25"/>
      <c r="P117" s="25"/>
      <c r="Q117" s="25">
        <v>11</v>
      </c>
      <c r="R117" s="25"/>
      <c r="S117" s="25"/>
      <c r="T117" s="187">
        <v>11</v>
      </c>
      <c r="U117" s="187"/>
      <c r="V117" s="25"/>
      <c r="W117" s="25">
        <v>11</v>
      </c>
      <c r="X117" s="25"/>
      <c r="Y117" s="25"/>
      <c r="Z117" s="25">
        <v>11</v>
      </c>
      <c r="AA117" s="187"/>
      <c r="AB117" s="187"/>
      <c r="AC117" s="25">
        <v>11</v>
      </c>
      <c r="AD117" s="25"/>
      <c r="AE117" s="25"/>
      <c r="AF117" s="25">
        <v>11</v>
      </c>
      <c r="AG117" s="25"/>
      <c r="AH117" s="187"/>
      <c r="AI117" s="187">
        <v>11</v>
      </c>
      <c r="AJ117" s="25"/>
      <c r="AK117" s="99"/>
      <c r="AL117" s="139"/>
      <c r="AM117" s="192"/>
    </row>
    <row r="118" spans="1:39" s="16" customFormat="1" ht="21.75" customHeight="1">
      <c r="A118" s="169">
        <v>151661</v>
      </c>
      <c r="B118" s="136" t="s">
        <v>132</v>
      </c>
      <c r="C118" s="27" t="s">
        <v>151</v>
      </c>
      <c r="D118" s="137" t="s">
        <v>155</v>
      </c>
      <c r="E118" s="168" t="s">
        <v>154</v>
      </c>
      <c r="F118" s="247" t="s">
        <v>240</v>
      </c>
      <c r="G118" s="248"/>
      <c r="H118" s="248"/>
      <c r="I118" s="248"/>
      <c r="J118" s="248"/>
      <c r="K118" s="248"/>
      <c r="L118" s="248"/>
      <c r="M118" s="248"/>
      <c r="N118" s="248"/>
      <c r="O118" s="248"/>
      <c r="P118" s="249"/>
      <c r="Q118" s="25"/>
      <c r="R118" s="25" t="s">
        <v>243</v>
      </c>
      <c r="S118" s="25"/>
      <c r="T118" s="187" t="s">
        <v>238</v>
      </c>
      <c r="U118" s="187"/>
      <c r="V118" s="25" t="s">
        <v>238</v>
      </c>
      <c r="W118" s="25"/>
      <c r="X118" s="25" t="s">
        <v>243</v>
      </c>
      <c r="Y118" s="25" t="s">
        <v>243</v>
      </c>
      <c r="Z118" s="194"/>
      <c r="AA118" s="187" t="s">
        <v>243</v>
      </c>
      <c r="AB118" s="186"/>
      <c r="AC118" s="184" t="s">
        <v>243</v>
      </c>
      <c r="AD118" s="184"/>
      <c r="AE118" s="184" t="s">
        <v>243</v>
      </c>
      <c r="AF118" s="184" t="s">
        <v>243</v>
      </c>
      <c r="AG118" s="184"/>
      <c r="AH118" s="186" t="s">
        <v>243</v>
      </c>
      <c r="AI118" s="186" t="s">
        <v>243</v>
      </c>
      <c r="AJ118" s="184" t="s">
        <v>243</v>
      </c>
      <c r="AK118" s="99">
        <v>126</v>
      </c>
      <c r="AL118" s="139">
        <f>COUNTIF(E118:AK118,"T")*6+COUNTIF(E118:AK118,"P")*12+COUNTIF(E118:AK118,"M")*6+COUNTIF(E118:AK118,"I")*6+COUNTIF(E118:AK118,"N")*12+COUNTIF(E118:AK118,"TI")*11+COUNTIF(E118:AK118,"MT")*12+COUNTIF(E118:AK118,"MN")*18+COUNTIF(E118:AK118,"PI")*17+COUNTIF(E118:AK118,"TN")*18+COUNTIF(E118:AK118,"NB")*6+COUNTIF(E118:AK118,"AF")*6</f>
        <v>84</v>
      </c>
      <c r="AM118" s="192">
        <f>SUM(AL118-84)</f>
        <v>0</v>
      </c>
    </row>
    <row r="119" spans="1:39" s="16" customFormat="1" ht="21.75" customHeight="1">
      <c r="A119" s="169">
        <v>153303</v>
      </c>
      <c r="B119" s="140" t="s">
        <v>244</v>
      </c>
      <c r="C119" s="32">
        <v>1121221</v>
      </c>
      <c r="D119" s="137" t="s">
        <v>155</v>
      </c>
      <c r="E119" s="168" t="s">
        <v>154</v>
      </c>
      <c r="F119" s="187" t="s">
        <v>238</v>
      </c>
      <c r="G119" s="187"/>
      <c r="H119" s="25"/>
      <c r="I119" s="25" t="s">
        <v>243</v>
      </c>
      <c r="J119" s="25" t="s">
        <v>243</v>
      </c>
      <c r="K119" s="25" t="s">
        <v>243</v>
      </c>
      <c r="L119" s="25" t="s">
        <v>243</v>
      </c>
      <c r="M119" s="187"/>
      <c r="N119" s="187" t="s">
        <v>243</v>
      </c>
      <c r="O119" s="25"/>
      <c r="P119" s="25" t="s">
        <v>243</v>
      </c>
      <c r="Q119" s="25" t="s">
        <v>243</v>
      </c>
      <c r="R119" s="25"/>
      <c r="S119" s="25" t="s">
        <v>243</v>
      </c>
      <c r="T119" s="187" t="s">
        <v>243</v>
      </c>
      <c r="U119" s="187"/>
      <c r="V119" s="25" t="s">
        <v>243</v>
      </c>
      <c r="W119" s="25"/>
      <c r="X119" s="25" t="s">
        <v>243</v>
      </c>
      <c r="Y119" s="25" t="s">
        <v>243</v>
      </c>
      <c r="Z119" s="25" t="s">
        <v>243</v>
      </c>
      <c r="AA119" s="187"/>
      <c r="AB119" s="187" t="s">
        <v>243</v>
      </c>
      <c r="AC119" s="25" t="s">
        <v>243</v>
      </c>
      <c r="AD119" s="25"/>
      <c r="AE119" s="25"/>
      <c r="AF119" s="25" t="s">
        <v>243</v>
      </c>
      <c r="AG119" s="25" t="s">
        <v>243</v>
      </c>
      <c r="AH119" s="187"/>
      <c r="AI119" s="187" t="s">
        <v>243</v>
      </c>
      <c r="AJ119" s="25" t="s">
        <v>243</v>
      </c>
      <c r="AK119" s="99">
        <v>126</v>
      </c>
      <c r="AL119" s="139">
        <f>COUNTIF(E119:AK119,"T")*6+COUNTIF(E119:AK119,"P")*12+COUNTIF(E119:AK119,"M")*6+COUNTIF(E119:AK119,"I")*6+COUNTIF(E119:AK119,"N")*12+COUNTIF(E119:AK119,"TI")*11+COUNTIF(E119:AK119,"MT")*12+COUNTIF(E119:AK119,"MN")*18+COUNTIF(E119:AK119,"PI")*17+COUNTIF(E119:AK119,"TN")*18+COUNTIF(E119:AK119,"NB")*6+COUNTIF(E119:AK119,"AF")*6</f>
        <v>126</v>
      </c>
      <c r="AM119" s="192">
        <f>SUM(AL119-126)</f>
        <v>0</v>
      </c>
    </row>
    <row r="120" spans="1:39" s="16" customFormat="1" ht="21.75" customHeight="1" thickBot="1">
      <c r="A120" s="157">
        <v>126047</v>
      </c>
      <c r="B120" s="170" t="s">
        <v>133</v>
      </c>
      <c r="C120" s="44" t="s">
        <v>152</v>
      </c>
      <c r="D120" s="171" t="s">
        <v>155</v>
      </c>
      <c r="E120" s="172" t="s">
        <v>154</v>
      </c>
      <c r="F120" s="258" t="s">
        <v>156</v>
      </c>
      <c r="G120" s="258"/>
      <c r="H120" s="258"/>
      <c r="I120" s="258"/>
      <c r="J120" s="258"/>
      <c r="K120" s="258"/>
      <c r="L120" s="258"/>
      <c r="M120" s="258"/>
      <c r="N120" s="258"/>
      <c r="O120" s="258"/>
      <c r="P120" s="258"/>
      <c r="Q120" s="258"/>
      <c r="R120" s="258"/>
      <c r="S120" s="258"/>
      <c r="T120" s="258"/>
      <c r="U120" s="258"/>
      <c r="V120" s="258"/>
      <c r="W120" s="258"/>
      <c r="X120" s="258"/>
      <c r="Y120" s="258"/>
      <c r="Z120" s="258"/>
      <c r="AA120" s="258"/>
      <c r="AB120" s="258"/>
      <c r="AC120" s="258"/>
      <c r="AD120" s="258"/>
      <c r="AE120" s="258"/>
      <c r="AF120" s="258"/>
      <c r="AG120" s="258"/>
      <c r="AH120" s="258"/>
      <c r="AI120" s="258"/>
      <c r="AJ120" s="258"/>
      <c r="AK120" s="147"/>
      <c r="AL120" s="145"/>
      <c r="AM120" s="146"/>
    </row>
    <row r="121" spans="1:39" s="16" customFormat="1" ht="13.5" customHeight="1">
      <c r="A121" s="88"/>
      <c r="B121" s="94"/>
      <c r="C121" s="81"/>
      <c r="D121" s="82"/>
      <c r="E121" s="83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85"/>
      <c r="AL121" s="86"/>
      <c r="AM121" s="87"/>
    </row>
    <row r="122" spans="1:39" s="16" customFormat="1" ht="13.5" customHeight="1">
      <c r="A122" s="88"/>
      <c r="B122" s="94"/>
      <c r="C122" s="81"/>
      <c r="D122" s="82"/>
      <c r="E122" s="83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85"/>
      <c r="AL122" s="86"/>
      <c r="AM122" s="87"/>
    </row>
    <row r="123" spans="1:39" s="16" customFormat="1" ht="13.5" customHeight="1">
      <c r="A123" s="88"/>
      <c r="B123" s="94"/>
      <c r="C123" s="81"/>
      <c r="D123" s="82"/>
      <c r="E123" s="83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85"/>
      <c r="AL123" s="86"/>
      <c r="AM123" s="87"/>
    </row>
    <row r="124" spans="1:39" s="16" customFormat="1" ht="13.5" customHeight="1">
      <c r="A124" s="88"/>
      <c r="B124" s="94"/>
      <c r="C124" s="81"/>
      <c r="D124" s="82"/>
      <c r="E124" s="83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85"/>
      <c r="AL124" s="86"/>
      <c r="AM124" s="87"/>
    </row>
    <row r="125" spans="1:39" s="16" customFormat="1" ht="13.5" customHeight="1" thickBot="1">
      <c r="A125" s="88"/>
      <c r="B125" s="94"/>
      <c r="C125" s="81"/>
      <c r="D125" s="82"/>
      <c r="E125" s="83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24"/>
      <c r="AL125" s="125"/>
      <c r="AM125" s="126"/>
    </row>
    <row r="126" spans="1:39" s="16" customFormat="1" ht="21.75" customHeight="1">
      <c r="A126" s="148" t="s">
        <v>0</v>
      </c>
      <c r="B126" s="149" t="s">
        <v>1</v>
      </c>
      <c r="C126" s="149" t="s">
        <v>17</v>
      </c>
      <c r="D126" s="150" t="s">
        <v>2</v>
      </c>
      <c r="E126" s="256" t="s">
        <v>3</v>
      </c>
      <c r="F126" s="182">
        <v>1</v>
      </c>
      <c r="G126" s="182">
        <v>2</v>
      </c>
      <c r="H126" s="182">
        <v>3</v>
      </c>
      <c r="I126" s="182">
        <v>4</v>
      </c>
      <c r="J126" s="182">
        <v>5</v>
      </c>
      <c r="K126" s="182">
        <v>6</v>
      </c>
      <c r="L126" s="182">
        <v>7</v>
      </c>
      <c r="M126" s="182">
        <v>8</v>
      </c>
      <c r="N126" s="182">
        <v>9</v>
      </c>
      <c r="O126" s="182">
        <v>10</v>
      </c>
      <c r="P126" s="182">
        <v>11</v>
      </c>
      <c r="Q126" s="182">
        <v>12</v>
      </c>
      <c r="R126" s="182">
        <v>13</v>
      </c>
      <c r="S126" s="182">
        <v>14</v>
      </c>
      <c r="T126" s="182">
        <v>15</v>
      </c>
      <c r="U126" s="182">
        <v>16</v>
      </c>
      <c r="V126" s="182">
        <v>17</v>
      </c>
      <c r="W126" s="182">
        <v>18</v>
      </c>
      <c r="X126" s="182">
        <v>19</v>
      </c>
      <c r="Y126" s="182">
        <v>20</v>
      </c>
      <c r="Z126" s="182">
        <v>21</v>
      </c>
      <c r="AA126" s="182">
        <v>22</v>
      </c>
      <c r="AB126" s="182">
        <v>23</v>
      </c>
      <c r="AC126" s="182">
        <v>24</v>
      </c>
      <c r="AD126" s="182">
        <v>25</v>
      </c>
      <c r="AE126" s="182">
        <v>26</v>
      </c>
      <c r="AF126" s="182">
        <v>27</v>
      </c>
      <c r="AG126" s="182">
        <v>28</v>
      </c>
      <c r="AH126" s="182">
        <v>29</v>
      </c>
      <c r="AI126" s="182">
        <v>30</v>
      </c>
      <c r="AJ126" s="182">
        <v>31</v>
      </c>
      <c r="AK126" s="244" t="s">
        <v>4</v>
      </c>
      <c r="AL126" s="245" t="s">
        <v>5</v>
      </c>
      <c r="AM126" s="246" t="s">
        <v>6</v>
      </c>
    </row>
    <row r="127" spans="1:39" s="16" customFormat="1" ht="21.75" customHeight="1">
      <c r="A127" s="131"/>
      <c r="B127" s="132" t="s">
        <v>18</v>
      </c>
      <c r="C127" s="132" t="s">
        <v>16</v>
      </c>
      <c r="D127" s="133" t="s">
        <v>8</v>
      </c>
      <c r="E127" s="257"/>
      <c r="F127" s="134" t="s">
        <v>10</v>
      </c>
      <c r="G127" s="134" t="s">
        <v>11</v>
      </c>
      <c r="H127" s="134" t="s">
        <v>10</v>
      </c>
      <c r="I127" s="134" t="s">
        <v>12</v>
      </c>
      <c r="J127" s="134" t="s">
        <v>9</v>
      </c>
      <c r="K127" s="134" t="s">
        <v>9</v>
      </c>
      <c r="L127" s="134" t="s">
        <v>10</v>
      </c>
      <c r="M127" s="134" t="s">
        <v>10</v>
      </c>
      <c r="N127" s="134" t="s">
        <v>11</v>
      </c>
      <c r="O127" s="134" t="s">
        <v>10</v>
      </c>
      <c r="P127" s="134" t="s">
        <v>12</v>
      </c>
      <c r="Q127" s="134" t="s">
        <v>9</v>
      </c>
      <c r="R127" s="134" t="s">
        <v>9</v>
      </c>
      <c r="S127" s="134" t="s">
        <v>10</v>
      </c>
      <c r="T127" s="134" t="s">
        <v>10</v>
      </c>
      <c r="U127" s="134" t="s">
        <v>11</v>
      </c>
      <c r="V127" s="134" t="s">
        <v>10</v>
      </c>
      <c r="W127" s="134" t="s">
        <v>12</v>
      </c>
      <c r="X127" s="134" t="s">
        <v>9</v>
      </c>
      <c r="Y127" s="134" t="s">
        <v>9</v>
      </c>
      <c r="Z127" s="134" t="s">
        <v>10</v>
      </c>
      <c r="AA127" s="134" t="s">
        <v>10</v>
      </c>
      <c r="AB127" s="134" t="s">
        <v>11</v>
      </c>
      <c r="AC127" s="134" t="s">
        <v>10</v>
      </c>
      <c r="AD127" s="134" t="s">
        <v>12</v>
      </c>
      <c r="AE127" s="134" t="s">
        <v>9</v>
      </c>
      <c r="AF127" s="134" t="s">
        <v>9</v>
      </c>
      <c r="AG127" s="134" t="s">
        <v>10</v>
      </c>
      <c r="AH127" s="134" t="s">
        <v>10</v>
      </c>
      <c r="AI127" s="134" t="s">
        <v>11</v>
      </c>
      <c r="AJ127" s="134" t="s">
        <v>10</v>
      </c>
      <c r="AK127" s="229"/>
      <c r="AL127" s="231"/>
      <c r="AM127" s="233"/>
    </row>
    <row r="128" spans="1:39" s="16" customFormat="1" ht="21.75" customHeight="1">
      <c r="A128" s="162">
        <v>151343</v>
      </c>
      <c r="B128" s="163" t="s">
        <v>115</v>
      </c>
      <c r="C128" s="45" t="s">
        <v>134</v>
      </c>
      <c r="D128" s="164" t="s">
        <v>202</v>
      </c>
      <c r="E128" s="165" t="s">
        <v>153</v>
      </c>
      <c r="F128" s="187"/>
      <c r="G128" s="187" t="s">
        <v>238</v>
      </c>
      <c r="H128" s="25"/>
      <c r="I128" s="25" t="s">
        <v>238</v>
      </c>
      <c r="J128" s="25"/>
      <c r="K128" s="25" t="s">
        <v>238</v>
      </c>
      <c r="L128" s="25"/>
      <c r="M128" s="187" t="s">
        <v>238</v>
      </c>
      <c r="N128" s="187"/>
      <c r="O128" s="25" t="s">
        <v>238</v>
      </c>
      <c r="P128" s="25"/>
      <c r="Q128" s="25" t="s">
        <v>238</v>
      </c>
      <c r="R128" s="25"/>
      <c r="S128" s="25"/>
      <c r="T128" s="187"/>
      <c r="U128" s="187" t="s">
        <v>238</v>
      </c>
      <c r="V128" s="25"/>
      <c r="W128" s="25" t="s">
        <v>238</v>
      </c>
      <c r="X128" s="25"/>
      <c r="Y128" s="25" t="s">
        <v>238</v>
      </c>
      <c r="Z128" s="25"/>
      <c r="AA128" s="187"/>
      <c r="AB128" s="187"/>
      <c r="AC128" s="25" t="s">
        <v>238</v>
      </c>
      <c r="AD128" s="25"/>
      <c r="AE128" s="25"/>
      <c r="AF128" s="25"/>
      <c r="AG128" s="25" t="s">
        <v>238</v>
      </c>
      <c r="AH128" s="187"/>
      <c r="AI128" s="187"/>
      <c r="AJ128" s="25"/>
      <c r="AK128" s="99">
        <v>126</v>
      </c>
      <c r="AL128" s="139">
        <f aca="true" t="shared" si="10" ref="AL128:AL144">COUNTIF(E128:AK128,"T")*6+COUNTIF(E128:AK128,"P")*12+COUNTIF(E128:AK128,"M")*6+COUNTIF(E128:AK128,"I")*6+COUNTIF(E128:AK128,"N")*12+COUNTIF(E128:AK128,"TI")*11+COUNTIF(E128:AK128,"MT")*12+COUNTIF(E128:AK128,"MN")*18+COUNTIF(E128:AK128,"PI")*17+COUNTIF(E128:AK128,"TN")*18+COUNTIF(E128:AK128,"NB")*6+COUNTIF(E128:AK128,"AF")*6</f>
        <v>132</v>
      </c>
      <c r="AM128" s="192">
        <f>SUM(AL128-126)</f>
        <v>6</v>
      </c>
    </row>
    <row r="129" spans="1:39" s="16" customFormat="1" ht="21.75" customHeight="1">
      <c r="A129" s="166">
        <v>128384</v>
      </c>
      <c r="B129" s="163" t="s">
        <v>116</v>
      </c>
      <c r="C129" s="45" t="s">
        <v>135</v>
      </c>
      <c r="D129" s="164" t="s">
        <v>203</v>
      </c>
      <c r="E129" s="165" t="s">
        <v>153</v>
      </c>
      <c r="F129" s="187" t="s">
        <v>238</v>
      </c>
      <c r="G129" s="187"/>
      <c r="H129" s="25" t="s">
        <v>238</v>
      </c>
      <c r="I129" s="25"/>
      <c r="J129" s="25"/>
      <c r="K129" s="25"/>
      <c r="L129" s="25" t="s">
        <v>238</v>
      </c>
      <c r="M129" s="187"/>
      <c r="N129" s="187" t="s">
        <v>238</v>
      </c>
      <c r="O129" s="25"/>
      <c r="P129" s="25" t="s">
        <v>238</v>
      </c>
      <c r="Q129" s="25"/>
      <c r="R129" s="25" t="s">
        <v>238</v>
      </c>
      <c r="S129" s="25"/>
      <c r="T129" s="187" t="s">
        <v>238</v>
      </c>
      <c r="U129" s="187"/>
      <c r="V129" s="25"/>
      <c r="W129" s="25"/>
      <c r="X129" s="25" t="s">
        <v>238</v>
      </c>
      <c r="Y129" s="25"/>
      <c r="Z129" s="25" t="s">
        <v>238</v>
      </c>
      <c r="AA129" s="187"/>
      <c r="AB129" s="187"/>
      <c r="AC129" s="25"/>
      <c r="AD129" s="25"/>
      <c r="AE129" s="25"/>
      <c r="AF129" s="25" t="s">
        <v>238</v>
      </c>
      <c r="AG129" s="25"/>
      <c r="AH129" s="187"/>
      <c r="AI129" s="187"/>
      <c r="AJ129" s="25" t="s">
        <v>238</v>
      </c>
      <c r="AK129" s="99">
        <v>126</v>
      </c>
      <c r="AL129" s="139">
        <f t="shared" si="10"/>
        <v>132</v>
      </c>
      <c r="AM129" s="192">
        <f aca="true" t="shared" si="11" ref="AM129:AM142">SUM(AL129-126)</f>
        <v>6</v>
      </c>
    </row>
    <row r="130" spans="1:39" s="16" customFormat="1" ht="21.75" customHeight="1">
      <c r="A130" s="166">
        <v>142778</v>
      </c>
      <c r="B130" s="167" t="s">
        <v>117</v>
      </c>
      <c r="C130" s="46" t="s">
        <v>136</v>
      </c>
      <c r="D130" s="164" t="s">
        <v>202</v>
      </c>
      <c r="E130" s="165" t="s">
        <v>153</v>
      </c>
      <c r="F130" s="187"/>
      <c r="G130" s="187"/>
      <c r="H130" s="25"/>
      <c r="I130" s="25" t="s">
        <v>238</v>
      </c>
      <c r="J130" s="25"/>
      <c r="K130" s="25" t="s">
        <v>238</v>
      </c>
      <c r="L130" s="25"/>
      <c r="M130" s="187"/>
      <c r="N130" s="187"/>
      <c r="O130" s="25" t="s">
        <v>238</v>
      </c>
      <c r="P130" s="25"/>
      <c r="Q130" s="25" t="s">
        <v>238</v>
      </c>
      <c r="R130" s="25"/>
      <c r="S130" s="25" t="s">
        <v>238</v>
      </c>
      <c r="T130" s="187"/>
      <c r="U130" s="187" t="s">
        <v>238</v>
      </c>
      <c r="V130" s="25"/>
      <c r="W130" s="25" t="s">
        <v>238</v>
      </c>
      <c r="X130" s="25"/>
      <c r="Y130" s="25"/>
      <c r="Z130" s="25"/>
      <c r="AA130" s="187" t="s">
        <v>238</v>
      </c>
      <c r="AB130" s="187"/>
      <c r="AC130" s="25" t="s">
        <v>238</v>
      </c>
      <c r="AD130" s="25"/>
      <c r="AE130" s="25" t="s">
        <v>238</v>
      </c>
      <c r="AF130" s="25"/>
      <c r="AG130" s="25"/>
      <c r="AH130" s="187"/>
      <c r="AI130" s="187" t="s">
        <v>238</v>
      </c>
      <c r="AJ130" s="25"/>
      <c r="AK130" s="99">
        <v>126</v>
      </c>
      <c r="AL130" s="139">
        <f t="shared" si="10"/>
        <v>132</v>
      </c>
      <c r="AM130" s="192">
        <f t="shared" si="11"/>
        <v>6</v>
      </c>
    </row>
    <row r="131" spans="1:39" s="16" customFormat="1" ht="21.75" customHeight="1">
      <c r="A131" s="162">
        <v>150754</v>
      </c>
      <c r="B131" s="167" t="s">
        <v>118</v>
      </c>
      <c r="C131" s="46" t="s">
        <v>137</v>
      </c>
      <c r="D131" s="164" t="s">
        <v>203</v>
      </c>
      <c r="E131" s="165" t="s">
        <v>153</v>
      </c>
      <c r="F131" s="247" t="s">
        <v>240</v>
      </c>
      <c r="G131" s="248"/>
      <c r="H131" s="248"/>
      <c r="I131" s="248"/>
      <c r="J131" s="248"/>
      <c r="K131" s="248"/>
      <c r="L131" s="248"/>
      <c r="M131" s="248"/>
      <c r="N131" s="248"/>
      <c r="O131" s="248"/>
      <c r="P131" s="248"/>
      <c r="Q131" s="248"/>
      <c r="R131" s="248"/>
      <c r="S131" s="248"/>
      <c r="T131" s="248"/>
      <c r="U131" s="248"/>
      <c r="V131" s="248"/>
      <c r="W131" s="248"/>
      <c r="X131" s="248"/>
      <c r="Y131" s="248"/>
      <c r="Z131" s="249"/>
      <c r="AA131" s="187"/>
      <c r="AB131" s="186" t="s">
        <v>238</v>
      </c>
      <c r="AC131" s="184"/>
      <c r="AD131" s="184" t="s">
        <v>238</v>
      </c>
      <c r="AE131" s="184"/>
      <c r="AF131" s="184" t="s">
        <v>238</v>
      </c>
      <c r="AG131" s="184"/>
      <c r="AH131" s="186"/>
      <c r="AI131" s="186"/>
      <c r="AJ131" s="184"/>
      <c r="AK131" s="99">
        <v>126</v>
      </c>
      <c r="AL131" s="139">
        <f t="shared" si="10"/>
        <v>36</v>
      </c>
      <c r="AM131" s="192">
        <f>SUM(AL131-36)</f>
        <v>0</v>
      </c>
    </row>
    <row r="132" spans="1:39" s="16" customFormat="1" ht="21.75" customHeight="1">
      <c r="A132" s="162">
        <v>113603</v>
      </c>
      <c r="B132" s="167" t="s">
        <v>119</v>
      </c>
      <c r="C132" s="47" t="s">
        <v>138</v>
      </c>
      <c r="D132" s="164" t="s">
        <v>202</v>
      </c>
      <c r="E132" s="165" t="s">
        <v>153</v>
      </c>
      <c r="F132" s="187"/>
      <c r="G132" s="187"/>
      <c r="H132" s="25"/>
      <c r="I132" s="25" t="s">
        <v>238</v>
      </c>
      <c r="J132" s="25"/>
      <c r="K132" s="25" t="s">
        <v>238</v>
      </c>
      <c r="L132" s="25"/>
      <c r="M132" s="187"/>
      <c r="N132" s="187"/>
      <c r="O132" s="25" t="s">
        <v>238</v>
      </c>
      <c r="P132" s="25" t="s">
        <v>36</v>
      </c>
      <c r="Q132" s="25" t="s">
        <v>238</v>
      </c>
      <c r="R132" s="25"/>
      <c r="S132" s="25" t="s">
        <v>238</v>
      </c>
      <c r="T132" s="187"/>
      <c r="U132" s="187" t="s">
        <v>238</v>
      </c>
      <c r="V132" s="25"/>
      <c r="W132" s="25" t="s">
        <v>238</v>
      </c>
      <c r="X132" s="25"/>
      <c r="Y132" s="25"/>
      <c r="Z132" s="25"/>
      <c r="AA132" s="187" t="s">
        <v>238</v>
      </c>
      <c r="AB132" s="187"/>
      <c r="AC132" s="25"/>
      <c r="AD132" s="25"/>
      <c r="AE132" s="25" t="s">
        <v>238</v>
      </c>
      <c r="AF132" s="25"/>
      <c r="AG132" s="25" t="s">
        <v>238</v>
      </c>
      <c r="AH132" s="187"/>
      <c r="AI132" s="187" t="s">
        <v>238</v>
      </c>
      <c r="AJ132" s="25"/>
      <c r="AK132" s="99">
        <v>126</v>
      </c>
      <c r="AL132" s="139">
        <f t="shared" si="10"/>
        <v>132</v>
      </c>
      <c r="AM132" s="192">
        <f t="shared" si="11"/>
        <v>6</v>
      </c>
    </row>
    <row r="133" spans="1:39" s="16" customFormat="1" ht="21.75" customHeight="1">
      <c r="A133" s="166">
        <v>125210</v>
      </c>
      <c r="B133" s="163" t="s">
        <v>120</v>
      </c>
      <c r="C133" s="48" t="s">
        <v>139</v>
      </c>
      <c r="D133" s="164" t="s">
        <v>203</v>
      </c>
      <c r="E133" s="165" t="s">
        <v>153</v>
      </c>
      <c r="F133" s="187" t="s">
        <v>238</v>
      </c>
      <c r="G133" s="187"/>
      <c r="H133" s="247" t="s">
        <v>240</v>
      </c>
      <c r="I133" s="248"/>
      <c r="J133" s="248"/>
      <c r="K133" s="248"/>
      <c r="L133" s="248"/>
      <c r="M133" s="248"/>
      <c r="N133" s="248"/>
      <c r="O133" s="248"/>
      <c r="P133" s="248"/>
      <c r="Q133" s="248"/>
      <c r="R133" s="248"/>
      <c r="S133" s="248"/>
      <c r="T133" s="248"/>
      <c r="U133" s="248"/>
      <c r="V133" s="248"/>
      <c r="W133" s="248"/>
      <c r="X133" s="248"/>
      <c r="Y133" s="248"/>
      <c r="Z133" s="248"/>
      <c r="AA133" s="249"/>
      <c r="AB133" s="187"/>
      <c r="AC133" s="25"/>
      <c r="AD133" s="25" t="s">
        <v>238</v>
      </c>
      <c r="AE133" s="25"/>
      <c r="AF133" s="25"/>
      <c r="AG133" s="25"/>
      <c r="AH133" s="187" t="s">
        <v>238</v>
      </c>
      <c r="AI133" s="187"/>
      <c r="AJ133" s="25"/>
      <c r="AK133" s="99">
        <v>126</v>
      </c>
      <c r="AL133" s="139">
        <f t="shared" si="10"/>
        <v>36</v>
      </c>
      <c r="AM133" s="192">
        <f>SUM(AL133-36)</f>
        <v>0</v>
      </c>
    </row>
    <row r="134" spans="1:39" s="16" customFormat="1" ht="21.75" customHeight="1">
      <c r="A134" s="135">
        <v>151327</v>
      </c>
      <c r="B134" s="140" t="s">
        <v>159</v>
      </c>
      <c r="C134" s="28" t="s">
        <v>169</v>
      </c>
      <c r="D134" s="137" t="s">
        <v>68</v>
      </c>
      <c r="E134" s="168" t="s">
        <v>153</v>
      </c>
      <c r="F134" s="187" t="s">
        <v>238</v>
      </c>
      <c r="G134" s="187"/>
      <c r="H134" s="25"/>
      <c r="I134" s="25" t="s">
        <v>238</v>
      </c>
      <c r="J134" s="25"/>
      <c r="K134" s="25"/>
      <c r="L134" s="25" t="s">
        <v>238</v>
      </c>
      <c r="M134" s="187"/>
      <c r="N134" s="187"/>
      <c r="O134" s="25" t="s">
        <v>238</v>
      </c>
      <c r="P134" s="25"/>
      <c r="Q134" s="25"/>
      <c r="R134" s="25" t="s">
        <v>238</v>
      </c>
      <c r="S134" s="25"/>
      <c r="T134" s="187"/>
      <c r="U134" s="187" t="s">
        <v>238</v>
      </c>
      <c r="V134" s="25"/>
      <c r="W134" s="25"/>
      <c r="X134" s="25" t="s">
        <v>238</v>
      </c>
      <c r="Y134" s="25"/>
      <c r="Z134" s="25"/>
      <c r="AA134" s="187" t="s">
        <v>238</v>
      </c>
      <c r="AB134" s="187"/>
      <c r="AC134" s="25"/>
      <c r="AD134" s="25" t="s">
        <v>238</v>
      </c>
      <c r="AE134" s="25"/>
      <c r="AF134" s="25"/>
      <c r="AG134" s="25" t="s">
        <v>238</v>
      </c>
      <c r="AH134" s="187"/>
      <c r="AI134" s="187"/>
      <c r="AJ134" s="25" t="s">
        <v>238</v>
      </c>
      <c r="AK134" s="99">
        <v>126</v>
      </c>
      <c r="AL134" s="139">
        <f t="shared" si="10"/>
        <v>132</v>
      </c>
      <c r="AM134" s="192">
        <f t="shared" si="11"/>
        <v>6</v>
      </c>
    </row>
    <row r="135" spans="1:39" s="16" customFormat="1" ht="21.75" customHeight="1">
      <c r="A135" s="195">
        <v>139068</v>
      </c>
      <c r="B135" s="140" t="s">
        <v>241</v>
      </c>
      <c r="C135" s="28" t="s">
        <v>242</v>
      </c>
      <c r="D135" s="137" t="s">
        <v>68</v>
      </c>
      <c r="E135" s="196">
        <v>44396</v>
      </c>
      <c r="F135" s="187" t="s">
        <v>238</v>
      </c>
      <c r="G135" s="187"/>
      <c r="H135" s="25"/>
      <c r="I135" s="25" t="s">
        <v>238</v>
      </c>
      <c r="J135" s="25"/>
      <c r="K135" s="25"/>
      <c r="L135" s="25" t="s">
        <v>238</v>
      </c>
      <c r="M135" s="187"/>
      <c r="N135" s="187"/>
      <c r="O135" s="25" t="s">
        <v>238</v>
      </c>
      <c r="P135" s="25"/>
      <c r="Q135" s="25"/>
      <c r="R135" s="25" t="s">
        <v>238</v>
      </c>
      <c r="S135" s="25"/>
      <c r="T135" s="187"/>
      <c r="U135" s="187" t="s">
        <v>238</v>
      </c>
      <c r="V135" s="25"/>
      <c r="W135" s="25"/>
      <c r="X135" s="25" t="s">
        <v>238</v>
      </c>
      <c r="Y135" s="25"/>
      <c r="Z135" s="25"/>
      <c r="AA135" s="187" t="s">
        <v>238</v>
      </c>
      <c r="AB135" s="187"/>
      <c r="AC135" s="25"/>
      <c r="AD135" s="25" t="s">
        <v>238</v>
      </c>
      <c r="AE135" s="25" t="s">
        <v>36</v>
      </c>
      <c r="AF135" s="25"/>
      <c r="AG135" s="25" t="s">
        <v>238</v>
      </c>
      <c r="AH135" s="187"/>
      <c r="AI135" s="187"/>
      <c r="AJ135" s="25" t="s">
        <v>238</v>
      </c>
      <c r="AK135" s="99">
        <v>126</v>
      </c>
      <c r="AL135" s="139">
        <f t="shared" si="10"/>
        <v>132</v>
      </c>
      <c r="AM135" s="192">
        <f t="shared" si="11"/>
        <v>6</v>
      </c>
    </row>
    <row r="136" spans="1:39" s="16" customFormat="1" ht="21.75" customHeight="1">
      <c r="A136" s="135">
        <v>150975</v>
      </c>
      <c r="B136" s="152" t="s">
        <v>177</v>
      </c>
      <c r="C136" s="32" t="s">
        <v>185</v>
      </c>
      <c r="D136" s="137" t="s">
        <v>68</v>
      </c>
      <c r="E136" s="168" t="s">
        <v>153</v>
      </c>
      <c r="F136" s="247" t="s">
        <v>240</v>
      </c>
      <c r="G136" s="248"/>
      <c r="H136" s="248"/>
      <c r="I136" s="248"/>
      <c r="J136" s="248"/>
      <c r="K136" s="248"/>
      <c r="L136" s="248"/>
      <c r="M136" s="248"/>
      <c r="N136" s="248"/>
      <c r="O136" s="248"/>
      <c r="P136" s="248"/>
      <c r="Q136" s="248"/>
      <c r="R136" s="248"/>
      <c r="S136" s="248"/>
      <c r="T136" s="248"/>
      <c r="U136" s="248"/>
      <c r="V136" s="248"/>
      <c r="W136" s="249"/>
      <c r="X136" s="25" t="s">
        <v>238</v>
      </c>
      <c r="Y136" s="25"/>
      <c r="Z136" s="25"/>
      <c r="AA136" s="187" t="s">
        <v>238</v>
      </c>
      <c r="AB136" s="187"/>
      <c r="AC136" s="25"/>
      <c r="AD136" s="25" t="s">
        <v>238</v>
      </c>
      <c r="AE136" s="25"/>
      <c r="AF136" s="25"/>
      <c r="AG136" s="25" t="s">
        <v>238</v>
      </c>
      <c r="AH136" s="187"/>
      <c r="AI136" s="187"/>
      <c r="AJ136" s="25" t="s">
        <v>238</v>
      </c>
      <c r="AK136" s="99">
        <v>126</v>
      </c>
      <c r="AL136" s="139">
        <f t="shared" si="10"/>
        <v>60</v>
      </c>
      <c r="AM136" s="192">
        <f>SUM(AL136-54)</f>
        <v>6</v>
      </c>
    </row>
    <row r="137" spans="1:39" s="16" customFormat="1" ht="21.75" customHeight="1">
      <c r="A137" s="135">
        <v>150886</v>
      </c>
      <c r="B137" s="140" t="s">
        <v>178</v>
      </c>
      <c r="C137" s="28" t="s">
        <v>186</v>
      </c>
      <c r="D137" s="137" t="s">
        <v>68</v>
      </c>
      <c r="E137" s="168" t="s">
        <v>153</v>
      </c>
      <c r="F137" s="187" t="s">
        <v>238</v>
      </c>
      <c r="G137" s="187"/>
      <c r="H137" s="25"/>
      <c r="I137" s="25" t="s">
        <v>238</v>
      </c>
      <c r="J137" s="25"/>
      <c r="K137" s="25"/>
      <c r="L137" s="25" t="s">
        <v>238</v>
      </c>
      <c r="M137" s="187"/>
      <c r="N137" s="187"/>
      <c r="O137" s="25" t="s">
        <v>238</v>
      </c>
      <c r="P137" s="25"/>
      <c r="Q137" s="25"/>
      <c r="R137" s="25" t="s">
        <v>238</v>
      </c>
      <c r="S137" s="25"/>
      <c r="T137" s="187"/>
      <c r="U137" s="187" t="s">
        <v>238</v>
      </c>
      <c r="V137" s="25"/>
      <c r="W137" s="25"/>
      <c r="X137" s="25" t="s">
        <v>238</v>
      </c>
      <c r="Y137" s="25"/>
      <c r="Z137" s="25"/>
      <c r="AA137" s="187" t="s">
        <v>238</v>
      </c>
      <c r="AB137" s="187"/>
      <c r="AC137" s="25"/>
      <c r="AD137" s="25" t="s">
        <v>238</v>
      </c>
      <c r="AE137" s="25"/>
      <c r="AF137" s="25"/>
      <c r="AG137" s="25" t="s">
        <v>238</v>
      </c>
      <c r="AH137" s="187"/>
      <c r="AI137" s="187"/>
      <c r="AJ137" s="25" t="s">
        <v>238</v>
      </c>
      <c r="AK137" s="99">
        <v>126</v>
      </c>
      <c r="AL137" s="139">
        <f t="shared" si="10"/>
        <v>132</v>
      </c>
      <c r="AM137" s="192">
        <f t="shared" si="11"/>
        <v>6</v>
      </c>
    </row>
    <row r="138" spans="1:39" s="16" customFormat="1" ht="21.75" customHeight="1">
      <c r="A138" s="135">
        <v>107956</v>
      </c>
      <c r="B138" s="152" t="s">
        <v>179</v>
      </c>
      <c r="C138" s="28" t="s">
        <v>187</v>
      </c>
      <c r="D138" s="137" t="s">
        <v>68</v>
      </c>
      <c r="E138" s="168" t="s">
        <v>153</v>
      </c>
      <c r="F138" s="247" t="s">
        <v>248</v>
      </c>
      <c r="G138" s="248"/>
      <c r="H138" s="248"/>
      <c r="I138" s="248"/>
      <c r="J138" s="248"/>
      <c r="K138" s="248"/>
      <c r="L138" s="248"/>
      <c r="M138" s="248"/>
      <c r="N138" s="248"/>
      <c r="O138" s="248"/>
      <c r="P138" s="248"/>
      <c r="Q138" s="248"/>
      <c r="R138" s="248"/>
      <c r="S138" s="248"/>
      <c r="T138" s="248"/>
      <c r="U138" s="248"/>
      <c r="V138" s="248"/>
      <c r="W138" s="248"/>
      <c r="X138" s="248"/>
      <c r="Y138" s="248"/>
      <c r="Z138" s="248"/>
      <c r="AA138" s="248"/>
      <c r="AB138" s="248"/>
      <c r="AC138" s="248"/>
      <c r="AD138" s="248"/>
      <c r="AE138" s="248"/>
      <c r="AF138" s="248"/>
      <c r="AG138" s="248"/>
      <c r="AH138" s="248"/>
      <c r="AI138" s="248"/>
      <c r="AJ138" s="249"/>
      <c r="AK138" s="99">
        <v>126</v>
      </c>
      <c r="AL138" s="139">
        <f t="shared" si="10"/>
        <v>0</v>
      </c>
      <c r="AM138" s="192">
        <f t="shared" si="11"/>
        <v>-126</v>
      </c>
    </row>
    <row r="139" spans="1:40" s="16" customFormat="1" ht="21.75" customHeight="1">
      <c r="A139" s="135">
        <v>118788</v>
      </c>
      <c r="B139" s="152" t="s">
        <v>180</v>
      </c>
      <c r="C139" s="28" t="s">
        <v>188</v>
      </c>
      <c r="D139" s="137" t="s">
        <v>68</v>
      </c>
      <c r="E139" s="168" t="s">
        <v>153</v>
      </c>
      <c r="F139" s="187" t="s">
        <v>238</v>
      </c>
      <c r="G139" s="187"/>
      <c r="H139" s="247" t="s">
        <v>240</v>
      </c>
      <c r="I139" s="248"/>
      <c r="J139" s="248"/>
      <c r="K139" s="248"/>
      <c r="L139" s="248"/>
      <c r="M139" s="248"/>
      <c r="N139" s="248"/>
      <c r="O139" s="248"/>
      <c r="P139" s="248"/>
      <c r="Q139" s="248"/>
      <c r="R139" s="248"/>
      <c r="S139" s="248"/>
      <c r="T139" s="248"/>
      <c r="U139" s="248"/>
      <c r="V139" s="248"/>
      <c r="W139" s="248"/>
      <c r="X139" s="248"/>
      <c r="Y139" s="248"/>
      <c r="Z139" s="248"/>
      <c r="AA139" s="249"/>
      <c r="AB139" s="187"/>
      <c r="AC139" s="25"/>
      <c r="AD139" s="25" t="s">
        <v>238</v>
      </c>
      <c r="AE139" s="25"/>
      <c r="AF139" s="25"/>
      <c r="AG139" s="25" t="s">
        <v>238</v>
      </c>
      <c r="AH139" s="187"/>
      <c r="AI139" s="187"/>
      <c r="AJ139" s="25" t="s">
        <v>238</v>
      </c>
      <c r="AK139" s="99">
        <v>126</v>
      </c>
      <c r="AL139" s="139">
        <f t="shared" si="10"/>
        <v>48</v>
      </c>
      <c r="AM139" s="192">
        <f>SUM(AL139-36)</f>
        <v>12</v>
      </c>
      <c r="AN139" s="110"/>
    </row>
    <row r="140" spans="1:40" s="16" customFormat="1" ht="21.75" customHeight="1">
      <c r="A140" s="135">
        <v>150789</v>
      </c>
      <c r="B140" s="152" t="s">
        <v>181</v>
      </c>
      <c r="C140" s="28" t="s">
        <v>189</v>
      </c>
      <c r="D140" s="137" t="s">
        <v>68</v>
      </c>
      <c r="E140" s="168" t="s">
        <v>153</v>
      </c>
      <c r="F140" s="187" t="s">
        <v>238</v>
      </c>
      <c r="G140" s="187"/>
      <c r="H140" s="25"/>
      <c r="I140" s="25" t="s">
        <v>238</v>
      </c>
      <c r="J140" s="25"/>
      <c r="K140" s="25"/>
      <c r="L140" s="25" t="s">
        <v>238</v>
      </c>
      <c r="M140" s="187"/>
      <c r="N140" s="187"/>
      <c r="O140" s="25" t="s">
        <v>238</v>
      </c>
      <c r="P140" s="25"/>
      <c r="Q140" s="25"/>
      <c r="R140" s="25" t="s">
        <v>238</v>
      </c>
      <c r="S140" s="25"/>
      <c r="T140" s="187"/>
      <c r="U140" s="187" t="s">
        <v>238</v>
      </c>
      <c r="V140" s="25"/>
      <c r="W140" s="25"/>
      <c r="X140" s="25" t="s">
        <v>238</v>
      </c>
      <c r="Y140" s="25"/>
      <c r="Z140" s="25"/>
      <c r="AA140" s="187" t="s">
        <v>238</v>
      </c>
      <c r="AB140" s="187"/>
      <c r="AC140" s="25"/>
      <c r="AD140" s="25" t="s">
        <v>238</v>
      </c>
      <c r="AE140" s="25"/>
      <c r="AF140" s="25"/>
      <c r="AG140" s="25" t="s">
        <v>238</v>
      </c>
      <c r="AH140" s="187"/>
      <c r="AI140" s="187"/>
      <c r="AJ140" s="25" t="s">
        <v>238</v>
      </c>
      <c r="AK140" s="99">
        <v>126</v>
      </c>
      <c r="AL140" s="139">
        <f t="shared" si="10"/>
        <v>132</v>
      </c>
      <c r="AM140" s="192">
        <f t="shared" si="11"/>
        <v>6</v>
      </c>
      <c r="AN140" s="110"/>
    </row>
    <row r="141" spans="1:40" s="16" customFormat="1" ht="21.75" customHeight="1">
      <c r="A141" s="135">
        <v>151211</v>
      </c>
      <c r="B141" s="152" t="s">
        <v>182</v>
      </c>
      <c r="C141" s="28" t="s">
        <v>190</v>
      </c>
      <c r="D141" s="137" t="s">
        <v>68</v>
      </c>
      <c r="E141" s="168" t="s">
        <v>153</v>
      </c>
      <c r="F141" s="187" t="s">
        <v>238</v>
      </c>
      <c r="G141" s="187"/>
      <c r="H141" s="25"/>
      <c r="I141" s="25" t="s">
        <v>238</v>
      </c>
      <c r="J141" s="25"/>
      <c r="K141" s="25"/>
      <c r="L141" s="25" t="s">
        <v>238</v>
      </c>
      <c r="M141" s="187"/>
      <c r="N141" s="187"/>
      <c r="O141" s="25" t="s">
        <v>238</v>
      </c>
      <c r="P141" s="25"/>
      <c r="Q141" s="25"/>
      <c r="R141" s="25" t="s">
        <v>238</v>
      </c>
      <c r="S141" s="25"/>
      <c r="T141" s="187"/>
      <c r="U141" s="187" t="s">
        <v>238</v>
      </c>
      <c r="V141" s="25"/>
      <c r="W141" s="25"/>
      <c r="X141" s="25" t="s">
        <v>238</v>
      </c>
      <c r="Y141" s="25"/>
      <c r="Z141" s="25"/>
      <c r="AA141" s="187" t="s">
        <v>238</v>
      </c>
      <c r="AB141" s="187"/>
      <c r="AC141" s="25"/>
      <c r="AD141" s="25" t="s">
        <v>238</v>
      </c>
      <c r="AE141" s="25"/>
      <c r="AF141" s="25"/>
      <c r="AG141" s="25" t="s">
        <v>238</v>
      </c>
      <c r="AH141" s="187"/>
      <c r="AI141" s="187"/>
      <c r="AJ141" s="25" t="s">
        <v>238</v>
      </c>
      <c r="AK141" s="99">
        <v>126</v>
      </c>
      <c r="AL141" s="139">
        <f t="shared" si="10"/>
        <v>132</v>
      </c>
      <c r="AM141" s="192">
        <f t="shared" si="11"/>
        <v>6</v>
      </c>
      <c r="AN141" s="110"/>
    </row>
    <row r="142" spans="1:40" s="16" customFormat="1" ht="21.75" customHeight="1">
      <c r="A142" s="135">
        <v>141682</v>
      </c>
      <c r="B142" s="152" t="s">
        <v>221</v>
      </c>
      <c r="C142" s="28" t="s">
        <v>222</v>
      </c>
      <c r="D142" s="137" t="s">
        <v>68</v>
      </c>
      <c r="E142" s="168" t="s">
        <v>153</v>
      </c>
      <c r="F142" s="187" t="s">
        <v>238</v>
      </c>
      <c r="G142" s="187"/>
      <c r="H142" s="25"/>
      <c r="I142" s="25" t="s">
        <v>238</v>
      </c>
      <c r="J142" s="25"/>
      <c r="K142" s="25"/>
      <c r="L142" s="25" t="s">
        <v>238</v>
      </c>
      <c r="M142" s="187"/>
      <c r="N142" s="187"/>
      <c r="O142" s="25" t="s">
        <v>238</v>
      </c>
      <c r="P142" s="25"/>
      <c r="Q142" s="25"/>
      <c r="R142" s="25" t="s">
        <v>238</v>
      </c>
      <c r="S142" s="25"/>
      <c r="T142" s="187"/>
      <c r="U142" s="187" t="s">
        <v>238</v>
      </c>
      <c r="V142" s="25"/>
      <c r="W142" s="25"/>
      <c r="X142" s="25" t="s">
        <v>238</v>
      </c>
      <c r="Y142" s="25"/>
      <c r="Z142" s="25"/>
      <c r="AA142" s="187" t="s">
        <v>238</v>
      </c>
      <c r="AB142" s="187"/>
      <c r="AC142" s="25"/>
      <c r="AD142" s="25" t="s">
        <v>238</v>
      </c>
      <c r="AE142" s="25" t="s">
        <v>36</v>
      </c>
      <c r="AF142" s="25"/>
      <c r="AG142" s="25" t="s">
        <v>238</v>
      </c>
      <c r="AH142" s="187"/>
      <c r="AI142" s="187"/>
      <c r="AJ142" s="25" t="s">
        <v>238</v>
      </c>
      <c r="AK142" s="99">
        <v>126</v>
      </c>
      <c r="AL142" s="139">
        <f t="shared" si="10"/>
        <v>132</v>
      </c>
      <c r="AM142" s="192">
        <f t="shared" si="11"/>
        <v>6</v>
      </c>
      <c r="AN142" s="110"/>
    </row>
    <row r="143" spans="1:39" s="16" customFormat="1" ht="21.75" customHeight="1">
      <c r="A143" s="135">
        <v>131105</v>
      </c>
      <c r="B143" s="152" t="s">
        <v>183</v>
      </c>
      <c r="C143" s="28" t="s">
        <v>191</v>
      </c>
      <c r="D143" s="137" t="s">
        <v>68</v>
      </c>
      <c r="E143" s="168" t="s">
        <v>153</v>
      </c>
      <c r="F143" s="187" t="s">
        <v>238</v>
      </c>
      <c r="G143" s="187"/>
      <c r="H143" s="25"/>
      <c r="I143" s="25" t="s">
        <v>238</v>
      </c>
      <c r="J143" s="25"/>
      <c r="K143" s="25"/>
      <c r="L143" s="25" t="s">
        <v>238</v>
      </c>
      <c r="M143" s="187"/>
      <c r="N143" s="187"/>
      <c r="O143" s="25" t="s">
        <v>238</v>
      </c>
      <c r="P143" s="25"/>
      <c r="Q143" s="25"/>
      <c r="R143" s="25" t="s">
        <v>238</v>
      </c>
      <c r="S143" s="25"/>
      <c r="T143" s="187"/>
      <c r="U143" s="187" t="s">
        <v>238</v>
      </c>
      <c r="V143" s="25"/>
      <c r="W143" s="25"/>
      <c r="X143" s="25" t="s">
        <v>238</v>
      </c>
      <c r="Y143" s="25"/>
      <c r="Z143" s="25"/>
      <c r="AA143" s="187" t="s">
        <v>238</v>
      </c>
      <c r="AB143" s="187"/>
      <c r="AC143" s="25"/>
      <c r="AD143" s="25" t="s">
        <v>238</v>
      </c>
      <c r="AE143" s="25"/>
      <c r="AF143" s="25"/>
      <c r="AG143" s="25" t="s">
        <v>238</v>
      </c>
      <c r="AH143" s="187"/>
      <c r="AI143" s="187"/>
      <c r="AJ143" s="25" t="s">
        <v>238</v>
      </c>
      <c r="AK143" s="99">
        <v>126</v>
      </c>
      <c r="AL143" s="139">
        <f t="shared" si="10"/>
        <v>132</v>
      </c>
      <c r="AM143" s="192">
        <f>SUM(AL143-126)</f>
        <v>6</v>
      </c>
    </row>
    <row r="144" spans="1:39" s="16" customFormat="1" ht="21.75" customHeight="1">
      <c r="A144" s="135">
        <v>150835</v>
      </c>
      <c r="B144" s="174" t="s">
        <v>184</v>
      </c>
      <c r="C144" s="33" t="s">
        <v>192</v>
      </c>
      <c r="D144" s="137" t="s">
        <v>68</v>
      </c>
      <c r="E144" s="168" t="s">
        <v>153</v>
      </c>
      <c r="F144" s="187" t="s">
        <v>238</v>
      </c>
      <c r="G144" s="187"/>
      <c r="H144" s="25"/>
      <c r="I144" s="25" t="s">
        <v>238</v>
      </c>
      <c r="J144" s="25"/>
      <c r="K144" s="25"/>
      <c r="L144" s="25" t="s">
        <v>238</v>
      </c>
      <c r="M144" s="187"/>
      <c r="N144" s="187"/>
      <c r="O144" s="25" t="s">
        <v>238</v>
      </c>
      <c r="P144" s="25"/>
      <c r="Q144" s="25"/>
      <c r="R144" s="25" t="s">
        <v>238</v>
      </c>
      <c r="S144" s="25"/>
      <c r="T144" s="187"/>
      <c r="U144" s="187" t="s">
        <v>238</v>
      </c>
      <c r="V144" s="25"/>
      <c r="W144" s="25"/>
      <c r="X144" s="25" t="s">
        <v>238</v>
      </c>
      <c r="Y144" s="25"/>
      <c r="Z144" s="25"/>
      <c r="AA144" s="187" t="s">
        <v>238</v>
      </c>
      <c r="AB144" s="187"/>
      <c r="AC144" s="25"/>
      <c r="AD144" s="25" t="s">
        <v>238</v>
      </c>
      <c r="AE144" s="25"/>
      <c r="AF144" s="25"/>
      <c r="AG144" s="25" t="s">
        <v>238</v>
      </c>
      <c r="AH144" s="187"/>
      <c r="AI144" s="187"/>
      <c r="AJ144" s="25" t="s">
        <v>238</v>
      </c>
      <c r="AK144" s="99">
        <v>126</v>
      </c>
      <c r="AL144" s="139">
        <f t="shared" si="10"/>
        <v>132</v>
      </c>
      <c r="AM144" s="192">
        <f>SUM(AL144-126)</f>
        <v>6</v>
      </c>
    </row>
    <row r="145" spans="1:39" s="16" customFormat="1" ht="21.75" customHeight="1">
      <c r="A145" s="135"/>
      <c r="B145" s="136"/>
      <c r="C145" s="36"/>
      <c r="D145" s="137">
        <v>11</v>
      </c>
      <c r="E145" s="168"/>
      <c r="F145" s="187">
        <v>12</v>
      </c>
      <c r="G145" s="187"/>
      <c r="H145" s="25"/>
      <c r="I145" s="25">
        <v>11</v>
      </c>
      <c r="J145" s="25"/>
      <c r="K145" s="25"/>
      <c r="L145" s="25">
        <v>11</v>
      </c>
      <c r="M145" s="187"/>
      <c r="N145" s="187"/>
      <c r="O145" s="25">
        <v>11</v>
      </c>
      <c r="P145" s="194"/>
      <c r="Q145" s="25"/>
      <c r="R145" s="25">
        <v>11</v>
      </c>
      <c r="S145" s="25"/>
      <c r="T145" s="187"/>
      <c r="U145" s="187">
        <v>11</v>
      </c>
      <c r="V145" s="25"/>
      <c r="W145" s="25"/>
      <c r="X145" s="25">
        <v>11</v>
      </c>
      <c r="Y145" s="25"/>
      <c r="Z145" s="194"/>
      <c r="AA145" s="187">
        <v>11</v>
      </c>
      <c r="AB145" s="186"/>
      <c r="AC145" s="184"/>
      <c r="AD145" s="184">
        <v>12</v>
      </c>
      <c r="AE145" s="184"/>
      <c r="AF145" s="184"/>
      <c r="AG145" s="184">
        <v>12</v>
      </c>
      <c r="AH145" s="186"/>
      <c r="AI145" s="186"/>
      <c r="AJ145" s="184">
        <v>11</v>
      </c>
      <c r="AK145" s="99"/>
      <c r="AL145" s="139"/>
      <c r="AM145" s="192"/>
    </row>
    <row r="146" spans="1:39" s="16" customFormat="1" ht="21.75" customHeight="1">
      <c r="A146" s="169">
        <v>151661</v>
      </c>
      <c r="B146" s="136" t="s">
        <v>132</v>
      </c>
      <c r="C146" s="27" t="s">
        <v>151</v>
      </c>
      <c r="D146" s="137" t="s">
        <v>155</v>
      </c>
      <c r="E146" s="168" t="s">
        <v>154</v>
      </c>
      <c r="F146" s="247" t="s">
        <v>240</v>
      </c>
      <c r="G146" s="248"/>
      <c r="H146" s="248"/>
      <c r="I146" s="248"/>
      <c r="J146" s="248"/>
      <c r="K146" s="248"/>
      <c r="L146" s="248"/>
      <c r="M146" s="248"/>
      <c r="N146" s="248"/>
      <c r="O146" s="248"/>
      <c r="P146" s="249"/>
      <c r="Q146" s="25"/>
      <c r="R146" s="25" t="s">
        <v>243</v>
      </c>
      <c r="S146" s="25"/>
      <c r="T146" s="187" t="s">
        <v>238</v>
      </c>
      <c r="U146" s="187"/>
      <c r="V146" s="25" t="s">
        <v>238</v>
      </c>
      <c r="W146" s="25"/>
      <c r="X146" s="25" t="s">
        <v>243</v>
      </c>
      <c r="Y146" s="25" t="s">
        <v>243</v>
      </c>
      <c r="Z146" s="194"/>
      <c r="AA146" s="187" t="s">
        <v>243</v>
      </c>
      <c r="AB146" s="186"/>
      <c r="AC146" s="184" t="s">
        <v>243</v>
      </c>
      <c r="AD146" s="184"/>
      <c r="AE146" s="184" t="s">
        <v>243</v>
      </c>
      <c r="AF146" s="184" t="s">
        <v>243</v>
      </c>
      <c r="AG146" s="184"/>
      <c r="AH146" s="186" t="s">
        <v>243</v>
      </c>
      <c r="AI146" s="186" t="s">
        <v>243</v>
      </c>
      <c r="AJ146" s="184" t="s">
        <v>243</v>
      </c>
      <c r="AK146" s="99">
        <v>126</v>
      </c>
      <c r="AL146" s="139">
        <f>COUNTIF(E146:AK146,"T")*6+COUNTIF(E146:AK146,"P")*12+COUNTIF(E146:AK146,"M")*6+COUNTIF(E146:AK146,"I")*6+COUNTIF(E146:AK146,"N")*12+COUNTIF(E146:AK146,"TI")*11+COUNTIF(E146:AK146,"MT")*12+COUNTIF(E146:AK146,"MN")*18+COUNTIF(E146:AK146,"PI")*17+COUNTIF(E146:AK146,"TN")*18+COUNTIF(E146:AK146,"NB")*6+COUNTIF(E146:AK146,"AF")*6</f>
        <v>84</v>
      </c>
      <c r="AM146" s="192">
        <f>SUM(AL146-84)</f>
        <v>0</v>
      </c>
    </row>
    <row r="147" spans="1:39" s="16" customFormat="1" ht="21.75" customHeight="1">
      <c r="A147" s="169">
        <v>153303</v>
      </c>
      <c r="B147" s="140" t="s">
        <v>244</v>
      </c>
      <c r="C147" s="32">
        <v>1121221</v>
      </c>
      <c r="D147" s="137" t="s">
        <v>155</v>
      </c>
      <c r="E147" s="168" t="s">
        <v>154</v>
      </c>
      <c r="F147" s="187" t="s">
        <v>238</v>
      </c>
      <c r="G147" s="187"/>
      <c r="H147" s="25"/>
      <c r="I147" s="25" t="s">
        <v>243</v>
      </c>
      <c r="J147" s="25" t="s">
        <v>243</v>
      </c>
      <c r="K147" s="25" t="s">
        <v>243</v>
      </c>
      <c r="L147" s="25" t="s">
        <v>243</v>
      </c>
      <c r="M147" s="187"/>
      <c r="N147" s="187" t="s">
        <v>243</v>
      </c>
      <c r="O147" s="25"/>
      <c r="P147" s="25" t="s">
        <v>243</v>
      </c>
      <c r="Q147" s="25" t="s">
        <v>243</v>
      </c>
      <c r="R147" s="25"/>
      <c r="S147" s="25" t="s">
        <v>243</v>
      </c>
      <c r="T147" s="187" t="s">
        <v>243</v>
      </c>
      <c r="U147" s="187"/>
      <c r="V147" s="25" t="s">
        <v>243</v>
      </c>
      <c r="W147" s="25"/>
      <c r="X147" s="25" t="s">
        <v>243</v>
      </c>
      <c r="Y147" s="25" t="s">
        <v>243</v>
      </c>
      <c r="Z147" s="25" t="s">
        <v>243</v>
      </c>
      <c r="AA147" s="187"/>
      <c r="AB147" s="187" t="s">
        <v>243</v>
      </c>
      <c r="AC147" s="25" t="s">
        <v>243</v>
      </c>
      <c r="AD147" s="25"/>
      <c r="AE147" s="25"/>
      <c r="AF147" s="25" t="s">
        <v>243</v>
      </c>
      <c r="AG147" s="25" t="s">
        <v>243</v>
      </c>
      <c r="AH147" s="187"/>
      <c r="AI147" s="187" t="s">
        <v>243</v>
      </c>
      <c r="AJ147" s="25" t="s">
        <v>243</v>
      </c>
      <c r="AK147" s="99">
        <v>126</v>
      </c>
      <c r="AL147" s="139">
        <f>COUNTIF(E147:AK147,"T")*6+COUNTIF(E147:AK147,"P")*12+COUNTIF(E147:AK147,"M")*6+COUNTIF(E147:AK147,"I")*6+COUNTIF(E147:AK147,"N")*12+COUNTIF(E147:AK147,"TI")*11+COUNTIF(E147:AK147,"MT")*12+COUNTIF(E147:AK147,"MN")*18+COUNTIF(E147:AK147,"PI")*17+COUNTIF(E147:AK147,"TN")*18+COUNTIF(E147:AK147,"NB")*6+COUNTIF(E147:AK147,"AF")*6</f>
        <v>126</v>
      </c>
      <c r="AM147" s="192">
        <f>SUM(AL147-126)</f>
        <v>0</v>
      </c>
    </row>
    <row r="148" spans="1:39" ht="21.75" customHeight="1" thickBot="1">
      <c r="A148" s="157">
        <v>126047</v>
      </c>
      <c r="B148" s="170" t="s">
        <v>133</v>
      </c>
      <c r="C148" s="44" t="s">
        <v>152</v>
      </c>
      <c r="D148" s="171" t="s">
        <v>155</v>
      </c>
      <c r="E148" s="172" t="s">
        <v>154</v>
      </c>
      <c r="F148" s="258" t="s">
        <v>156</v>
      </c>
      <c r="G148" s="258"/>
      <c r="H148" s="258"/>
      <c r="I148" s="258"/>
      <c r="J148" s="258"/>
      <c r="K148" s="258"/>
      <c r="L148" s="258"/>
      <c r="M148" s="258"/>
      <c r="N148" s="258"/>
      <c r="O148" s="258"/>
      <c r="P148" s="258"/>
      <c r="Q148" s="258"/>
      <c r="R148" s="258"/>
      <c r="S148" s="258"/>
      <c r="T148" s="258"/>
      <c r="U148" s="258"/>
      <c r="V148" s="258"/>
      <c r="W148" s="258"/>
      <c r="X148" s="258"/>
      <c r="Y148" s="258"/>
      <c r="Z148" s="258"/>
      <c r="AA148" s="258"/>
      <c r="AB148" s="258"/>
      <c r="AC148" s="258"/>
      <c r="AD148" s="258"/>
      <c r="AE148" s="258"/>
      <c r="AF148" s="258"/>
      <c r="AG148" s="258"/>
      <c r="AH148" s="258"/>
      <c r="AI148" s="258"/>
      <c r="AJ148" s="258"/>
      <c r="AK148" s="147"/>
      <c r="AL148" s="145"/>
      <c r="AM148" s="161"/>
    </row>
    <row r="149" spans="1:39" ht="15.75" thickBot="1">
      <c r="A149" s="175"/>
      <c r="B149" s="176" t="s">
        <v>19</v>
      </c>
      <c r="C149" s="175"/>
      <c r="D149" s="175"/>
      <c r="E149" s="177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  <c r="AB149" s="175"/>
      <c r="AC149" s="175"/>
      <c r="AD149" s="175"/>
      <c r="AE149" s="175"/>
      <c r="AF149" s="175"/>
      <c r="AG149" s="175"/>
      <c r="AH149" s="175"/>
      <c r="AI149" s="175"/>
      <c r="AJ149" s="175"/>
      <c r="AK149" s="178"/>
      <c r="AL149" s="178"/>
      <c r="AM149" s="178"/>
    </row>
    <row r="150" spans="1:39" ht="12" customHeight="1">
      <c r="A150" s="175"/>
      <c r="B150" s="270" t="s">
        <v>226</v>
      </c>
      <c r="C150" s="271"/>
      <c r="D150" s="272"/>
      <c r="E150" s="177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5"/>
      <c r="AK150" s="178"/>
      <c r="AL150" s="178"/>
      <c r="AM150" s="178"/>
    </row>
    <row r="151" spans="1:39" ht="12" customHeight="1">
      <c r="A151" s="175"/>
      <c r="B151" s="273" t="s">
        <v>227</v>
      </c>
      <c r="C151" s="274"/>
      <c r="D151" s="275"/>
      <c r="E151" s="177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  <c r="AB151" s="175"/>
      <c r="AC151" s="175"/>
      <c r="AD151" s="175"/>
      <c r="AE151" s="175"/>
      <c r="AF151" s="175"/>
      <c r="AG151" s="175"/>
      <c r="AH151" s="175"/>
      <c r="AI151" s="175"/>
      <c r="AJ151" s="175"/>
      <c r="AK151" s="178"/>
      <c r="AL151" s="178"/>
      <c r="AM151" s="178"/>
    </row>
    <row r="152" spans="1:39" ht="12" customHeight="1">
      <c r="A152" s="175"/>
      <c r="B152" s="273" t="s">
        <v>228</v>
      </c>
      <c r="C152" s="274"/>
      <c r="D152" s="275"/>
      <c r="E152" s="177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75"/>
      <c r="AE152" s="175"/>
      <c r="AF152" s="175"/>
      <c r="AG152" s="175"/>
      <c r="AH152" s="175"/>
      <c r="AI152" s="175"/>
      <c r="AJ152" s="175"/>
      <c r="AK152" s="178"/>
      <c r="AL152" s="178"/>
      <c r="AM152" s="178"/>
    </row>
    <row r="153" spans="1:39" ht="12" customHeight="1">
      <c r="A153" s="175"/>
      <c r="B153" s="273" t="s">
        <v>229</v>
      </c>
      <c r="C153" s="274"/>
      <c r="D153" s="275"/>
      <c r="E153" s="177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  <c r="X153" s="175"/>
      <c r="Y153" s="175"/>
      <c r="Z153" s="175"/>
      <c r="AA153" s="175"/>
      <c r="AB153" s="175"/>
      <c r="AC153" s="175"/>
      <c r="AD153" s="175"/>
      <c r="AE153" s="175"/>
      <c r="AF153" s="175"/>
      <c r="AG153" s="175"/>
      <c r="AH153" s="175"/>
      <c r="AI153" s="175"/>
      <c r="AJ153" s="175"/>
      <c r="AK153" s="178"/>
      <c r="AL153" s="178"/>
      <c r="AM153" s="178"/>
    </row>
    <row r="154" spans="1:39" ht="12" customHeight="1">
      <c r="A154" s="175"/>
      <c r="B154" s="273" t="s">
        <v>230</v>
      </c>
      <c r="C154" s="274"/>
      <c r="D154" s="275"/>
      <c r="E154" s="177"/>
      <c r="F154" s="175"/>
      <c r="G154" s="175"/>
      <c r="H154" s="175"/>
      <c r="I154" s="175"/>
      <c r="J154" s="175"/>
      <c r="K154" s="175"/>
      <c r="L154" s="175"/>
      <c r="M154" s="175" t="s">
        <v>36</v>
      </c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  <c r="AF154" s="175"/>
      <c r="AG154" s="175"/>
      <c r="AH154" s="175"/>
      <c r="AI154" s="175"/>
      <c r="AJ154" s="175"/>
      <c r="AK154" s="178"/>
      <c r="AL154" s="178"/>
      <c r="AM154" s="178"/>
    </row>
    <row r="155" spans="1:39" ht="12" customHeight="1">
      <c r="A155" s="175"/>
      <c r="B155" s="276" t="s">
        <v>231</v>
      </c>
      <c r="C155" s="277"/>
      <c r="D155" s="278"/>
      <c r="E155" s="177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  <c r="X155" s="175"/>
      <c r="Y155" s="175"/>
      <c r="Z155" s="175"/>
      <c r="AA155" s="175"/>
      <c r="AB155" s="175"/>
      <c r="AC155" s="175"/>
      <c r="AD155" s="175"/>
      <c r="AE155" s="175"/>
      <c r="AF155" s="175"/>
      <c r="AG155" s="175"/>
      <c r="AH155" s="175"/>
      <c r="AI155" s="175"/>
      <c r="AJ155" s="175"/>
      <c r="AK155" s="178"/>
      <c r="AL155" s="178"/>
      <c r="AM155" s="178"/>
    </row>
    <row r="156" spans="1:39" ht="12" customHeight="1" thickBot="1">
      <c r="A156" s="175"/>
      <c r="B156" s="267" t="s">
        <v>232</v>
      </c>
      <c r="C156" s="268"/>
      <c r="D156" s="269"/>
      <c r="E156" s="177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  <c r="AF156" s="175"/>
      <c r="AG156" s="175"/>
      <c r="AH156" s="175"/>
      <c r="AI156" s="175"/>
      <c r="AJ156" s="175"/>
      <c r="AK156" s="178"/>
      <c r="AL156" s="178"/>
      <c r="AM156" s="178"/>
    </row>
  </sheetData>
  <sheetProtection/>
  <mergeCells count="60">
    <mergeCell ref="H5:AB5"/>
    <mergeCell ref="V8:AJ8"/>
    <mergeCell ref="H31:AA31"/>
    <mergeCell ref="I50:AB50"/>
    <mergeCell ref="H51:AD51"/>
    <mergeCell ref="H113:AJ113"/>
    <mergeCell ref="H106:AA106"/>
    <mergeCell ref="H79:AA79"/>
    <mergeCell ref="F11:M11"/>
    <mergeCell ref="F33:M33"/>
    <mergeCell ref="B156:D156"/>
    <mergeCell ref="F148:AJ148"/>
    <mergeCell ref="B150:D150"/>
    <mergeCell ref="B151:D151"/>
    <mergeCell ref="B152:D152"/>
    <mergeCell ref="E24:E25"/>
    <mergeCell ref="F120:AJ120"/>
    <mergeCell ref="B155:D155"/>
    <mergeCell ref="B154:D154"/>
    <mergeCell ref="B153:D153"/>
    <mergeCell ref="A1:AM2"/>
    <mergeCell ref="AM99:AM100"/>
    <mergeCell ref="E72:E73"/>
    <mergeCell ref="E44:E45"/>
    <mergeCell ref="AK44:AK45"/>
    <mergeCell ref="AM44:AM45"/>
    <mergeCell ref="E99:E100"/>
    <mergeCell ref="AL72:AL73"/>
    <mergeCell ref="AK72:AK73"/>
    <mergeCell ref="E3:E4"/>
    <mergeCell ref="AM3:AM4"/>
    <mergeCell ref="AL3:AL4"/>
    <mergeCell ref="AM24:AM25"/>
    <mergeCell ref="AL24:AL25"/>
    <mergeCell ref="AK3:AK4"/>
    <mergeCell ref="AL99:AL100"/>
    <mergeCell ref="AL44:AL45"/>
    <mergeCell ref="AK24:AK25"/>
    <mergeCell ref="AM126:AM127"/>
    <mergeCell ref="AM72:AM73"/>
    <mergeCell ref="AK99:AK100"/>
    <mergeCell ref="F93:AJ93"/>
    <mergeCell ref="AK126:AK127"/>
    <mergeCell ref="AL126:AL127"/>
    <mergeCell ref="F88:W88"/>
    <mergeCell ref="F91:P91"/>
    <mergeCell ref="F104:Z104"/>
    <mergeCell ref="E126:E127"/>
    <mergeCell ref="F146:P146"/>
    <mergeCell ref="F110:Y110"/>
    <mergeCell ref="F136:W136"/>
    <mergeCell ref="F138:AJ138"/>
    <mergeCell ref="H133:AA133"/>
    <mergeCell ref="H139:AA139"/>
    <mergeCell ref="F52:O52"/>
    <mergeCell ref="F53:G53"/>
    <mergeCell ref="F59:AJ59"/>
    <mergeCell ref="F77:Z77"/>
    <mergeCell ref="F131:Z131"/>
    <mergeCell ref="F118:P118"/>
  </mergeCells>
  <printOptions/>
  <pageMargins left="0.5118110236220472" right="0.5118110236220472" top="0.7874015748031497" bottom="0.7874015748031497" header="0.31496062992125984" footer="0.31496062992125984"/>
  <pageSetup fitToHeight="0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4"/>
  <sheetViews>
    <sheetView zoomScale="120" zoomScaleNormal="120" zoomScalePageLayoutView="0" workbookViewId="0" topLeftCell="A1">
      <selection activeCell="AO15" sqref="AO15"/>
    </sheetView>
  </sheetViews>
  <sheetFormatPr defaultColWidth="11.57421875" defaultRowHeight="15"/>
  <cols>
    <col min="1" max="1" width="5.421875" style="11" customWidth="1"/>
    <col min="2" max="2" width="20.7109375" style="11" customWidth="1"/>
    <col min="3" max="3" width="11.57421875" style="11" customWidth="1"/>
    <col min="4" max="4" width="6.57421875" style="11" customWidth="1"/>
    <col min="5" max="5" width="6.140625" style="18" bestFit="1" customWidth="1"/>
    <col min="6" max="36" width="2.8515625" style="11" customWidth="1"/>
    <col min="37" max="38" width="3.421875" style="17" customWidth="1"/>
    <col min="39" max="39" width="4.28125" style="17" customWidth="1"/>
    <col min="40" max="226" width="9.140625" style="11" customWidth="1"/>
    <col min="227" max="243" width="9.140625" style="0" customWidth="1"/>
  </cols>
  <sheetData>
    <row r="1" spans="1:41" s="13" customFormat="1" ht="9.75" customHeight="1">
      <c r="A1" s="242" t="s">
        <v>255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0"/>
      <c r="AO1" s="21"/>
    </row>
    <row r="2" spans="1:41" s="13" customFormat="1" ht="9.75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1"/>
      <c r="AO2" s="21"/>
    </row>
    <row r="3" spans="1:41" s="16" customFormat="1" ht="24" customHeight="1" thickBo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1"/>
      <c r="AO3" s="21"/>
    </row>
    <row r="4" spans="1:41" s="16" customFormat="1" ht="15.75" customHeight="1">
      <c r="A4" s="42" t="s">
        <v>0</v>
      </c>
      <c r="B4" s="206" t="s">
        <v>1</v>
      </c>
      <c r="C4" s="206" t="s">
        <v>17</v>
      </c>
      <c r="D4" s="43" t="s">
        <v>2</v>
      </c>
      <c r="E4" s="287" t="s">
        <v>3</v>
      </c>
      <c r="F4" s="182">
        <v>1</v>
      </c>
      <c r="G4" s="182">
        <v>2</v>
      </c>
      <c r="H4" s="182">
        <v>3</v>
      </c>
      <c r="I4" s="182">
        <v>4</v>
      </c>
      <c r="J4" s="182">
        <v>5</v>
      </c>
      <c r="K4" s="182">
        <v>6</v>
      </c>
      <c r="L4" s="182">
        <v>7</v>
      </c>
      <c r="M4" s="182">
        <v>8</v>
      </c>
      <c r="N4" s="182">
        <v>9</v>
      </c>
      <c r="O4" s="182">
        <v>10</v>
      </c>
      <c r="P4" s="182">
        <v>11</v>
      </c>
      <c r="Q4" s="182">
        <v>12</v>
      </c>
      <c r="R4" s="182">
        <v>13</v>
      </c>
      <c r="S4" s="182">
        <v>14</v>
      </c>
      <c r="T4" s="182">
        <v>15</v>
      </c>
      <c r="U4" s="182">
        <v>16</v>
      </c>
      <c r="V4" s="182">
        <v>17</v>
      </c>
      <c r="W4" s="182">
        <v>18</v>
      </c>
      <c r="X4" s="182">
        <v>19</v>
      </c>
      <c r="Y4" s="182">
        <v>20</v>
      </c>
      <c r="Z4" s="182">
        <v>21</v>
      </c>
      <c r="AA4" s="182">
        <v>22</v>
      </c>
      <c r="AB4" s="182">
        <v>23</v>
      </c>
      <c r="AC4" s="182">
        <v>24</v>
      </c>
      <c r="AD4" s="182">
        <v>25</v>
      </c>
      <c r="AE4" s="182">
        <v>26</v>
      </c>
      <c r="AF4" s="182">
        <v>27</v>
      </c>
      <c r="AG4" s="182">
        <v>28</v>
      </c>
      <c r="AH4" s="182">
        <v>29</v>
      </c>
      <c r="AI4" s="182">
        <v>30</v>
      </c>
      <c r="AJ4" s="182">
        <v>31</v>
      </c>
      <c r="AK4" s="283" t="s">
        <v>4</v>
      </c>
      <c r="AL4" s="289" t="s">
        <v>5</v>
      </c>
      <c r="AM4" s="286" t="s">
        <v>6</v>
      </c>
      <c r="AN4" s="13"/>
      <c r="AO4" s="13"/>
    </row>
    <row r="5" spans="1:41" s="16" customFormat="1" ht="15.75" customHeight="1">
      <c r="A5" s="39"/>
      <c r="B5" s="22" t="s">
        <v>22</v>
      </c>
      <c r="C5" s="22"/>
      <c r="D5" s="12"/>
      <c r="E5" s="288"/>
      <c r="F5" s="134" t="s">
        <v>10</v>
      </c>
      <c r="G5" s="134" t="s">
        <v>11</v>
      </c>
      <c r="H5" s="134" t="s">
        <v>10</v>
      </c>
      <c r="I5" s="134" t="s">
        <v>12</v>
      </c>
      <c r="J5" s="134" t="s">
        <v>9</v>
      </c>
      <c r="K5" s="134" t="s">
        <v>9</v>
      </c>
      <c r="L5" s="134" t="s">
        <v>10</v>
      </c>
      <c r="M5" s="134" t="s">
        <v>10</v>
      </c>
      <c r="N5" s="134" t="s">
        <v>11</v>
      </c>
      <c r="O5" s="134" t="s">
        <v>10</v>
      </c>
      <c r="P5" s="134" t="s">
        <v>12</v>
      </c>
      <c r="Q5" s="134" t="s">
        <v>9</v>
      </c>
      <c r="R5" s="134" t="s">
        <v>9</v>
      </c>
      <c r="S5" s="134" t="s">
        <v>10</v>
      </c>
      <c r="T5" s="134" t="s">
        <v>10</v>
      </c>
      <c r="U5" s="134" t="s">
        <v>11</v>
      </c>
      <c r="V5" s="134" t="s">
        <v>10</v>
      </c>
      <c r="W5" s="134" t="s">
        <v>12</v>
      </c>
      <c r="X5" s="134" t="s">
        <v>9</v>
      </c>
      <c r="Y5" s="134" t="s">
        <v>9</v>
      </c>
      <c r="Z5" s="134" t="s">
        <v>10</v>
      </c>
      <c r="AA5" s="134" t="s">
        <v>10</v>
      </c>
      <c r="AB5" s="134" t="s">
        <v>11</v>
      </c>
      <c r="AC5" s="134" t="s">
        <v>10</v>
      </c>
      <c r="AD5" s="134" t="s">
        <v>12</v>
      </c>
      <c r="AE5" s="134" t="s">
        <v>9</v>
      </c>
      <c r="AF5" s="134" t="s">
        <v>9</v>
      </c>
      <c r="AG5" s="134" t="s">
        <v>10</v>
      </c>
      <c r="AH5" s="134" t="s">
        <v>10</v>
      </c>
      <c r="AI5" s="134" t="s">
        <v>11</v>
      </c>
      <c r="AJ5" s="134" t="s">
        <v>10</v>
      </c>
      <c r="AK5" s="284"/>
      <c r="AL5" s="280"/>
      <c r="AM5" s="282"/>
      <c r="AN5" s="13"/>
      <c r="AO5" s="13"/>
    </row>
    <row r="6" spans="1:39" s="16" customFormat="1" ht="15.75" customHeight="1">
      <c r="A6" s="40">
        <v>136212</v>
      </c>
      <c r="B6" s="37" t="s">
        <v>196</v>
      </c>
      <c r="C6" s="26">
        <v>6217</v>
      </c>
      <c r="D6" s="14"/>
      <c r="E6" s="15" t="s">
        <v>15</v>
      </c>
      <c r="F6" s="211"/>
      <c r="G6" s="211"/>
      <c r="H6" s="212" t="s">
        <v>237</v>
      </c>
      <c r="I6" s="212" t="s">
        <v>237</v>
      </c>
      <c r="J6" s="212" t="s">
        <v>237</v>
      </c>
      <c r="K6" s="212" t="s">
        <v>237</v>
      </c>
      <c r="L6" s="212" t="s">
        <v>237</v>
      </c>
      <c r="M6" s="211"/>
      <c r="N6" s="211"/>
      <c r="O6" s="212" t="s">
        <v>237</v>
      </c>
      <c r="P6" s="212" t="s">
        <v>237</v>
      </c>
      <c r="Q6" s="212" t="s">
        <v>237</v>
      </c>
      <c r="R6" s="212" t="s">
        <v>237</v>
      </c>
      <c r="S6" s="212" t="s">
        <v>237</v>
      </c>
      <c r="T6" s="211"/>
      <c r="U6" s="211"/>
      <c r="V6" s="212" t="s">
        <v>237</v>
      </c>
      <c r="W6" s="212" t="s">
        <v>237</v>
      </c>
      <c r="X6" s="212" t="s">
        <v>237</v>
      </c>
      <c r="Y6" s="212" t="s">
        <v>237</v>
      </c>
      <c r="Z6" s="212" t="s">
        <v>237</v>
      </c>
      <c r="AA6" s="211"/>
      <c r="AB6" s="211"/>
      <c r="AC6" s="212" t="s">
        <v>237</v>
      </c>
      <c r="AD6" s="212" t="s">
        <v>237</v>
      </c>
      <c r="AE6" s="212" t="s">
        <v>237</v>
      </c>
      <c r="AF6" s="212" t="s">
        <v>237</v>
      </c>
      <c r="AG6" s="212" t="s">
        <v>237</v>
      </c>
      <c r="AH6" s="211"/>
      <c r="AI6" s="211"/>
      <c r="AJ6" s="212" t="s">
        <v>237</v>
      </c>
      <c r="AK6" s="99">
        <v>126</v>
      </c>
      <c r="AL6" s="213">
        <f>COUNTIF(E6:AK6,"T")*6+COUNTIF(E6:AK6,"P")*12+COUNTIF(E6:AK6,"M")*6+COUNTIF(E6:AK6,"I")*6+COUNTIF(E6:AK6,"N")*12+COUNTIF(E6:AK6,"TI")*11+COUNTIF(E6:AK6,"MT")*12+COUNTIF(E6:AK6,"MN")*18+COUNTIF(E6:AK6,"PI")*17+COUNTIF(E6:AK6,"TN")*18+COUNTIF(E6:AK6,"NB")*6+COUNTIF(E6:AK6,"AF")*6</f>
        <v>126</v>
      </c>
      <c r="AM6" s="214">
        <v>0</v>
      </c>
    </row>
    <row r="7" spans="1:39" s="16" customFormat="1" ht="15.75" customHeight="1">
      <c r="A7" s="65" t="s">
        <v>0</v>
      </c>
      <c r="B7" s="207" t="s">
        <v>1</v>
      </c>
      <c r="C7" s="207" t="s">
        <v>17</v>
      </c>
      <c r="D7" s="12" t="s">
        <v>2</v>
      </c>
      <c r="E7" s="288" t="s">
        <v>3</v>
      </c>
      <c r="F7" s="130">
        <v>1</v>
      </c>
      <c r="G7" s="130">
        <v>2</v>
      </c>
      <c r="H7" s="130">
        <v>3</v>
      </c>
      <c r="I7" s="130">
        <v>4</v>
      </c>
      <c r="J7" s="130">
        <v>5</v>
      </c>
      <c r="K7" s="130">
        <v>6</v>
      </c>
      <c r="L7" s="130">
        <v>7</v>
      </c>
      <c r="M7" s="130">
        <v>8</v>
      </c>
      <c r="N7" s="130">
        <v>9</v>
      </c>
      <c r="O7" s="130">
        <v>10</v>
      </c>
      <c r="P7" s="130">
        <v>11</v>
      </c>
      <c r="Q7" s="130">
        <v>12</v>
      </c>
      <c r="R7" s="130">
        <v>13</v>
      </c>
      <c r="S7" s="130">
        <v>14</v>
      </c>
      <c r="T7" s="130">
        <v>15</v>
      </c>
      <c r="U7" s="130">
        <v>16</v>
      </c>
      <c r="V7" s="130">
        <v>17</v>
      </c>
      <c r="W7" s="130">
        <v>18</v>
      </c>
      <c r="X7" s="130">
        <v>19</v>
      </c>
      <c r="Y7" s="130">
        <v>20</v>
      </c>
      <c r="Z7" s="130">
        <v>21</v>
      </c>
      <c r="AA7" s="130">
        <v>22</v>
      </c>
      <c r="AB7" s="130">
        <v>23</v>
      </c>
      <c r="AC7" s="130">
        <v>24</v>
      </c>
      <c r="AD7" s="130">
        <v>25</v>
      </c>
      <c r="AE7" s="130">
        <v>26</v>
      </c>
      <c r="AF7" s="130">
        <v>27</v>
      </c>
      <c r="AG7" s="130">
        <v>28</v>
      </c>
      <c r="AH7" s="130">
        <v>29</v>
      </c>
      <c r="AI7" s="130">
        <v>30</v>
      </c>
      <c r="AJ7" s="130">
        <v>31</v>
      </c>
      <c r="AK7" s="285" t="s">
        <v>4</v>
      </c>
      <c r="AL7" s="279" t="s">
        <v>5</v>
      </c>
      <c r="AM7" s="281" t="s">
        <v>6</v>
      </c>
    </row>
    <row r="8" spans="1:41" s="16" customFormat="1" ht="15.75" customHeight="1">
      <c r="A8" s="65"/>
      <c r="B8" s="22" t="s">
        <v>24</v>
      </c>
      <c r="C8" s="22"/>
      <c r="D8" s="12"/>
      <c r="E8" s="288"/>
      <c r="F8" s="134" t="s">
        <v>10</v>
      </c>
      <c r="G8" s="134" t="s">
        <v>11</v>
      </c>
      <c r="H8" s="134" t="s">
        <v>10</v>
      </c>
      <c r="I8" s="134" t="s">
        <v>12</v>
      </c>
      <c r="J8" s="134" t="s">
        <v>9</v>
      </c>
      <c r="K8" s="134" t="s">
        <v>9</v>
      </c>
      <c r="L8" s="134" t="s">
        <v>10</v>
      </c>
      <c r="M8" s="134" t="s">
        <v>10</v>
      </c>
      <c r="N8" s="134" t="s">
        <v>11</v>
      </c>
      <c r="O8" s="134" t="s">
        <v>10</v>
      </c>
      <c r="P8" s="134" t="s">
        <v>12</v>
      </c>
      <c r="Q8" s="134" t="s">
        <v>9</v>
      </c>
      <c r="R8" s="134" t="s">
        <v>9</v>
      </c>
      <c r="S8" s="134" t="s">
        <v>10</v>
      </c>
      <c r="T8" s="134" t="s">
        <v>10</v>
      </c>
      <c r="U8" s="134" t="s">
        <v>11</v>
      </c>
      <c r="V8" s="134" t="s">
        <v>10</v>
      </c>
      <c r="W8" s="134" t="s">
        <v>12</v>
      </c>
      <c r="X8" s="134" t="s">
        <v>9</v>
      </c>
      <c r="Y8" s="134" t="s">
        <v>9</v>
      </c>
      <c r="Z8" s="134" t="s">
        <v>10</v>
      </c>
      <c r="AA8" s="134" t="s">
        <v>10</v>
      </c>
      <c r="AB8" s="134" t="s">
        <v>11</v>
      </c>
      <c r="AC8" s="134" t="s">
        <v>10</v>
      </c>
      <c r="AD8" s="134" t="s">
        <v>12</v>
      </c>
      <c r="AE8" s="134" t="s">
        <v>9</v>
      </c>
      <c r="AF8" s="134" t="s">
        <v>9</v>
      </c>
      <c r="AG8" s="134" t="s">
        <v>10</v>
      </c>
      <c r="AH8" s="134" t="s">
        <v>10</v>
      </c>
      <c r="AI8" s="134" t="s">
        <v>11</v>
      </c>
      <c r="AJ8" s="134" t="s">
        <v>10</v>
      </c>
      <c r="AK8" s="284"/>
      <c r="AL8" s="280"/>
      <c r="AM8" s="282"/>
      <c r="AN8" s="13"/>
      <c r="AO8" s="13"/>
    </row>
    <row r="9" spans="1:41" s="16" customFormat="1" ht="15.75" customHeight="1">
      <c r="A9" s="67">
        <v>145076</v>
      </c>
      <c r="B9" s="38" t="s">
        <v>210</v>
      </c>
      <c r="C9" s="23"/>
      <c r="D9" s="78" t="s">
        <v>206</v>
      </c>
      <c r="E9" s="24" t="s">
        <v>29</v>
      </c>
      <c r="F9" s="211" t="s">
        <v>236</v>
      </c>
      <c r="G9" s="211"/>
      <c r="H9" s="212" t="s">
        <v>236</v>
      </c>
      <c r="I9" s="212"/>
      <c r="J9" s="212" t="s">
        <v>236</v>
      </c>
      <c r="K9" s="212"/>
      <c r="L9" s="212"/>
      <c r="M9" s="211" t="s">
        <v>236</v>
      </c>
      <c r="N9" s="211"/>
      <c r="O9" s="212"/>
      <c r="P9" s="212" t="s">
        <v>236</v>
      </c>
      <c r="Q9" s="212"/>
      <c r="R9" s="212"/>
      <c r="S9" s="212" t="s">
        <v>236</v>
      </c>
      <c r="T9" s="211"/>
      <c r="U9" s="211"/>
      <c r="V9" s="212" t="s">
        <v>236</v>
      </c>
      <c r="W9" s="212"/>
      <c r="X9" s="212"/>
      <c r="Y9" s="212" t="s">
        <v>236</v>
      </c>
      <c r="Z9" s="212"/>
      <c r="AA9" s="211"/>
      <c r="AB9" s="211" t="s">
        <v>236</v>
      </c>
      <c r="AC9" s="212"/>
      <c r="AD9" s="212"/>
      <c r="AE9" s="212" t="s">
        <v>236</v>
      </c>
      <c r="AF9" s="212"/>
      <c r="AG9" s="212"/>
      <c r="AH9" s="211" t="s">
        <v>236</v>
      </c>
      <c r="AI9" s="211"/>
      <c r="AJ9" s="212"/>
      <c r="AK9" s="99">
        <v>126</v>
      </c>
      <c r="AL9" s="213">
        <f>COUNTIF(E9:AK9,"T")*6+COUNTIF(E9:AK9,"P")*12+COUNTIF(E9:AK9,"M")*6+COUNTIF(E9:AK9,"I")*6+COUNTIF(E9:AK9,"N")*12+COUNTIF(E9:AK9,"TI")*11+COUNTIF(E9:AK9,"MT")*12+COUNTIF(E9:AK9,"MN")*18+COUNTIF(E9:AK9,"PI")*17+COUNTIF(E9:AK9,"TN")*18+COUNTIF(E9:AK9,"NB")*6+COUNTIF(E9:AK9,"AF")*6</f>
        <v>132</v>
      </c>
      <c r="AM9" s="215">
        <v>6</v>
      </c>
      <c r="AN9" s="13"/>
      <c r="AO9" s="13"/>
    </row>
    <row r="10" spans="1:41" s="16" customFormat="1" ht="15.75" customHeight="1">
      <c r="A10" s="66">
        <v>151386</v>
      </c>
      <c r="B10" s="38" t="s">
        <v>197</v>
      </c>
      <c r="C10" s="23"/>
      <c r="D10" s="78" t="s">
        <v>205</v>
      </c>
      <c r="E10" s="24" t="s">
        <v>29</v>
      </c>
      <c r="F10" s="290" t="s">
        <v>256</v>
      </c>
      <c r="G10" s="291"/>
      <c r="H10" s="291"/>
      <c r="I10" s="291"/>
      <c r="J10" s="291"/>
      <c r="K10" s="291"/>
      <c r="L10" s="291"/>
      <c r="M10" s="292"/>
      <c r="N10" s="211" t="s">
        <v>236</v>
      </c>
      <c r="O10" s="216"/>
      <c r="P10" s="216"/>
      <c r="Q10" s="216" t="s">
        <v>236</v>
      </c>
      <c r="R10" s="216"/>
      <c r="S10" s="216"/>
      <c r="T10" s="217" t="s">
        <v>236</v>
      </c>
      <c r="U10" s="217"/>
      <c r="V10" s="216"/>
      <c r="W10" s="216" t="s">
        <v>236</v>
      </c>
      <c r="X10" s="216"/>
      <c r="Y10" s="216"/>
      <c r="Z10" s="216" t="s">
        <v>236</v>
      </c>
      <c r="AA10" s="217"/>
      <c r="AB10" s="217"/>
      <c r="AC10" s="216" t="s">
        <v>236</v>
      </c>
      <c r="AD10" s="216"/>
      <c r="AE10" s="216"/>
      <c r="AF10" s="216" t="s">
        <v>236</v>
      </c>
      <c r="AG10" s="216"/>
      <c r="AH10" s="217"/>
      <c r="AI10" s="217" t="s">
        <v>236</v>
      </c>
      <c r="AJ10" s="216"/>
      <c r="AK10" s="99">
        <v>96</v>
      </c>
      <c r="AL10" s="213">
        <f>COUNTIF(E10:AK10,"T")*6+COUNTIF(E10:AK10,"P")*12+COUNTIF(E10:AK10,"M")*6+COUNTIF(E10:AK10,"I")*6+COUNTIF(E10:AK10,"N")*12+COUNTIF(E10:AK10,"TI")*11+COUNTIF(E10:AK10,"MT")*12+COUNTIF(E10:AK10,"MN")*18+COUNTIF(E10:AK10,"PI")*17+COUNTIF(E10:AK10,"TN")*18+COUNTIF(E10:AK10,"NB")*6+COUNTIF(E10:AK10,"AF")*6</f>
        <v>96</v>
      </c>
      <c r="AM10" s="215">
        <v>0</v>
      </c>
      <c r="AN10" s="13"/>
      <c r="AO10" s="13"/>
    </row>
    <row r="11" spans="1:41" s="16" customFormat="1" ht="15.75" customHeight="1">
      <c r="A11" s="66">
        <v>150673</v>
      </c>
      <c r="B11" s="38" t="s">
        <v>235</v>
      </c>
      <c r="C11" s="23"/>
      <c r="D11" s="78" t="s">
        <v>233</v>
      </c>
      <c r="E11" s="24" t="s">
        <v>29</v>
      </c>
      <c r="F11" s="211"/>
      <c r="G11" s="211" t="s">
        <v>236</v>
      </c>
      <c r="H11" s="212"/>
      <c r="I11" s="212" t="s">
        <v>236</v>
      </c>
      <c r="J11" s="212"/>
      <c r="K11" s="212"/>
      <c r="L11" s="212" t="s">
        <v>236</v>
      </c>
      <c r="M11" s="218"/>
      <c r="N11" s="218"/>
      <c r="O11" s="219" t="s">
        <v>236</v>
      </c>
      <c r="P11" s="219"/>
      <c r="Q11" s="219"/>
      <c r="R11" s="219" t="s">
        <v>236</v>
      </c>
      <c r="S11" s="219"/>
      <c r="T11" s="218"/>
      <c r="U11" s="218" t="s">
        <v>236</v>
      </c>
      <c r="V11" s="219"/>
      <c r="W11" s="219"/>
      <c r="X11" s="219" t="s">
        <v>236</v>
      </c>
      <c r="Y11" s="219"/>
      <c r="Z11" s="219"/>
      <c r="AA11" s="218" t="s">
        <v>236</v>
      </c>
      <c r="AB11" s="218"/>
      <c r="AC11" s="219"/>
      <c r="AD11" s="219" t="s">
        <v>236</v>
      </c>
      <c r="AE11" s="219"/>
      <c r="AF11" s="219"/>
      <c r="AG11" s="219" t="s">
        <v>236</v>
      </c>
      <c r="AH11" s="218"/>
      <c r="AI11" s="218"/>
      <c r="AJ11" s="219" t="s">
        <v>236</v>
      </c>
      <c r="AK11" s="99">
        <v>126</v>
      </c>
      <c r="AL11" s="213">
        <f>COUNTIF(E11:AK11,"T")*6+COUNTIF(E11:AK11,"P")*12+COUNTIF(E11:AK11,"M")*6+COUNTIF(E11:AK11,"I")*6+COUNTIF(E11:AK11,"N")*12+COUNTIF(E11:AK11,"TI")*11+COUNTIF(E11:AK11,"MT")*12+COUNTIF(E11:AK11,"MN")*18+COUNTIF(E11:AK11,"PI")*17+COUNTIF(E11:AK11,"TN")*18+COUNTIF(E11:AK11,"NB")*6+COUNTIF(E11:AK11,"AF")*6</f>
        <v>132</v>
      </c>
      <c r="AM11" s="214">
        <v>6</v>
      </c>
      <c r="AN11" s="13"/>
      <c r="AO11" s="13"/>
    </row>
    <row r="12" spans="1:41" s="16" customFormat="1" ht="15.75" customHeight="1">
      <c r="A12" s="66"/>
      <c r="B12" s="38" t="s">
        <v>234</v>
      </c>
      <c r="C12" s="23"/>
      <c r="D12" s="78" t="s">
        <v>233</v>
      </c>
      <c r="E12" s="24" t="s">
        <v>29</v>
      </c>
      <c r="F12" s="293" t="s">
        <v>257</v>
      </c>
      <c r="G12" s="294"/>
      <c r="H12" s="294"/>
      <c r="I12" s="294"/>
      <c r="J12" s="294"/>
      <c r="K12" s="294"/>
      <c r="L12" s="295"/>
      <c r="M12" s="297" t="s">
        <v>256</v>
      </c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9"/>
      <c r="AK12" s="99"/>
      <c r="AL12" s="213"/>
      <c r="AM12" s="214"/>
      <c r="AN12" s="13"/>
      <c r="AO12" s="13"/>
    </row>
    <row r="13" spans="1:39" s="16" customFormat="1" ht="15.75" customHeight="1">
      <c r="A13" s="66"/>
      <c r="B13" s="38" t="s">
        <v>258</v>
      </c>
      <c r="C13" s="23"/>
      <c r="D13" s="78" t="s">
        <v>259</v>
      </c>
      <c r="E13" s="24" t="s">
        <v>29</v>
      </c>
      <c r="F13" s="211"/>
      <c r="G13" s="211"/>
      <c r="H13" s="212"/>
      <c r="I13" s="212"/>
      <c r="J13" s="212"/>
      <c r="K13" s="212" t="s">
        <v>236</v>
      </c>
      <c r="L13" s="212"/>
      <c r="M13" s="211"/>
      <c r="N13" s="211"/>
      <c r="O13" s="212"/>
      <c r="P13" s="212"/>
      <c r="Q13" s="212"/>
      <c r="R13" s="212"/>
      <c r="S13" s="212"/>
      <c r="T13" s="211"/>
      <c r="U13" s="211"/>
      <c r="V13" s="212"/>
      <c r="W13" s="212"/>
      <c r="X13" s="212"/>
      <c r="Y13" s="212"/>
      <c r="Z13" s="212"/>
      <c r="AA13" s="211"/>
      <c r="AB13" s="211"/>
      <c r="AC13" s="212"/>
      <c r="AD13" s="212"/>
      <c r="AE13" s="212"/>
      <c r="AF13" s="212"/>
      <c r="AG13" s="212"/>
      <c r="AH13" s="211"/>
      <c r="AI13" s="211"/>
      <c r="AJ13" s="212"/>
      <c r="AK13" s="99">
        <v>12</v>
      </c>
      <c r="AL13" s="213">
        <f>COUNTIF(E13:AK13,"T")*6+COUNTIF(E13:AK13,"P")*12+COUNTIF(E13:AK13,"M")*6+COUNTIF(E13:AK13,"I")*6+COUNTIF(E13:AK13,"N")*12+COUNTIF(E13:AK13,"TI")*11+COUNTIF(E13:AK13,"MT")*12+COUNTIF(E13:AK13,"MN")*18+COUNTIF(E13:AK13,"PI")*17+COUNTIF(E13:AK13,"TN")*18+COUNTIF(E13:AK13,"NB")*6+COUNTIF(E13:AK13,"AF")*6</f>
        <v>12</v>
      </c>
      <c r="AM13" s="214">
        <v>12</v>
      </c>
    </row>
    <row r="14" spans="1:39" s="16" customFormat="1" ht="15.75" customHeight="1">
      <c r="A14" s="68" t="s">
        <v>0</v>
      </c>
      <c r="B14" s="207" t="s">
        <v>1</v>
      </c>
      <c r="C14" s="207" t="s">
        <v>17</v>
      </c>
      <c r="D14" s="12" t="s">
        <v>2</v>
      </c>
      <c r="E14" s="288" t="s">
        <v>3</v>
      </c>
      <c r="F14" s="130">
        <v>1</v>
      </c>
      <c r="G14" s="130">
        <v>2</v>
      </c>
      <c r="H14" s="130">
        <v>3</v>
      </c>
      <c r="I14" s="130">
        <v>4</v>
      </c>
      <c r="J14" s="130">
        <v>5</v>
      </c>
      <c r="K14" s="130">
        <v>6</v>
      </c>
      <c r="L14" s="130">
        <v>7</v>
      </c>
      <c r="M14" s="130">
        <v>8</v>
      </c>
      <c r="N14" s="130">
        <v>9</v>
      </c>
      <c r="O14" s="130">
        <v>10</v>
      </c>
      <c r="P14" s="130">
        <v>11</v>
      </c>
      <c r="Q14" s="130">
        <v>12</v>
      </c>
      <c r="R14" s="130">
        <v>13</v>
      </c>
      <c r="S14" s="130">
        <v>14</v>
      </c>
      <c r="T14" s="130">
        <v>15</v>
      </c>
      <c r="U14" s="130">
        <v>16</v>
      </c>
      <c r="V14" s="130">
        <v>17</v>
      </c>
      <c r="W14" s="130">
        <v>18</v>
      </c>
      <c r="X14" s="130">
        <v>19</v>
      </c>
      <c r="Y14" s="130">
        <v>20</v>
      </c>
      <c r="Z14" s="130">
        <v>21</v>
      </c>
      <c r="AA14" s="130">
        <v>22</v>
      </c>
      <c r="AB14" s="130">
        <v>23</v>
      </c>
      <c r="AC14" s="130">
        <v>24</v>
      </c>
      <c r="AD14" s="130">
        <v>25</v>
      </c>
      <c r="AE14" s="130">
        <v>26</v>
      </c>
      <c r="AF14" s="130">
        <v>27</v>
      </c>
      <c r="AG14" s="130">
        <v>28</v>
      </c>
      <c r="AH14" s="130">
        <v>29</v>
      </c>
      <c r="AI14" s="130">
        <v>30</v>
      </c>
      <c r="AJ14" s="130">
        <v>31</v>
      </c>
      <c r="AK14" s="285" t="s">
        <v>4</v>
      </c>
      <c r="AL14" s="279" t="s">
        <v>5</v>
      </c>
      <c r="AM14" s="281" t="s">
        <v>6</v>
      </c>
    </row>
    <row r="15" spans="1:41" s="16" customFormat="1" ht="15.75" customHeight="1">
      <c r="A15" s="68"/>
      <c r="B15" s="22" t="s">
        <v>23</v>
      </c>
      <c r="C15" s="22"/>
      <c r="D15" s="12"/>
      <c r="E15" s="288"/>
      <c r="F15" s="134" t="s">
        <v>10</v>
      </c>
      <c r="G15" s="134" t="s">
        <v>11</v>
      </c>
      <c r="H15" s="134" t="s">
        <v>10</v>
      </c>
      <c r="I15" s="134" t="s">
        <v>12</v>
      </c>
      <c r="J15" s="134" t="s">
        <v>9</v>
      </c>
      <c r="K15" s="134" t="s">
        <v>9</v>
      </c>
      <c r="L15" s="134" t="s">
        <v>10</v>
      </c>
      <c r="M15" s="134" t="s">
        <v>10</v>
      </c>
      <c r="N15" s="134" t="s">
        <v>11</v>
      </c>
      <c r="O15" s="134" t="s">
        <v>10</v>
      </c>
      <c r="P15" s="134" t="s">
        <v>12</v>
      </c>
      <c r="Q15" s="134" t="s">
        <v>9</v>
      </c>
      <c r="R15" s="134" t="s">
        <v>9</v>
      </c>
      <c r="S15" s="134" t="s">
        <v>10</v>
      </c>
      <c r="T15" s="134" t="s">
        <v>10</v>
      </c>
      <c r="U15" s="134" t="s">
        <v>11</v>
      </c>
      <c r="V15" s="134" t="s">
        <v>10</v>
      </c>
      <c r="W15" s="134" t="s">
        <v>12</v>
      </c>
      <c r="X15" s="134" t="s">
        <v>9</v>
      </c>
      <c r="Y15" s="134" t="s">
        <v>9</v>
      </c>
      <c r="Z15" s="134" t="s">
        <v>10</v>
      </c>
      <c r="AA15" s="134" t="s">
        <v>10</v>
      </c>
      <c r="AB15" s="134" t="s">
        <v>11</v>
      </c>
      <c r="AC15" s="134" t="s">
        <v>10</v>
      </c>
      <c r="AD15" s="134" t="s">
        <v>12</v>
      </c>
      <c r="AE15" s="134" t="s">
        <v>9</v>
      </c>
      <c r="AF15" s="134" t="s">
        <v>9</v>
      </c>
      <c r="AG15" s="134" t="s">
        <v>10</v>
      </c>
      <c r="AH15" s="134" t="s">
        <v>10</v>
      </c>
      <c r="AI15" s="134" t="s">
        <v>11</v>
      </c>
      <c r="AJ15" s="134" t="s">
        <v>10</v>
      </c>
      <c r="AK15" s="284"/>
      <c r="AL15" s="280"/>
      <c r="AM15" s="282"/>
      <c r="AN15" s="13"/>
      <c r="AO15" s="13"/>
    </row>
    <row r="16" spans="1:39" s="16" customFormat="1" ht="15.75" customHeight="1" thickBot="1">
      <c r="A16" s="69"/>
      <c r="B16" s="70" t="s">
        <v>198</v>
      </c>
      <c r="C16" s="71">
        <v>8500</v>
      </c>
      <c r="D16" s="72"/>
      <c r="E16" s="41" t="s">
        <v>15</v>
      </c>
      <c r="F16" s="211"/>
      <c r="G16" s="211"/>
      <c r="H16" s="212" t="s">
        <v>237</v>
      </c>
      <c r="I16" s="212" t="s">
        <v>237</v>
      </c>
      <c r="J16" s="212" t="s">
        <v>237</v>
      </c>
      <c r="K16" s="212" t="s">
        <v>237</v>
      </c>
      <c r="L16" s="212" t="s">
        <v>237</v>
      </c>
      <c r="M16" s="211"/>
      <c r="N16" s="211"/>
      <c r="O16" s="212" t="s">
        <v>237</v>
      </c>
      <c r="P16" s="212" t="s">
        <v>237</v>
      </c>
      <c r="Q16" s="212" t="s">
        <v>237</v>
      </c>
      <c r="R16" s="212" t="s">
        <v>237</v>
      </c>
      <c r="S16" s="212" t="s">
        <v>237</v>
      </c>
      <c r="T16" s="211"/>
      <c r="U16" s="211"/>
      <c r="V16" s="212" t="s">
        <v>237</v>
      </c>
      <c r="W16" s="212" t="s">
        <v>237</v>
      </c>
      <c r="X16" s="212" t="s">
        <v>237</v>
      </c>
      <c r="Y16" s="212" t="s">
        <v>237</v>
      </c>
      <c r="Z16" s="212" t="s">
        <v>237</v>
      </c>
      <c r="AA16" s="211"/>
      <c r="AB16" s="211"/>
      <c r="AC16" s="212" t="s">
        <v>237</v>
      </c>
      <c r="AD16" s="212" t="s">
        <v>237</v>
      </c>
      <c r="AE16" s="212" t="s">
        <v>237</v>
      </c>
      <c r="AF16" s="212" t="s">
        <v>237</v>
      </c>
      <c r="AG16" s="212" t="s">
        <v>237</v>
      </c>
      <c r="AH16" s="211"/>
      <c r="AI16" s="211"/>
      <c r="AJ16" s="212" t="s">
        <v>237</v>
      </c>
      <c r="AK16" s="100">
        <v>126</v>
      </c>
      <c r="AL16" s="220">
        <f>COUNTIF(E16:AK16,"T")*6+COUNTIF(E16:AK16,"P")*12+COUNTIF(E16:AK16,"M")*6+COUNTIF(E16:AK16,"I")*6+COUNTIF(E16:AK16,"N")*12+COUNTIF(E16:AK16,"TI")*11+COUNTIF(E16:AK16,"MT")*12+COUNTIF(E16:AK16,"MN")*18+COUNTIF(E16:AK16,"PI")*17+COUNTIF(E16:AK16,"TN")*18+COUNTIF(E16:AK16,"NB")*6+COUNTIF(E16:AK16,"AF")*6</f>
        <v>126</v>
      </c>
      <c r="AM16" s="221">
        <v>0</v>
      </c>
    </row>
    <row r="17" spans="1:41" ht="15.75" thickBo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/>
      <c r="AM17"/>
      <c r="AN17"/>
      <c r="AO17"/>
    </row>
    <row r="18" spans="1:37" ht="12.75" customHeight="1">
      <c r="A18" s="73"/>
      <c r="B18" s="296" t="s">
        <v>213</v>
      </c>
      <c r="C18" s="252"/>
      <c r="D18" s="253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</row>
    <row r="19" spans="1:37" ht="12.75" customHeight="1">
      <c r="A19" s="74"/>
      <c r="B19" s="234" t="s">
        <v>193</v>
      </c>
      <c r="C19" s="235"/>
      <c r="D19" s="236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</row>
    <row r="20" spans="1:37" ht="12.75" customHeight="1">
      <c r="A20" s="74"/>
      <c r="B20" s="234" t="s">
        <v>194</v>
      </c>
      <c r="C20" s="235"/>
      <c r="D20" s="236"/>
      <c r="E20" s="19"/>
      <c r="F20" s="19"/>
      <c r="G20" s="19"/>
      <c r="H20" s="19"/>
      <c r="I20" s="19"/>
      <c r="J20" s="19"/>
      <c r="K20" s="19"/>
      <c r="L20" s="19"/>
      <c r="M20" s="19"/>
      <c r="N20" s="19" t="s">
        <v>36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</row>
    <row r="21" spans="1:13" ht="12.75" customHeight="1">
      <c r="A21" s="75"/>
      <c r="B21" s="234" t="s">
        <v>195</v>
      </c>
      <c r="C21" s="235"/>
      <c r="D21" s="236"/>
      <c r="M21" s="11" t="s">
        <v>36</v>
      </c>
    </row>
    <row r="22" spans="1:9" ht="12.75" customHeight="1">
      <c r="A22" s="76"/>
      <c r="B22" s="234" t="s">
        <v>37</v>
      </c>
      <c r="C22" s="235"/>
      <c r="D22" s="236"/>
      <c r="I22" s="11" t="s">
        <v>36</v>
      </c>
    </row>
    <row r="23" spans="1:4" ht="12.75" customHeight="1">
      <c r="A23" s="77"/>
      <c r="B23" s="237" t="s">
        <v>38</v>
      </c>
      <c r="C23" s="238"/>
      <c r="D23" s="239"/>
    </row>
    <row r="24" spans="2:4" ht="15.75" thickBot="1">
      <c r="B24" s="222" t="s">
        <v>39</v>
      </c>
      <c r="C24" s="223"/>
      <c r="D24" s="224"/>
    </row>
  </sheetData>
  <sheetProtection/>
  <mergeCells count="23">
    <mergeCell ref="AL7:AL8"/>
    <mergeCell ref="B18:D18"/>
    <mergeCell ref="B19:D19"/>
    <mergeCell ref="B20:D20"/>
    <mergeCell ref="M12:AJ12"/>
    <mergeCell ref="E14:E15"/>
    <mergeCell ref="AK14:AK15"/>
    <mergeCell ref="B22:D22"/>
    <mergeCell ref="E7:E8"/>
    <mergeCell ref="B21:D21"/>
    <mergeCell ref="F10:M10"/>
    <mergeCell ref="F12:L12"/>
    <mergeCell ref="B23:D23"/>
    <mergeCell ref="AL14:AL15"/>
    <mergeCell ref="AM14:AM15"/>
    <mergeCell ref="B24:D24"/>
    <mergeCell ref="A1:AM3"/>
    <mergeCell ref="AK4:AK5"/>
    <mergeCell ref="AK7:AK8"/>
    <mergeCell ref="AM4:AM5"/>
    <mergeCell ref="AM7:AM8"/>
    <mergeCell ref="E4:E5"/>
    <mergeCell ref="AL4:AL5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59"/>
  <sheetViews>
    <sheetView zoomScalePageLayoutView="0" workbookViewId="0" topLeftCell="A1">
      <selection activeCell="AO18" sqref="AO18"/>
    </sheetView>
  </sheetViews>
  <sheetFormatPr defaultColWidth="11.57421875" defaultRowHeight="15"/>
  <cols>
    <col min="1" max="1" width="6.421875" style="0" customWidth="1"/>
    <col min="2" max="2" width="23.28125" style="0" customWidth="1"/>
    <col min="3" max="3" width="7.7109375" style="411" customWidth="1"/>
    <col min="4" max="4" width="6.140625" style="0" customWidth="1"/>
    <col min="5" max="5" width="3.28125" style="4" customWidth="1"/>
    <col min="6" max="31" width="3.28125" style="0" customWidth="1"/>
    <col min="32" max="34" width="3.28125" style="412" customWidth="1"/>
    <col min="35" max="35" width="3.28125" style="0" customWidth="1"/>
    <col min="36" max="37" width="3.28125" style="6" customWidth="1"/>
    <col min="38" max="38" width="4.140625" style="6" customWidth="1"/>
    <col min="39" max="237" width="9.140625" style="0" customWidth="1"/>
  </cols>
  <sheetData>
    <row r="1" spans="1:38" ht="5.25" customHeight="1">
      <c r="A1" s="300" t="s">
        <v>260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2"/>
    </row>
    <row r="2" spans="1:38" ht="15" customHeight="1">
      <c r="A2" s="303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5"/>
    </row>
    <row r="3" spans="1:38" ht="26.25" customHeight="1">
      <c r="A3" s="306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8"/>
    </row>
    <row r="4" spans="1:38" ht="15" customHeight="1">
      <c r="A4" s="309" t="s">
        <v>0</v>
      </c>
      <c r="B4" s="310" t="s">
        <v>1</v>
      </c>
      <c r="C4" s="311" t="s">
        <v>2</v>
      </c>
      <c r="D4" s="312" t="s">
        <v>3</v>
      </c>
      <c r="E4" s="313">
        <v>1</v>
      </c>
      <c r="F4" s="313">
        <v>2</v>
      </c>
      <c r="G4" s="313">
        <v>3</v>
      </c>
      <c r="H4" s="313">
        <v>4</v>
      </c>
      <c r="I4" s="313">
        <v>5</v>
      </c>
      <c r="J4" s="313">
        <v>6</v>
      </c>
      <c r="K4" s="313">
        <v>7</v>
      </c>
      <c r="L4" s="313">
        <v>8</v>
      </c>
      <c r="M4" s="313">
        <v>9</v>
      </c>
      <c r="N4" s="313">
        <v>10</v>
      </c>
      <c r="O4" s="313">
        <v>11</v>
      </c>
      <c r="P4" s="313">
        <v>12</v>
      </c>
      <c r="Q4" s="313">
        <v>13</v>
      </c>
      <c r="R4" s="313">
        <v>14</v>
      </c>
      <c r="S4" s="313">
        <v>15</v>
      </c>
      <c r="T4" s="313">
        <v>16</v>
      </c>
      <c r="U4" s="313">
        <v>17</v>
      </c>
      <c r="V4" s="313">
        <v>18</v>
      </c>
      <c r="W4" s="313">
        <v>19</v>
      </c>
      <c r="X4" s="313">
        <v>20</v>
      </c>
      <c r="Y4" s="313">
        <v>21</v>
      </c>
      <c r="Z4" s="313">
        <v>22</v>
      </c>
      <c r="AA4" s="313">
        <v>23</v>
      </c>
      <c r="AB4" s="313">
        <v>24</v>
      </c>
      <c r="AC4" s="313">
        <v>25</v>
      </c>
      <c r="AD4" s="313">
        <v>26</v>
      </c>
      <c r="AE4" s="313">
        <v>27</v>
      </c>
      <c r="AF4" s="313">
        <v>28</v>
      </c>
      <c r="AG4" s="313">
        <v>29</v>
      </c>
      <c r="AH4" s="313">
        <v>30</v>
      </c>
      <c r="AI4" s="313">
        <v>31</v>
      </c>
      <c r="AJ4" s="314" t="s">
        <v>4</v>
      </c>
      <c r="AK4" s="315" t="s">
        <v>5</v>
      </c>
      <c r="AL4" s="316" t="s">
        <v>6</v>
      </c>
    </row>
    <row r="5" spans="1:38" ht="15" customHeight="1">
      <c r="A5" s="309"/>
      <c r="B5" s="310"/>
      <c r="C5" s="311" t="s">
        <v>261</v>
      </c>
      <c r="D5" s="312"/>
      <c r="E5" s="317" t="s">
        <v>10</v>
      </c>
      <c r="F5" s="317" t="s">
        <v>11</v>
      </c>
      <c r="G5" s="317" t="s">
        <v>10</v>
      </c>
      <c r="H5" s="317" t="s">
        <v>12</v>
      </c>
      <c r="I5" s="317" t="s">
        <v>9</v>
      </c>
      <c r="J5" s="317" t="s">
        <v>9</v>
      </c>
      <c r="K5" s="317" t="s">
        <v>10</v>
      </c>
      <c r="L5" s="317" t="s">
        <v>10</v>
      </c>
      <c r="M5" s="317" t="s">
        <v>11</v>
      </c>
      <c r="N5" s="317" t="s">
        <v>10</v>
      </c>
      <c r="O5" s="317" t="s">
        <v>12</v>
      </c>
      <c r="P5" s="317" t="s">
        <v>9</v>
      </c>
      <c r="Q5" s="317" t="s">
        <v>9</v>
      </c>
      <c r="R5" s="317" t="s">
        <v>10</v>
      </c>
      <c r="S5" s="317" t="s">
        <v>10</v>
      </c>
      <c r="T5" s="317" t="s">
        <v>11</v>
      </c>
      <c r="U5" s="317" t="s">
        <v>10</v>
      </c>
      <c r="V5" s="317" t="s">
        <v>12</v>
      </c>
      <c r="W5" s="317" t="s">
        <v>9</v>
      </c>
      <c r="X5" s="317" t="s">
        <v>9</v>
      </c>
      <c r="Y5" s="317" t="s">
        <v>10</v>
      </c>
      <c r="Z5" s="317" t="s">
        <v>10</v>
      </c>
      <c r="AA5" s="317" t="s">
        <v>11</v>
      </c>
      <c r="AB5" s="317" t="s">
        <v>10</v>
      </c>
      <c r="AC5" s="317" t="s">
        <v>12</v>
      </c>
      <c r="AD5" s="317" t="s">
        <v>9</v>
      </c>
      <c r="AE5" s="317" t="s">
        <v>9</v>
      </c>
      <c r="AF5" s="317" t="s">
        <v>10</v>
      </c>
      <c r="AG5" s="317" t="s">
        <v>10</v>
      </c>
      <c r="AH5" s="317" t="s">
        <v>11</v>
      </c>
      <c r="AI5" s="317" t="s">
        <v>10</v>
      </c>
      <c r="AJ5" s="314"/>
      <c r="AK5" s="315"/>
      <c r="AL5" s="316"/>
    </row>
    <row r="6" spans="1:38" ht="16.5" customHeight="1">
      <c r="A6" s="318" t="s">
        <v>262</v>
      </c>
      <c r="B6" s="319" t="s">
        <v>263</v>
      </c>
      <c r="C6" s="320" t="s">
        <v>264</v>
      </c>
      <c r="D6" s="321" t="s">
        <v>15</v>
      </c>
      <c r="E6" s="322" t="s">
        <v>236</v>
      </c>
      <c r="F6" s="322" t="s">
        <v>236</v>
      </c>
      <c r="G6" s="323" t="s">
        <v>237</v>
      </c>
      <c r="H6" s="323" t="s">
        <v>237</v>
      </c>
      <c r="I6" s="323" t="s">
        <v>237</v>
      </c>
      <c r="J6" s="323" t="s">
        <v>236</v>
      </c>
      <c r="K6" s="323" t="s">
        <v>237</v>
      </c>
      <c r="L6" s="322" t="s">
        <v>236</v>
      </c>
      <c r="M6" s="322"/>
      <c r="N6" s="323" t="s">
        <v>237</v>
      </c>
      <c r="O6" s="323" t="s">
        <v>12</v>
      </c>
      <c r="P6" s="323" t="s">
        <v>236</v>
      </c>
      <c r="Q6" s="323" t="s">
        <v>237</v>
      </c>
      <c r="R6" s="323" t="s">
        <v>236</v>
      </c>
      <c r="S6" s="322"/>
      <c r="T6" s="322" t="s">
        <v>236</v>
      </c>
      <c r="U6" s="323" t="s">
        <v>237</v>
      </c>
      <c r="V6" s="323" t="s">
        <v>12</v>
      </c>
      <c r="W6" s="323" t="s">
        <v>237</v>
      </c>
      <c r="X6" s="323" t="s">
        <v>236</v>
      </c>
      <c r="Y6" s="323" t="s">
        <v>12</v>
      </c>
      <c r="Z6" s="322" t="s">
        <v>236</v>
      </c>
      <c r="AA6" s="322"/>
      <c r="AB6" s="323" t="s">
        <v>237</v>
      </c>
      <c r="AC6" s="323" t="s">
        <v>237</v>
      </c>
      <c r="AD6" s="323" t="s">
        <v>237</v>
      </c>
      <c r="AE6" s="323" t="s">
        <v>12</v>
      </c>
      <c r="AF6" s="323" t="s">
        <v>237</v>
      </c>
      <c r="AG6" s="322"/>
      <c r="AH6" s="324"/>
      <c r="AI6" s="323" t="s">
        <v>237</v>
      </c>
      <c r="AJ6" s="325">
        <v>126</v>
      </c>
      <c r="AK6" s="326">
        <f>COUNTIF(C6:AJ6,"T")*6+COUNTIF(C6:AJ6,"P")*12+COUNTIF(C6:AJ6,"M")*6+COUNTIF(C6:AJ6,"I")*6+COUNTIF(C6:AJ6,"N")*12+COUNTIF(C6:AJ6,"TI")*11+COUNTIF(C6:AJ6,"MT")*12+COUNTIF(C6:AJ6,"MN")*18+COUNTIF(C6:AJ6,"PI")*17+COUNTIF(C6:AJ6,"NA")*6+COUNTIF(C6:AJ6,"NB")*6+COUNTIF(C6:AJ6,"AF")*6</f>
        <v>210</v>
      </c>
      <c r="AL6" s="327">
        <f>SUM(AK6-126)</f>
        <v>84</v>
      </c>
    </row>
    <row r="7" spans="1:38" ht="16.5" customHeight="1" thickBot="1">
      <c r="A7" s="328" t="s">
        <v>265</v>
      </c>
      <c r="B7" s="319" t="s">
        <v>266</v>
      </c>
      <c r="C7" s="320" t="s">
        <v>264</v>
      </c>
      <c r="D7" s="321" t="s">
        <v>15</v>
      </c>
      <c r="E7" s="322" t="s">
        <v>267</v>
      </c>
      <c r="F7" s="322" t="s">
        <v>267</v>
      </c>
      <c r="G7" s="323" t="s">
        <v>236</v>
      </c>
      <c r="H7" s="323" t="s">
        <v>237</v>
      </c>
      <c r="I7" s="323" t="s">
        <v>236</v>
      </c>
      <c r="J7" s="323" t="s">
        <v>236</v>
      </c>
      <c r="K7" s="323" t="s">
        <v>237</v>
      </c>
      <c r="L7" s="322" t="s">
        <v>236</v>
      </c>
      <c r="M7" s="322"/>
      <c r="N7" s="323" t="s">
        <v>236</v>
      </c>
      <c r="O7" s="323" t="s">
        <v>237</v>
      </c>
      <c r="P7" s="323" t="s">
        <v>237</v>
      </c>
      <c r="Q7" s="323" t="s">
        <v>236</v>
      </c>
      <c r="R7" s="323" t="s">
        <v>237</v>
      </c>
      <c r="S7" s="322"/>
      <c r="T7" s="322"/>
      <c r="U7" s="323" t="s">
        <v>236</v>
      </c>
      <c r="V7" s="323" t="s">
        <v>237</v>
      </c>
      <c r="W7" s="323" t="s">
        <v>237</v>
      </c>
      <c r="X7" s="323" t="s">
        <v>237</v>
      </c>
      <c r="Y7" s="323" t="s">
        <v>237</v>
      </c>
      <c r="Z7" s="322"/>
      <c r="AA7" s="322" t="s">
        <v>236</v>
      </c>
      <c r="AB7" s="323" t="s">
        <v>236</v>
      </c>
      <c r="AC7" s="323" t="s">
        <v>237</v>
      </c>
      <c r="AD7" s="323" t="s">
        <v>236</v>
      </c>
      <c r="AE7" s="323" t="s">
        <v>237</v>
      </c>
      <c r="AF7" s="323" t="s">
        <v>237</v>
      </c>
      <c r="AG7" s="322"/>
      <c r="AH7" s="329" t="s">
        <v>236</v>
      </c>
      <c r="AI7" s="330" t="s">
        <v>237</v>
      </c>
      <c r="AJ7" s="325">
        <v>126</v>
      </c>
      <c r="AK7" s="326">
        <f>COUNTIF(C7:AJ7,"T")*6+COUNTIF(C7:AJ7,"P")*12+COUNTIF(C7:AJ7,"M")*6+COUNTIF(C7:AJ7,"I")*6+COUNTIF(C7:AJ7,"N")*12+COUNTIF(C7:AJ7,"TI")*11+COUNTIF(C7:AJ7,"MT")*12+COUNTIF(C7:AJ7,"MN")*18+COUNTIF(C7:AJ7,"PI")*17+COUNTIF(C7:AJ7,"NA")*6+COUNTIF(C7:AJ7,"NB")*6+COUNTIF(C7:AJ7,"AF")*6</f>
        <v>210</v>
      </c>
      <c r="AL7" s="327">
        <f>SUM(AK7-126)</f>
        <v>84</v>
      </c>
    </row>
    <row r="8" spans="1:38" ht="16.5" customHeight="1" thickBot="1">
      <c r="A8" s="309" t="s">
        <v>0</v>
      </c>
      <c r="B8" s="331" t="s">
        <v>1</v>
      </c>
      <c r="C8" s="311" t="s">
        <v>2</v>
      </c>
      <c r="D8" s="312" t="s">
        <v>3</v>
      </c>
      <c r="E8" s="332">
        <v>1</v>
      </c>
      <c r="F8" s="332">
        <v>2</v>
      </c>
      <c r="G8" s="332">
        <v>3</v>
      </c>
      <c r="H8" s="332">
        <v>4</v>
      </c>
      <c r="I8" s="332">
        <v>5</v>
      </c>
      <c r="J8" s="332">
        <v>6</v>
      </c>
      <c r="K8" s="332">
        <v>7</v>
      </c>
      <c r="L8" s="332">
        <v>8</v>
      </c>
      <c r="M8" s="332">
        <v>9</v>
      </c>
      <c r="N8" s="332">
        <v>10</v>
      </c>
      <c r="O8" s="332">
        <v>11</v>
      </c>
      <c r="P8" s="332">
        <v>12</v>
      </c>
      <c r="Q8" s="332">
        <v>13</v>
      </c>
      <c r="R8" s="332">
        <v>14</v>
      </c>
      <c r="S8" s="332">
        <v>15</v>
      </c>
      <c r="T8" s="332">
        <v>16</v>
      </c>
      <c r="U8" s="332">
        <v>17</v>
      </c>
      <c r="V8" s="332">
        <v>18</v>
      </c>
      <c r="W8" s="332">
        <v>19</v>
      </c>
      <c r="X8" s="332">
        <v>20</v>
      </c>
      <c r="Y8" s="332">
        <v>21</v>
      </c>
      <c r="Z8" s="332">
        <v>22</v>
      </c>
      <c r="AA8" s="332">
        <v>23</v>
      </c>
      <c r="AB8" s="332">
        <v>24</v>
      </c>
      <c r="AC8" s="332">
        <v>25</v>
      </c>
      <c r="AD8" s="332">
        <v>26</v>
      </c>
      <c r="AE8" s="332">
        <v>27</v>
      </c>
      <c r="AF8" s="332">
        <v>28</v>
      </c>
      <c r="AG8" s="332">
        <v>29</v>
      </c>
      <c r="AH8" s="332">
        <v>30</v>
      </c>
      <c r="AI8" s="332">
        <v>31</v>
      </c>
      <c r="AJ8" s="332"/>
      <c r="AK8" s="333"/>
      <c r="AL8" s="327"/>
    </row>
    <row r="9" spans="1:38" ht="16.5" customHeight="1" thickBot="1">
      <c r="A9" s="309"/>
      <c r="B9" s="331"/>
      <c r="C9" s="311"/>
      <c r="D9" s="312"/>
      <c r="E9" s="334" t="s">
        <v>10</v>
      </c>
      <c r="F9" s="334" t="s">
        <v>11</v>
      </c>
      <c r="G9" s="334" t="s">
        <v>10</v>
      </c>
      <c r="H9" s="334" t="s">
        <v>12</v>
      </c>
      <c r="I9" s="334" t="s">
        <v>9</v>
      </c>
      <c r="J9" s="334" t="s">
        <v>9</v>
      </c>
      <c r="K9" s="334" t="s">
        <v>10</v>
      </c>
      <c r="L9" s="334" t="s">
        <v>10</v>
      </c>
      <c r="M9" s="334" t="s">
        <v>11</v>
      </c>
      <c r="N9" s="334" t="s">
        <v>10</v>
      </c>
      <c r="O9" s="334" t="s">
        <v>12</v>
      </c>
      <c r="P9" s="334" t="s">
        <v>9</v>
      </c>
      <c r="Q9" s="334" t="s">
        <v>9</v>
      </c>
      <c r="R9" s="334" t="s">
        <v>10</v>
      </c>
      <c r="S9" s="334" t="s">
        <v>10</v>
      </c>
      <c r="T9" s="334" t="s">
        <v>11</v>
      </c>
      <c r="U9" s="334" t="s">
        <v>10</v>
      </c>
      <c r="V9" s="334" t="s">
        <v>12</v>
      </c>
      <c r="W9" s="334" t="s">
        <v>9</v>
      </c>
      <c r="X9" s="334" t="s">
        <v>9</v>
      </c>
      <c r="Y9" s="334" t="s">
        <v>10</v>
      </c>
      <c r="Z9" s="334" t="s">
        <v>10</v>
      </c>
      <c r="AA9" s="334" t="s">
        <v>11</v>
      </c>
      <c r="AB9" s="334" t="s">
        <v>10</v>
      </c>
      <c r="AC9" s="334" t="s">
        <v>12</v>
      </c>
      <c r="AD9" s="334" t="s">
        <v>9</v>
      </c>
      <c r="AE9" s="334" t="s">
        <v>9</v>
      </c>
      <c r="AF9" s="334" t="s">
        <v>10</v>
      </c>
      <c r="AG9" s="334" t="s">
        <v>10</v>
      </c>
      <c r="AH9" s="334" t="s">
        <v>11</v>
      </c>
      <c r="AI9" s="334" t="s">
        <v>10</v>
      </c>
      <c r="AJ9" s="325"/>
      <c r="AK9" s="335"/>
      <c r="AL9" s="327"/>
    </row>
    <row r="10" spans="1:38" ht="16.5" customHeight="1" thickBot="1">
      <c r="A10" s="336" t="s">
        <v>268</v>
      </c>
      <c r="B10" s="319" t="s">
        <v>269</v>
      </c>
      <c r="C10" s="320" t="s">
        <v>264</v>
      </c>
      <c r="D10" s="337" t="s">
        <v>270</v>
      </c>
      <c r="E10" s="329" t="s">
        <v>236</v>
      </c>
      <c r="F10" s="338" t="s">
        <v>236</v>
      </c>
      <c r="G10" s="339" t="s">
        <v>271</v>
      </c>
      <c r="H10" s="340"/>
      <c r="I10" s="340"/>
      <c r="J10" s="340"/>
      <c r="K10" s="341"/>
      <c r="L10" s="342" t="s">
        <v>267</v>
      </c>
      <c r="M10" s="329" t="s">
        <v>267</v>
      </c>
      <c r="N10" s="330" t="s">
        <v>12</v>
      </c>
      <c r="O10" s="330" t="s">
        <v>236</v>
      </c>
      <c r="P10" s="330" t="s">
        <v>12</v>
      </c>
      <c r="Q10" s="330" t="s">
        <v>12</v>
      </c>
      <c r="R10" s="330" t="s">
        <v>12</v>
      </c>
      <c r="S10" s="329"/>
      <c r="T10" s="329"/>
      <c r="U10" s="330" t="s">
        <v>12</v>
      </c>
      <c r="V10" s="330" t="s">
        <v>236</v>
      </c>
      <c r="W10" s="330" t="s">
        <v>12</v>
      </c>
      <c r="X10" s="330" t="s">
        <v>12</v>
      </c>
      <c r="Y10" s="330" t="s">
        <v>236</v>
      </c>
      <c r="Z10" s="329"/>
      <c r="AA10" s="329"/>
      <c r="AB10" s="330" t="s">
        <v>12</v>
      </c>
      <c r="AC10" s="330" t="s">
        <v>12</v>
      </c>
      <c r="AD10" s="330" t="s">
        <v>12</v>
      </c>
      <c r="AE10" s="330" t="s">
        <v>236</v>
      </c>
      <c r="AF10" s="330" t="s">
        <v>12</v>
      </c>
      <c r="AG10" s="329" t="s">
        <v>236</v>
      </c>
      <c r="AH10" s="329"/>
      <c r="AI10" s="330" t="s">
        <v>12</v>
      </c>
      <c r="AJ10" s="343">
        <v>96</v>
      </c>
      <c r="AK10" s="326">
        <f>COUNTIF(C10:AJ10,"T")*6+COUNTIF(C10:AJ10,"P")*12+COUNTIF(C10:AJ10,"M")*6+COUNTIF(C10:AJ10,"I")*6+COUNTIF(C10:AJ10,"N")*12+COUNTIF(C10:AJ10,"TI")*11+COUNTIF(C10:AJ10,"MT")*12+COUNTIF(C10:AJ10,"MN")*18+COUNTIF(C10:AJ10,"PI")*17+COUNTIF(C10:AJ10,"NA")*6+COUNTIF(C10:AJ10,"NB")*6+COUNTIF(C10:AJ10,"AF")*6</f>
        <v>156</v>
      </c>
      <c r="AL10" s="327">
        <f>SUM(AK10-96)</f>
        <v>60</v>
      </c>
    </row>
    <row r="11" spans="1:38" ht="16.5" customHeight="1">
      <c r="A11" s="336"/>
      <c r="B11" s="344"/>
      <c r="C11" s="320" t="s">
        <v>264</v>
      </c>
      <c r="D11" s="337" t="s">
        <v>270</v>
      </c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43"/>
      <c r="AK11" s="326"/>
      <c r="AL11" s="327"/>
    </row>
    <row r="12" spans="1:38" ht="16.5" customHeight="1" thickBot="1">
      <c r="A12" s="309" t="s">
        <v>0</v>
      </c>
      <c r="B12" s="331" t="s">
        <v>1</v>
      </c>
      <c r="C12" s="311" t="s">
        <v>2</v>
      </c>
      <c r="D12" s="312" t="s">
        <v>3</v>
      </c>
      <c r="E12" s="332">
        <v>1</v>
      </c>
      <c r="F12" s="332">
        <v>2</v>
      </c>
      <c r="G12" s="332">
        <v>3</v>
      </c>
      <c r="H12" s="332">
        <v>4</v>
      </c>
      <c r="I12" s="332">
        <v>5</v>
      </c>
      <c r="J12" s="332">
        <v>6</v>
      </c>
      <c r="K12" s="332">
        <v>7</v>
      </c>
      <c r="L12" s="332">
        <v>8</v>
      </c>
      <c r="M12" s="332">
        <v>9</v>
      </c>
      <c r="N12" s="332">
        <v>10</v>
      </c>
      <c r="O12" s="332">
        <v>11</v>
      </c>
      <c r="P12" s="332">
        <v>12</v>
      </c>
      <c r="Q12" s="332">
        <v>13</v>
      </c>
      <c r="R12" s="332">
        <v>14</v>
      </c>
      <c r="S12" s="332">
        <v>15</v>
      </c>
      <c r="T12" s="332">
        <v>16</v>
      </c>
      <c r="U12" s="332">
        <v>17</v>
      </c>
      <c r="V12" s="332">
        <v>18</v>
      </c>
      <c r="W12" s="332">
        <v>19</v>
      </c>
      <c r="X12" s="332">
        <v>20</v>
      </c>
      <c r="Y12" s="332">
        <v>21</v>
      </c>
      <c r="Z12" s="332">
        <v>22</v>
      </c>
      <c r="AA12" s="332">
        <v>23</v>
      </c>
      <c r="AB12" s="332">
        <v>24</v>
      </c>
      <c r="AC12" s="332">
        <v>25</v>
      </c>
      <c r="AD12" s="332">
        <v>26</v>
      </c>
      <c r="AE12" s="332">
        <v>27</v>
      </c>
      <c r="AF12" s="332">
        <v>28</v>
      </c>
      <c r="AG12" s="332">
        <v>29</v>
      </c>
      <c r="AH12" s="332">
        <v>30</v>
      </c>
      <c r="AI12" s="332">
        <v>31</v>
      </c>
      <c r="AJ12" s="332"/>
      <c r="AK12" s="333"/>
      <c r="AL12" s="327"/>
    </row>
    <row r="13" spans="1:38" ht="16.5" customHeight="1">
      <c r="A13" s="309"/>
      <c r="B13" s="331"/>
      <c r="C13" s="311"/>
      <c r="D13" s="312"/>
      <c r="E13" s="334" t="s">
        <v>10</v>
      </c>
      <c r="F13" s="334" t="s">
        <v>11</v>
      </c>
      <c r="G13" s="334" t="s">
        <v>10</v>
      </c>
      <c r="H13" s="334" t="s">
        <v>12</v>
      </c>
      <c r="I13" s="334" t="s">
        <v>9</v>
      </c>
      <c r="J13" s="334" t="s">
        <v>9</v>
      </c>
      <c r="K13" s="334" t="s">
        <v>10</v>
      </c>
      <c r="L13" s="334" t="s">
        <v>10</v>
      </c>
      <c r="M13" s="334" t="s">
        <v>11</v>
      </c>
      <c r="N13" s="334" t="s">
        <v>10</v>
      </c>
      <c r="O13" s="334" t="s">
        <v>12</v>
      </c>
      <c r="P13" s="334" t="s">
        <v>9</v>
      </c>
      <c r="Q13" s="334" t="s">
        <v>9</v>
      </c>
      <c r="R13" s="334" t="s">
        <v>10</v>
      </c>
      <c r="S13" s="334" t="s">
        <v>10</v>
      </c>
      <c r="T13" s="334" t="s">
        <v>11</v>
      </c>
      <c r="U13" s="334" t="s">
        <v>10</v>
      </c>
      <c r="V13" s="334" t="s">
        <v>12</v>
      </c>
      <c r="W13" s="334" t="s">
        <v>9</v>
      </c>
      <c r="X13" s="334" t="s">
        <v>9</v>
      </c>
      <c r="Y13" s="334" t="s">
        <v>10</v>
      </c>
      <c r="Z13" s="334" t="s">
        <v>10</v>
      </c>
      <c r="AA13" s="334" t="s">
        <v>11</v>
      </c>
      <c r="AB13" s="334" t="s">
        <v>10</v>
      </c>
      <c r="AC13" s="334" t="s">
        <v>12</v>
      </c>
      <c r="AD13" s="334" t="s">
        <v>9</v>
      </c>
      <c r="AE13" s="334" t="s">
        <v>9</v>
      </c>
      <c r="AF13" s="334" t="s">
        <v>10</v>
      </c>
      <c r="AG13" s="334" t="s">
        <v>10</v>
      </c>
      <c r="AH13" s="334" t="s">
        <v>11</v>
      </c>
      <c r="AI13" s="334" t="s">
        <v>10</v>
      </c>
      <c r="AJ13" s="325"/>
      <c r="AK13" s="335"/>
      <c r="AL13" s="327"/>
    </row>
    <row r="14" spans="1:38" ht="16.5" customHeight="1">
      <c r="A14" s="318" t="s">
        <v>272</v>
      </c>
      <c r="B14" s="345" t="s">
        <v>273</v>
      </c>
      <c r="C14" s="320" t="s">
        <v>264</v>
      </c>
      <c r="D14" s="15" t="s">
        <v>14</v>
      </c>
      <c r="E14" s="329"/>
      <c r="F14" s="329"/>
      <c r="G14" s="330"/>
      <c r="H14" s="330" t="s">
        <v>238</v>
      </c>
      <c r="I14" s="330"/>
      <c r="J14" s="330" t="s">
        <v>238</v>
      </c>
      <c r="K14" s="330" t="s">
        <v>238</v>
      </c>
      <c r="L14" s="329"/>
      <c r="M14" s="329" t="s">
        <v>238</v>
      </c>
      <c r="N14" s="330"/>
      <c r="O14" s="330"/>
      <c r="P14" s="330" t="s">
        <v>238</v>
      </c>
      <c r="Q14" s="330"/>
      <c r="R14" s="330"/>
      <c r="S14" s="329" t="s">
        <v>238</v>
      </c>
      <c r="T14" s="329"/>
      <c r="U14" s="330"/>
      <c r="V14" s="330" t="s">
        <v>238</v>
      </c>
      <c r="W14" s="330"/>
      <c r="X14" s="330"/>
      <c r="Y14" s="330" t="s">
        <v>238</v>
      </c>
      <c r="Z14" s="329"/>
      <c r="AA14" s="329"/>
      <c r="AB14" s="330" t="s">
        <v>238</v>
      </c>
      <c r="AC14" s="330"/>
      <c r="AD14" s="330"/>
      <c r="AE14" s="330" t="s">
        <v>238</v>
      </c>
      <c r="AF14" s="330"/>
      <c r="AG14" s="329"/>
      <c r="AH14" s="329" t="s">
        <v>238</v>
      </c>
      <c r="AI14" s="330"/>
      <c r="AJ14" s="325">
        <v>126</v>
      </c>
      <c r="AK14" s="326">
        <f>COUNTIF(C14:AJ14,"T")*6+COUNTIF(C14:AJ14,"P")*12+COUNTIF(C14:AJ14,"M")*6+COUNTIF(C14:AJ14,"I")*6+COUNTIF(C14:AJ14,"N")*12+COUNTIF(C14:AJ14,"TI")*11+COUNTIF(C14:AJ14,"MT")*12+COUNTIF(C14:AJ14,"MN")*18+COUNTIF(C14:AJ14,"PI")*17+COUNTIF(C14:AJ14,"NA")*6+COUNTIF(C14:AJ14,"NB")*6+COUNTIF(C14:AJ14,"AF")*6</f>
        <v>132</v>
      </c>
      <c r="AL14" s="327">
        <f>SUM(AK14-126)</f>
        <v>6</v>
      </c>
    </row>
    <row r="15" spans="1:38" ht="16.5" customHeight="1" thickBot="1">
      <c r="A15" s="318" t="s">
        <v>274</v>
      </c>
      <c r="B15" s="345" t="s">
        <v>275</v>
      </c>
      <c r="C15" s="320" t="s">
        <v>264</v>
      </c>
      <c r="D15" s="15" t="s">
        <v>14</v>
      </c>
      <c r="E15" s="346"/>
      <c r="F15" s="346"/>
      <c r="G15" s="347" t="s">
        <v>238</v>
      </c>
      <c r="H15" s="347"/>
      <c r="I15" s="347"/>
      <c r="J15" s="347" t="s">
        <v>238</v>
      </c>
      <c r="K15" s="347"/>
      <c r="L15" s="346"/>
      <c r="M15" s="346" t="s">
        <v>238</v>
      </c>
      <c r="N15" s="347"/>
      <c r="O15" s="347"/>
      <c r="P15" s="347" t="s">
        <v>238</v>
      </c>
      <c r="Q15" s="347"/>
      <c r="R15" s="347"/>
      <c r="S15" s="346" t="s">
        <v>238</v>
      </c>
      <c r="T15" s="346"/>
      <c r="U15" s="347"/>
      <c r="V15" s="347" t="s">
        <v>238</v>
      </c>
      <c r="W15" s="347"/>
      <c r="X15" s="347"/>
      <c r="Y15" s="347" t="s">
        <v>238</v>
      </c>
      <c r="Z15" s="346"/>
      <c r="AA15" s="346" t="s">
        <v>12</v>
      </c>
      <c r="AB15" s="347" t="s">
        <v>238</v>
      </c>
      <c r="AC15" s="347"/>
      <c r="AD15" s="347"/>
      <c r="AE15" s="347" t="s">
        <v>238</v>
      </c>
      <c r="AF15" s="347"/>
      <c r="AG15" s="346"/>
      <c r="AH15" s="346" t="s">
        <v>238</v>
      </c>
      <c r="AI15" s="347"/>
      <c r="AJ15" s="325">
        <v>126</v>
      </c>
      <c r="AK15" s="326">
        <f>COUNTIF(C15:AJ15,"T")*6+COUNTIF(C15:AJ15,"P")*12+COUNTIF(C15:AJ15,"M")*6+COUNTIF(C15:AJ15,"I")*6+COUNTIF(C15:AJ15,"N")*12+COUNTIF(C15:AJ15,"TI")*11+COUNTIF(C15:AJ15,"MT")*12+COUNTIF(C15:AJ15,"MN")*18+COUNTIF(C15:AJ15,"PI")*17+COUNTIF(C15:AJ15,"NA")*6+COUNTIF(C15:AJ15,"NB")*6+COUNTIF(C15:AJ15,"AF")*6</f>
        <v>126</v>
      </c>
      <c r="AL15" s="327">
        <f>SUM(AK15-126)</f>
        <v>0</v>
      </c>
    </row>
    <row r="16" spans="1:38" ht="16.5" customHeight="1" thickBot="1">
      <c r="A16" s="318" t="s">
        <v>276</v>
      </c>
      <c r="B16" s="345" t="s">
        <v>277</v>
      </c>
      <c r="C16" s="320" t="s">
        <v>264</v>
      </c>
      <c r="D16" s="15" t="s">
        <v>14</v>
      </c>
      <c r="E16" s="346" t="s">
        <v>238</v>
      </c>
      <c r="F16" s="346"/>
      <c r="G16" s="348"/>
      <c r="H16" s="349" t="s">
        <v>278</v>
      </c>
      <c r="I16" s="350"/>
      <c r="J16" s="350"/>
      <c r="K16" s="350"/>
      <c r="L16" s="350"/>
      <c r="M16" s="350"/>
      <c r="N16" s="350"/>
      <c r="O16" s="350"/>
      <c r="P16" s="350"/>
      <c r="Q16" s="351"/>
      <c r="R16" s="352"/>
      <c r="S16" s="346" t="s">
        <v>236</v>
      </c>
      <c r="T16" s="346" t="s">
        <v>238</v>
      </c>
      <c r="U16" s="347"/>
      <c r="V16" s="347"/>
      <c r="W16" s="347" t="s">
        <v>238</v>
      </c>
      <c r="X16" s="347"/>
      <c r="Y16" s="347"/>
      <c r="Z16" s="346" t="s">
        <v>238</v>
      </c>
      <c r="AA16" s="346" t="s">
        <v>237</v>
      </c>
      <c r="AB16" s="347"/>
      <c r="AC16" s="347" t="s">
        <v>238</v>
      </c>
      <c r="AD16" s="347"/>
      <c r="AE16" s="347"/>
      <c r="AF16" s="347" t="s">
        <v>238</v>
      </c>
      <c r="AG16" s="346" t="s">
        <v>237</v>
      </c>
      <c r="AH16" s="346" t="s">
        <v>236</v>
      </c>
      <c r="AI16" s="347" t="s">
        <v>238</v>
      </c>
      <c r="AJ16" s="325">
        <v>78</v>
      </c>
      <c r="AK16" s="326">
        <f>COUNTIF(C16:AJ16,"T")*6+COUNTIF(C16:AJ16,"P")*12+COUNTIF(C16:AJ16,"M")*6+COUNTIF(C16:AJ16,"I")*6+COUNTIF(C16:AJ16,"N")*12+COUNTIF(C16:AJ16,"TI")*11+COUNTIF(C16:AJ16,"MT")*12+COUNTIF(C16:AJ16,"MN")*18+COUNTIF(C16:AJ16,"TN")*18+COUNTIF(C16:AJ16,"NA")*6+COUNTIF(C16:AJ16,"NB")*6+COUNTIF(C16:AJ16,"AF")*6</f>
        <v>120</v>
      </c>
      <c r="AL16" s="327">
        <f>SUM(AK16-78)</f>
        <v>42</v>
      </c>
    </row>
    <row r="17" spans="1:38" ht="16.5" customHeight="1" thickBot="1">
      <c r="A17" s="353" t="s">
        <v>279</v>
      </c>
      <c r="B17" s="319" t="s">
        <v>280</v>
      </c>
      <c r="C17" s="320" t="s">
        <v>264</v>
      </c>
      <c r="D17" s="337" t="s">
        <v>14</v>
      </c>
      <c r="E17" s="354" t="s">
        <v>238</v>
      </c>
      <c r="F17" s="355" t="s">
        <v>238</v>
      </c>
      <c r="G17" s="356" t="s">
        <v>281</v>
      </c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357"/>
      <c r="AB17" s="357"/>
      <c r="AC17" s="357"/>
      <c r="AD17" s="357"/>
      <c r="AE17" s="357"/>
      <c r="AF17" s="357"/>
      <c r="AG17" s="357"/>
      <c r="AH17" s="357"/>
      <c r="AI17" s="358"/>
      <c r="AJ17" s="343">
        <v>126</v>
      </c>
      <c r="AK17" s="326">
        <f>COUNTIF(C17:AJ17,"T")*6+COUNTIF(C17:AJ17,"P")*12+COUNTIF(C17:AJ17,"M")*6+COUNTIF(C17:AJ17,"I")*6+COUNTIF(C17:AJ17,"N")*12+COUNTIF(C17:AJ17,"TI")*11+COUNTIF(C17:AJ17,"MT")*12+COUNTIF(C17:AJ17,"MN")*18+COUNTIF(C17:AJ17,"TN")*18+COUNTIF(C17:AJ17,"NA")*6+COUNTIF(C17:AJ17,"NB")*6</f>
        <v>24</v>
      </c>
      <c r="AL17" s="327">
        <f>SUM(AK17-0)</f>
        <v>24</v>
      </c>
    </row>
    <row r="18" spans="1:38" ht="16.5" customHeight="1">
      <c r="A18" s="318" t="s">
        <v>282</v>
      </c>
      <c r="B18" s="359" t="s">
        <v>283</v>
      </c>
      <c r="C18" s="320" t="s">
        <v>264</v>
      </c>
      <c r="D18" s="337" t="s">
        <v>14</v>
      </c>
      <c r="E18" s="360"/>
      <c r="F18" s="360"/>
      <c r="G18" s="361" t="s">
        <v>238</v>
      </c>
      <c r="H18" s="361" t="s">
        <v>238</v>
      </c>
      <c r="I18" s="361" t="s">
        <v>238</v>
      </c>
      <c r="J18" s="361"/>
      <c r="K18" s="361" t="s">
        <v>238</v>
      </c>
      <c r="L18" s="362" t="s">
        <v>238</v>
      </c>
      <c r="M18" s="362"/>
      <c r="N18" s="361" t="s">
        <v>238</v>
      </c>
      <c r="O18" s="361" t="s">
        <v>238</v>
      </c>
      <c r="P18" s="361"/>
      <c r="Q18" s="361" t="s">
        <v>238</v>
      </c>
      <c r="R18" s="361" t="s">
        <v>238</v>
      </c>
      <c r="S18" s="362"/>
      <c r="T18" s="362" t="s">
        <v>238</v>
      </c>
      <c r="U18" s="361" t="s">
        <v>238</v>
      </c>
      <c r="V18" s="361"/>
      <c r="W18" s="361" t="s">
        <v>238</v>
      </c>
      <c r="X18" s="361" t="s">
        <v>238</v>
      </c>
      <c r="Y18" s="361"/>
      <c r="Z18" s="362" t="s">
        <v>238</v>
      </c>
      <c r="AA18" s="362" t="s">
        <v>238</v>
      </c>
      <c r="AB18" s="361"/>
      <c r="AC18" s="361" t="s">
        <v>238</v>
      </c>
      <c r="AD18" s="361" t="s">
        <v>238</v>
      </c>
      <c r="AE18" s="361"/>
      <c r="AF18" s="361" t="s">
        <v>238</v>
      </c>
      <c r="AG18" s="362" t="s">
        <v>238</v>
      </c>
      <c r="AH18" s="362"/>
      <c r="AI18" s="361" t="s">
        <v>238</v>
      </c>
      <c r="AJ18" s="325">
        <v>126</v>
      </c>
      <c r="AK18" s="326">
        <f>COUNTIF(C18:AJ18,"T")*6+COUNTIF(C18:AJ18,"P")*12+COUNTIF(C18:AJ18,"M")*6+COUNTIF(C18:AJ18,"I")*6+COUNTIF(C18:AJ18,"N")*12+COUNTIF(C18:AJ18,"TI")*11+COUNTIF(C18:AJ18,"MT")*12+COUNTIF(C18:AJ18,"MN")*18+COUNTIF(C18:AJ18,"PI")*17+COUNTIF(C18:AJ18,"TN")*18+COUNTIF(C18:AJ18,"NB")*6+COUNTIF(C18:AJ18,"AF")*6</f>
        <v>240</v>
      </c>
      <c r="AL18" s="327">
        <f>SUM(AK18-126)</f>
        <v>114</v>
      </c>
    </row>
    <row r="19" spans="1:38" ht="16.5" customHeight="1">
      <c r="A19" s="363" t="s">
        <v>284</v>
      </c>
      <c r="B19" s="51" t="s">
        <v>285</v>
      </c>
      <c r="C19" s="320" t="s">
        <v>264</v>
      </c>
      <c r="D19" s="15" t="s">
        <v>14</v>
      </c>
      <c r="E19" s="354"/>
      <c r="F19" s="354" t="s">
        <v>238</v>
      </c>
      <c r="G19" s="184"/>
      <c r="H19" s="184"/>
      <c r="I19" s="184" t="s">
        <v>238</v>
      </c>
      <c r="J19" s="184"/>
      <c r="K19" s="184"/>
      <c r="L19" s="354" t="s">
        <v>238</v>
      </c>
      <c r="M19" s="354"/>
      <c r="N19" s="184" t="s">
        <v>238</v>
      </c>
      <c r="O19" s="184" t="s">
        <v>238</v>
      </c>
      <c r="P19" s="184"/>
      <c r="Q19" s="184" t="s">
        <v>238</v>
      </c>
      <c r="R19" s="184" t="s">
        <v>238</v>
      </c>
      <c r="S19" s="354"/>
      <c r="T19" s="354" t="s">
        <v>236</v>
      </c>
      <c r="U19" s="184" t="s">
        <v>238</v>
      </c>
      <c r="V19" s="184"/>
      <c r="W19" s="184" t="s">
        <v>12</v>
      </c>
      <c r="X19" s="184" t="s">
        <v>238</v>
      </c>
      <c r="Y19" s="184"/>
      <c r="Z19" s="354" t="s">
        <v>236</v>
      </c>
      <c r="AA19" s="354" t="s">
        <v>238</v>
      </c>
      <c r="AB19" s="184"/>
      <c r="AC19" s="184"/>
      <c r="AD19" s="184" t="s">
        <v>238</v>
      </c>
      <c r="AE19" s="184"/>
      <c r="AF19" s="184" t="s">
        <v>12</v>
      </c>
      <c r="AG19" s="354" t="s">
        <v>238</v>
      </c>
      <c r="AH19" s="354"/>
      <c r="AI19" s="184"/>
      <c r="AJ19" s="343">
        <v>126</v>
      </c>
      <c r="AK19" s="326">
        <f>COUNTIF(C19:AJ19,"T")*6+COUNTIF(C19:AJ19,"P")*12+COUNTIF(C19:AJ19,"M")*6+COUNTIF(C19:AJ19,"I")*6+COUNTIF(C19:AJ19,"N")*12+COUNTIF(C19:AJ19,"TI")*11+COUNTIF(C19:AJ19,"MT")*12+COUNTIF(C19:AJ19,"MN")*18+COUNTIF(C19:AJ19,"PI")*17+COUNTIF(C19:AJ19,"TN")*18+COUNTIF(C19:AJ19,"NB")*6+COUNTIF(C19:AJ19,"AF")*6</f>
        <v>180</v>
      </c>
      <c r="AL19" s="327">
        <f>SUM(AK19-126)</f>
        <v>54</v>
      </c>
    </row>
    <row r="20" spans="1:38" ht="16.5" customHeight="1" thickBot="1">
      <c r="A20" s="309" t="s">
        <v>0</v>
      </c>
      <c r="B20" s="364" t="s">
        <v>1</v>
      </c>
      <c r="C20" s="311" t="s">
        <v>2</v>
      </c>
      <c r="D20" s="312" t="s">
        <v>3</v>
      </c>
      <c r="E20" s="332">
        <v>1</v>
      </c>
      <c r="F20" s="332">
        <v>2</v>
      </c>
      <c r="G20" s="332">
        <v>3</v>
      </c>
      <c r="H20" s="332">
        <v>4</v>
      </c>
      <c r="I20" s="332">
        <v>5</v>
      </c>
      <c r="J20" s="332">
        <v>6</v>
      </c>
      <c r="K20" s="332">
        <v>7</v>
      </c>
      <c r="L20" s="332">
        <v>8</v>
      </c>
      <c r="M20" s="332">
        <v>9</v>
      </c>
      <c r="N20" s="332">
        <v>10</v>
      </c>
      <c r="O20" s="332">
        <v>11</v>
      </c>
      <c r="P20" s="332">
        <v>12</v>
      </c>
      <c r="Q20" s="332">
        <v>13</v>
      </c>
      <c r="R20" s="332">
        <v>14</v>
      </c>
      <c r="S20" s="332">
        <v>15</v>
      </c>
      <c r="T20" s="332">
        <v>16</v>
      </c>
      <c r="U20" s="332">
        <v>17</v>
      </c>
      <c r="V20" s="332">
        <v>18</v>
      </c>
      <c r="W20" s="332">
        <v>19</v>
      </c>
      <c r="X20" s="332">
        <v>20</v>
      </c>
      <c r="Y20" s="332">
        <v>21</v>
      </c>
      <c r="Z20" s="332">
        <v>22</v>
      </c>
      <c r="AA20" s="332">
        <v>23</v>
      </c>
      <c r="AB20" s="332">
        <v>24</v>
      </c>
      <c r="AC20" s="332">
        <v>25</v>
      </c>
      <c r="AD20" s="332">
        <v>26</v>
      </c>
      <c r="AE20" s="332">
        <v>27</v>
      </c>
      <c r="AF20" s="332">
        <v>28</v>
      </c>
      <c r="AG20" s="332">
        <v>29</v>
      </c>
      <c r="AH20" s="332">
        <v>30</v>
      </c>
      <c r="AI20" s="332">
        <v>31</v>
      </c>
      <c r="AJ20" s="331"/>
      <c r="AK20" s="365"/>
      <c r="AL20" s="327"/>
    </row>
    <row r="21" spans="1:38" ht="16.5" customHeight="1" thickBot="1">
      <c r="A21" s="309"/>
      <c r="B21" s="331"/>
      <c r="C21" s="311"/>
      <c r="D21" s="312"/>
      <c r="E21" s="334" t="s">
        <v>10</v>
      </c>
      <c r="F21" s="334" t="s">
        <v>11</v>
      </c>
      <c r="G21" s="334" t="s">
        <v>10</v>
      </c>
      <c r="H21" s="334" t="s">
        <v>12</v>
      </c>
      <c r="I21" s="334" t="s">
        <v>9</v>
      </c>
      <c r="J21" s="334" t="s">
        <v>9</v>
      </c>
      <c r="K21" s="334" t="s">
        <v>10</v>
      </c>
      <c r="L21" s="334" t="s">
        <v>10</v>
      </c>
      <c r="M21" s="334" t="s">
        <v>11</v>
      </c>
      <c r="N21" s="334" t="s">
        <v>10</v>
      </c>
      <c r="O21" s="334" t="s">
        <v>12</v>
      </c>
      <c r="P21" s="334" t="s">
        <v>9</v>
      </c>
      <c r="Q21" s="334" t="s">
        <v>9</v>
      </c>
      <c r="R21" s="334" t="s">
        <v>10</v>
      </c>
      <c r="S21" s="334" t="s">
        <v>10</v>
      </c>
      <c r="T21" s="334" t="s">
        <v>11</v>
      </c>
      <c r="U21" s="334" t="s">
        <v>10</v>
      </c>
      <c r="V21" s="334" t="s">
        <v>12</v>
      </c>
      <c r="W21" s="334" t="s">
        <v>9</v>
      </c>
      <c r="X21" s="334" t="s">
        <v>9</v>
      </c>
      <c r="Y21" s="334" t="s">
        <v>10</v>
      </c>
      <c r="Z21" s="334" t="s">
        <v>10</v>
      </c>
      <c r="AA21" s="334" t="s">
        <v>11</v>
      </c>
      <c r="AB21" s="334" t="s">
        <v>10</v>
      </c>
      <c r="AC21" s="334" t="s">
        <v>12</v>
      </c>
      <c r="AD21" s="334" t="s">
        <v>9</v>
      </c>
      <c r="AE21" s="334" t="s">
        <v>9</v>
      </c>
      <c r="AF21" s="334" t="s">
        <v>10</v>
      </c>
      <c r="AG21" s="334" t="s">
        <v>10</v>
      </c>
      <c r="AH21" s="334" t="s">
        <v>11</v>
      </c>
      <c r="AI21" s="334" t="s">
        <v>10</v>
      </c>
      <c r="AJ21" s="325"/>
      <c r="AK21" s="335"/>
      <c r="AL21" s="327"/>
    </row>
    <row r="22" spans="1:38" ht="16.5" customHeight="1" thickBot="1">
      <c r="A22" s="336" t="s">
        <v>286</v>
      </c>
      <c r="B22" s="319" t="s">
        <v>287</v>
      </c>
      <c r="C22" s="366" t="s">
        <v>288</v>
      </c>
      <c r="D22" s="367" t="s">
        <v>15</v>
      </c>
      <c r="E22" s="329"/>
      <c r="F22" s="329"/>
      <c r="G22" s="330" t="s">
        <v>236</v>
      </c>
      <c r="H22" s="330" t="s">
        <v>236</v>
      </c>
      <c r="I22" s="330" t="s">
        <v>236</v>
      </c>
      <c r="J22" s="330" t="s">
        <v>237</v>
      </c>
      <c r="K22" s="330" t="s">
        <v>236</v>
      </c>
      <c r="L22" s="329"/>
      <c r="M22" s="338" t="s">
        <v>236</v>
      </c>
      <c r="N22" s="339" t="s">
        <v>289</v>
      </c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1"/>
      <c r="AH22" s="342"/>
      <c r="AI22" s="330" t="s">
        <v>236</v>
      </c>
      <c r="AJ22" s="325">
        <v>36</v>
      </c>
      <c r="AK22" s="326">
        <f>COUNTIF(C22:AJ22,"T")*6+COUNTIF(C22:AJ22,"P")*12+COUNTIF(C22:AJ22,"M")*6+COUNTIF(C22:AJ22,"I")*6+COUNTIF(C22:AJ22,"N")*12+COUNTIF(C22:AJ22,"TI")*11+COUNTIF(C22:AJ22,"MT")*12+COUNTIF(C22:AJ22,"MN")*18+COUNTIF(C22:AJ22,"PI")*17+COUNTIF(C22:AJ22,"NA")*6+COUNTIF(C22:AJ22,"NB")*6+COUNTIF(C22:AJ22,"AF")*6</f>
        <v>78</v>
      </c>
      <c r="AL22" s="327">
        <f>SUM(AK22-36)</f>
        <v>42</v>
      </c>
    </row>
    <row r="23" spans="1:38" ht="16.5" customHeight="1">
      <c r="A23" s="368" t="s">
        <v>290</v>
      </c>
      <c r="B23" s="319" t="s">
        <v>291</v>
      </c>
      <c r="C23" s="366" t="s">
        <v>292</v>
      </c>
      <c r="D23" s="321" t="s">
        <v>15</v>
      </c>
      <c r="E23" s="329"/>
      <c r="F23" s="329"/>
      <c r="G23" s="330" t="s">
        <v>237</v>
      </c>
      <c r="H23" s="330" t="s">
        <v>236</v>
      </c>
      <c r="I23" s="330" t="s">
        <v>237</v>
      </c>
      <c r="J23" s="330" t="s">
        <v>237</v>
      </c>
      <c r="K23" s="330" t="s">
        <v>236</v>
      </c>
      <c r="L23" s="329"/>
      <c r="M23" s="329" t="s">
        <v>236</v>
      </c>
      <c r="N23" s="323" t="s">
        <v>237</v>
      </c>
      <c r="O23" s="323" t="s">
        <v>237</v>
      </c>
      <c r="P23" s="323" t="s">
        <v>237</v>
      </c>
      <c r="Q23" s="323" t="s">
        <v>237</v>
      </c>
      <c r="R23" s="323" t="s">
        <v>237</v>
      </c>
      <c r="S23" s="322"/>
      <c r="T23" s="322"/>
      <c r="U23" s="323" t="s">
        <v>237</v>
      </c>
      <c r="V23" s="323" t="s">
        <v>237</v>
      </c>
      <c r="W23" s="323" t="s">
        <v>237</v>
      </c>
      <c r="X23" s="323" t="s">
        <v>237</v>
      </c>
      <c r="Y23" s="323" t="s">
        <v>237</v>
      </c>
      <c r="Z23" s="322"/>
      <c r="AA23" s="322"/>
      <c r="AB23" s="323" t="s">
        <v>237</v>
      </c>
      <c r="AC23" s="323" t="s">
        <v>237</v>
      </c>
      <c r="AD23" s="323" t="s">
        <v>237</v>
      </c>
      <c r="AE23" s="323" t="s">
        <v>237</v>
      </c>
      <c r="AF23" s="369" t="s">
        <v>237</v>
      </c>
      <c r="AG23" s="322" t="s">
        <v>12</v>
      </c>
      <c r="AH23" s="329"/>
      <c r="AI23" s="330" t="s">
        <v>237</v>
      </c>
      <c r="AJ23" s="325">
        <v>126</v>
      </c>
      <c r="AK23" s="326">
        <f>COUNTIF(C23:AJ23,"T")*6+COUNTIF(C23:AJ23,"P")*12+COUNTIF(C23:AJ23,"M")*6+COUNTIF(C23:AJ23,"I")*6+COUNTIF(C23:AJ23,"N")*12+COUNTIF(C23:AJ23,"TI")*11+COUNTIF(C23:AJ23,"MT")*12+COUNTIF(C23:AJ23,"MN")*18+COUNTIF(C23:AJ23,"PI")*17+COUNTIF(C23:AJ23,"NA")*6+COUNTIF(C23:AJ23,"NB")*6+COUNTIF(C23:AJ23,"AF")*6</f>
        <v>156</v>
      </c>
      <c r="AL23" s="327">
        <f>SUM(AK23-126)</f>
        <v>30</v>
      </c>
    </row>
    <row r="24" spans="1:38" ht="16.5" customHeight="1">
      <c r="A24" s="370" t="s">
        <v>293</v>
      </c>
      <c r="B24" s="319" t="s">
        <v>294</v>
      </c>
      <c r="C24" s="366" t="s">
        <v>295</v>
      </c>
      <c r="D24" s="367" t="s">
        <v>296</v>
      </c>
      <c r="E24" s="329"/>
      <c r="F24" s="329"/>
      <c r="G24" s="330" t="s">
        <v>237</v>
      </c>
      <c r="H24" s="330" t="s">
        <v>237</v>
      </c>
      <c r="I24" s="330" t="s">
        <v>237</v>
      </c>
      <c r="J24" s="330" t="s">
        <v>237</v>
      </c>
      <c r="K24" s="330" t="s">
        <v>237</v>
      </c>
      <c r="L24" s="329"/>
      <c r="M24" s="329"/>
      <c r="N24" s="330" t="s">
        <v>237</v>
      </c>
      <c r="O24" s="330" t="s">
        <v>237</v>
      </c>
      <c r="P24" s="330" t="s">
        <v>237</v>
      </c>
      <c r="Q24" s="330" t="s">
        <v>237</v>
      </c>
      <c r="R24" s="330" t="s">
        <v>237</v>
      </c>
      <c r="S24" s="329"/>
      <c r="T24" s="329"/>
      <c r="U24" s="330" t="s">
        <v>237</v>
      </c>
      <c r="V24" s="330" t="s">
        <v>237</v>
      </c>
      <c r="W24" s="330" t="s">
        <v>237</v>
      </c>
      <c r="X24" s="330" t="s">
        <v>237</v>
      </c>
      <c r="Y24" s="330" t="s">
        <v>237</v>
      </c>
      <c r="Z24" s="329"/>
      <c r="AA24" s="329"/>
      <c r="AB24" s="330" t="s">
        <v>237</v>
      </c>
      <c r="AC24" s="330" t="s">
        <v>237</v>
      </c>
      <c r="AD24" s="330" t="s">
        <v>237</v>
      </c>
      <c r="AE24" s="330" t="s">
        <v>237</v>
      </c>
      <c r="AF24" s="330" t="s">
        <v>237</v>
      </c>
      <c r="AG24" s="371"/>
      <c r="AH24" s="372"/>
      <c r="AI24" s="330" t="s">
        <v>237</v>
      </c>
      <c r="AJ24" s="325">
        <v>126</v>
      </c>
      <c r="AK24" s="326">
        <f>COUNTIF(C24:AJ24,"T")*6+COUNTIF(C24:AJ24,"P")*11+COUNTIF(C24:AJ24,"M")*6+COUNTIF(C24:AJ24,"I")*6+COUNTIF(C24:AJ24,"N")*12+COUNTIF(C24:AJ24,"TI")*11+COUNTIF(C24:AJ24,"MT")*12+COUNTIF(C24:AJ24,"MN")*18+COUNTIF(C24:AJ24,"PI")*17+COUNTIF(C24:AJ24,"NA")*6+COUNTIF(C24:AJ24,"NB")*6+COUNTIF(C24:AJ24,"AF")*6</f>
        <v>126</v>
      </c>
      <c r="AL24" s="327">
        <f>SUM(AK24-126)</f>
        <v>0</v>
      </c>
    </row>
    <row r="25" spans="1:38" ht="16.5" customHeight="1" thickBot="1">
      <c r="A25" s="309" t="s">
        <v>0</v>
      </c>
      <c r="B25" s="331" t="s">
        <v>1</v>
      </c>
      <c r="C25" s="311" t="s">
        <v>2</v>
      </c>
      <c r="D25" s="312" t="s">
        <v>3</v>
      </c>
      <c r="E25" s="332">
        <v>1</v>
      </c>
      <c r="F25" s="332">
        <v>2</v>
      </c>
      <c r="G25" s="332">
        <v>3</v>
      </c>
      <c r="H25" s="332">
        <v>4</v>
      </c>
      <c r="I25" s="332">
        <v>5</v>
      </c>
      <c r="J25" s="373">
        <v>6</v>
      </c>
      <c r="K25" s="373">
        <v>7</v>
      </c>
      <c r="L25" s="373">
        <v>8</v>
      </c>
      <c r="M25" s="373">
        <v>9</v>
      </c>
      <c r="N25" s="373">
        <v>10</v>
      </c>
      <c r="O25" s="373">
        <v>11</v>
      </c>
      <c r="P25" s="373">
        <v>12</v>
      </c>
      <c r="Q25" s="373">
        <v>13</v>
      </c>
      <c r="R25" s="373">
        <v>14</v>
      </c>
      <c r="S25" s="373">
        <v>15</v>
      </c>
      <c r="T25" s="373">
        <v>16</v>
      </c>
      <c r="U25" s="373">
        <v>17</v>
      </c>
      <c r="V25" s="373">
        <v>18</v>
      </c>
      <c r="W25" s="373">
        <v>19</v>
      </c>
      <c r="X25" s="373">
        <v>20</v>
      </c>
      <c r="Y25" s="373">
        <v>21</v>
      </c>
      <c r="Z25" s="373">
        <v>22</v>
      </c>
      <c r="AA25" s="373">
        <v>23</v>
      </c>
      <c r="AB25" s="373">
        <v>24</v>
      </c>
      <c r="AC25" s="373">
        <v>25</v>
      </c>
      <c r="AD25" s="373">
        <v>26</v>
      </c>
      <c r="AE25" s="373">
        <v>27</v>
      </c>
      <c r="AF25" s="373">
        <v>28</v>
      </c>
      <c r="AG25" s="332">
        <v>29</v>
      </c>
      <c r="AH25" s="332">
        <v>30</v>
      </c>
      <c r="AI25" s="332">
        <v>31</v>
      </c>
      <c r="AJ25" s="325"/>
      <c r="AK25" s="326"/>
      <c r="AL25" s="327"/>
    </row>
    <row r="26" spans="1:38" ht="16.5" customHeight="1">
      <c r="A26" s="309"/>
      <c r="B26" s="331"/>
      <c r="C26" s="311"/>
      <c r="D26" s="312"/>
      <c r="E26" s="334" t="s">
        <v>10</v>
      </c>
      <c r="F26" s="334" t="s">
        <v>11</v>
      </c>
      <c r="G26" s="334" t="s">
        <v>10</v>
      </c>
      <c r="H26" s="334" t="s">
        <v>12</v>
      </c>
      <c r="I26" s="334" t="s">
        <v>9</v>
      </c>
      <c r="J26" s="334" t="s">
        <v>9</v>
      </c>
      <c r="K26" s="334" t="s">
        <v>10</v>
      </c>
      <c r="L26" s="334" t="s">
        <v>10</v>
      </c>
      <c r="M26" s="334" t="s">
        <v>11</v>
      </c>
      <c r="N26" s="334" t="s">
        <v>10</v>
      </c>
      <c r="O26" s="334" t="s">
        <v>12</v>
      </c>
      <c r="P26" s="334" t="s">
        <v>9</v>
      </c>
      <c r="Q26" s="334" t="s">
        <v>9</v>
      </c>
      <c r="R26" s="334" t="s">
        <v>10</v>
      </c>
      <c r="S26" s="334" t="s">
        <v>10</v>
      </c>
      <c r="T26" s="334" t="s">
        <v>11</v>
      </c>
      <c r="U26" s="334" t="s">
        <v>10</v>
      </c>
      <c r="V26" s="334" t="s">
        <v>12</v>
      </c>
      <c r="W26" s="334" t="s">
        <v>9</v>
      </c>
      <c r="X26" s="334" t="s">
        <v>9</v>
      </c>
      <c r="Y26" s="334" t="s">
        <v>10</v>
      </c>
      <c r="Z26" s="334" t="s">
        <v>10</v>
      </c>
      <c r="AA26" s="334" t="s">
        <v>11</v>
      </c>
      <c r="AB26" s="334" t="s">
        <v>10</v>
      </c>
      <c r="AC26" s="334" t="s">
        <v>12</v>
      </c>
      <c r="AD26" s="334" t="s">
        <v>9</v>
      </c>
      <c r="AE26" s="334" t="s">
        <v>9</v>
      </c>
      <c r="AF26" s="334" t="s">
        <v>10</v>
      </c>
      <c r="AG26" s="334" t="s">
        <v>10</v>
      </c>
      <c r="AH26" s="334" t="s">
        <v>11</v>
      </c>
      <c r="AI26" s="334" t="s">
        <v>10</v>
      </c>
      <c r="AJ26" s="325"/>
      <c r="AK26" s="326"/>
      <c r="AL26" s="327"/>
    </row>
    <row r="27" spans="1:38" ht="16.5" customHeight="1">
      <c r="A27" s="353" t="s">
        <v>297</v>
      </c>
      <c r="B27" s="319" t="s">
        <v>298</v>
      </c>
      <c r="C27" s="320"/>
      <c r="D27" s="15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 t="s">
        <v>236</v>
      </c>
      <c r="T27" s="374"/>
      <c r="U27" s="374"/>
      <c r="V27" s="374"/>
      <c r="W27" s="374"/>
      <c r="X27" s="374"/>
      <c r="Y27" s="374"/>
      <c r="Z27" s="374"/>
      <c r="AA27" s="374"/>
      <c r="AB27" s="374"/>
      <c r="AC27" s="374"/>
      <c r="AD27" s="374"/>
      <c r="AE27" s="374"/>
      <c r="AF27" s="374"/>
      <c r="AG27" s="374"/>
      <c r="AH27" s="374"/>
      <c r="AI27" s="374"/>
      <c r="AJ27" s="325"/>
      <c r="AK27" s="326"/>
      <c r="AL27" s="326"/>
    </row>
    <row r="28" spans="1:38" ht="16.5" customHeight="1">
      <c r="A28" s="353"/>
      <c r="B28" s="344"/>
      <c r="C28" s="320"/>
      <c r="D28" s="15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4"/>
      <c r="AD28" s="374"/>
      <c r="AE28" s="374"/>
      <c r="AF28" s="374"/>
      <c r="AG28" s="374"/>
      <c r="AH28" s="374"/>
      <c r="AI28" s="374"/>
      <c r="AJ28" s="325"/>
      <c r="AK28" s="326"/>
      <c r="AL28" s="326"/>
    </row>
    <row r="29" spans="1:38" ht="16.5" customHeight="1">
      <c r="A29" s="375"/>
      <c r="B29" s="49"/>
      <c r="C29" s="376"/>
      <c r="D29" s="15"/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7"/>
      <c r="X29" s="377"/>
      <c r="Y29" s="377"/>
      <c r="Z29" s="377"/>
      <c r="AA29" s="377"/>
      <c r="AB29" s="377"/>
      <c r="AC29" s="377"/>
      <c r="AD29" s="377"/>
      <c r="AE29" s="377"/>
      <c r="AF29" s="377"/>
      <c r="AG29" s="377"/>
      <c r="AH29" s="377"/>
      <c r="AI29" s="377"/>
      <c r="AJ29" s="325"/>
      <c r="AK29" s="326"/>
      <c r="AL29" s="378"/>
    </row>
    <row r="30" spans="1:38" ht="16.5" customHeight="1" thickBot="1">
      <c r="A30" s="379"/>
      <c r="B30" s="380" t="s">
        <v>299</v>
      </c>
      <c r="C30" s="380"/>
      <c r="D30" s="380"/>
      <c r="E30" s="381"/>
      <c r="F30" s="381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2"/>
      <c r="X30" s="382"/>
      <c r="Y30" s="382"/>
      <c r="Z30" s="382"/>
      <c r="AA30" s="382"/>
      <c r="AB30" s="382"/>
      <c r="AC30" s="382"/>
      <c r="AD30" s="382"/>
      <c r="AE30" s="382"/>
      <c r="AF30" s="382"/>
      <c r="AG30" s="382"/>
      <c r="AH30" s="382"/>
      <c r="AI30" s="382"/>
      <c r="AJ30" s="383"/>
      <c r="AK30" s="384"/>
      <c r="AL30" s="385">
        <f>SUM(AL6:AL29)</f>
        <v>540</v>
      </c>
    </row>
    <row r="31" spans="1:38" ht="15" customHeight="1" thickBot="1">
      <c r="A31" s="386"/>
      <c r="B31" s="387" t="s">
        <v>300</v>
      </c>
      <c r="C31" s="388"/>
      <c r="D31" s="389"/>
      <c r="E31" s="7"/>
      <c r="F31" s="225"/>
      <c r="G31" s="225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7"/>
      <c r="T31" s="227"/>
      <c r="U31" s="227"/>
      <c r="V31" s="390" t="s">
        <v>301</v>
      </c>
      <c r="W31" s="390"/>
      <c r="X31" s="390"/>
      <c r="Y31" s="390"/>
      <c r="Z31" s="390"/>
      <c r="AA31" s="390"/>
      <c r="AB31" s="390"/>
      <c r="AC31" s="390"/>
      <c r="AD31" s="390"/>
      <c r="AE31" s="390"/>
      <c r="AF31" s="390"/>
      <c r="AG31" s="390"/>
      <c r="AH31" s="390"/>
      <c r="AI31" s="390"/>
      <c r="AJ31" s="9"/>
      <c r="AK31" s="5"/>
      <c r="AL31" s="391"/>
    </row>
    <row r="32" spans="1:38" s="1" customFormat="1" ht="15" customHeight="1">
      <c r="A32" s="392"/>
      <c r="B32" s="393" t="s">
        <v>25</v>
      </c>
      <c r="C32" s="394"/>
      <c r="D32" s="395"/>
      <c r="E32" s="8"/>
      <c r="F32" s="225"/>
      <c r="G32" s="225"/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6"/>
      <c r="S32" s="7"/>
      <c r="T32" s="227"/>
      <c r="U32" s="227"/>
      <c r="V32" s="397" t="s">
        <v>302</v>
      </c>
      <c r="W32" s="397"/>
      <c r="X32" s="397"/>
      <c r="Y32" s="397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9"/>
      <c r="AK32" s="5"/>
      <c r="AL32" s="391"/>
    </row>
    <row r="33" spans="1:38" s="1" customFormat="1" ht="15" customHeight="1">
      <c r="A33" s="398"/>
      <c r="B33" s="208" t="s">
        <v>26</v>
      </c>
      <c r="C33" s="209"/>
      <c r="D33" s="210"/>
      <c r="E33" s="7"/>
      <c r="F33" s="225"/>
      <c r="G33" s="225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7"/>
      <c r="T33" s="255"/>
      <c r="U33" s="255"/>
      <c r="V33" s="399" t="s">
        <v>303</v>
      </c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  <c r="AJ33" s="9"/>
      <c r="AK33" s="5"/>
      <c r="AL33" s="391"/>
    </row>
    <row r="34" spans="1:38" ht="15" customHeight="1">
      <c r="A34" s="400"/>
      <c r="B34" s="208" t="s">
        <v>27</v>
      </c>
      <c r="C34" s="209"/>
      <c r="D34" s="210"/>
      <c r="E34" s="5"/>
      <c r="F34" s="401"/>
      <c r="G34" s="401"/>
      <c r="H34" s="401"/>
      <c r="I34" s="401"/>
      <c r="J34" s="401"/>
      <c r="K34" s="401"/>
      <c r="L34" s="401"/>
      <c r="M34" s="401"/>
      <c r="N34" s="401"/>
      <c r="O34" s="401"/>
      <c r="P34" s="401"/>
      <c r="Q34" s="401"/>
      <c r="R34" s="401"/>
      <c r="S34" s="401"/>
      <c r="T34" s="401"/>
      <c r="U34" s="401"/>
      <c r="V34" s="402" t="s">
        <v>304</v>
      </c>
      <c r="W34" s="402"/>
      <c r="X34" s="402"/>
      <c r="Y34" s="402"/>
      <c r="Z34" s="402"/>
      <c r="AA34" s="402"/>
      <c r="AB34" s="402"/>
      <c r="AC34" s="402"/>
      <c r="AD34" s="402"/>
      <c r="AE34" s="402"/>
      <c r="AF34" s="402"/>
      <c r="AG34" s="402"/>
      <c r="AH34" s="402"/>
      <c r="AI34" s="402"/>
      <c r="AJ34" s="5"/>
      <c r="AK34" s="5"/>
      <c r="AL34" s="391"/>
    </row>
    <row r="35" spans="1:38" ht="15" customHeight="1" thickBot="1">
      <c r="A35" s="403"/>
      <c r="B35" s="404" t="s">
        <v>28</v>
      </c>
      <c r="C35" s="405"/>
      <c r="D35" s="406"/>
      <c r="E35" s="407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  <c r="AA35" s="408"/>
      <c r="AB35" s="408"/>
      <c r="AC35" s="408"/>
      <c r="AD35" s="408"/>
      <c r="AE35" s="408"/>
      <c r="AF35" s="408"/>
      <c r="AG35" s="408"/>
      <c r="AH35" s="408"/>
      <c r="AI35" s="408"/>
      <c r="AJ35" s="407"/>
      <c r="AK35" s="407"/>
      <c r="AL35" s="409"/>
    </row>
    <row r="36" spans="1:38" ht="15">
      <c r="A36" s="2"/>
      <c r="B36" s="2"/>
      <c r="C36" s="410"/>
      <c r="D36" s="2"/>
      <c r="E36" s="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3"/>
      <c r="AK36" s="3"/>
      <c r="AL36" s="3"/>
    </row>
    <row r="37" spans="1:38" ht="15">
      <c r="A37" s="2"/>
      <c r="B37" s="2"/>
      <c r="C37" s="410"/>
      <c r="D37" s="2"/>
      <c r="E37" s="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3"/>
      <c r="AK37" s="3"/>
      <c r="AL37" s="3"/>
    </row>
    <row r="38" spans="1:38" ht="15">
      <c r="A38" s="2"/>
      <c r="B38" s="2"/>
      <c r="C38" s="410"/>
      <c r="D38" s="2"/>
      <c r="E38" s="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3"/>
      <c r="AK38" s="3"/>
      <c r="AL38" s="3"/>
    </row>
    <row r="39" spans="1:38" ht="15">
      <c r="A39" s="2"/>
      <c r="B39" s="2"/>
      <c r="C39" s="410"/>
      <c r="D39" s="2"/>
      <c r="E39" s="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3"/>
      <c r="AK39" s="3"/>
      <c r="AL39" s="3"/>
    </row>
    <row r="40" spans="1:38" ht="15">
      <c r="A40" s="2"/>
      <c r="B40" s="2"/>
      <c r="C40" s="410"/>
      <c r="D40" s="2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3"/>
      <c r="AK40" s="3"/>
      <c r="AL40" s="3"/>
    </row>
    <row r="41" spans="1:38" ht="15">
      <c r="A41" s="2"/>
      <c r="B41" s="2"/>
      <c r="C41" s="410"/>
      <c r="D41" s="2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3"/>
      <c r="AK41" s="3"/>
      <c r="AL41" s="3"/>
    </row>
    <row r="42" spans="1:38" ht="15">
      <c r="A42" s="2"/>
      <c r="B42" s="2"/>
      <c r="C42" s="410"/>
      <c r="D42" s="2"/>
      <c r="E42" s="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3"/>
      <c r="AK42" s="3"/>
      <c r="AL42" s="3"/>
    </row>
    <row r="43" spans="1:38" ht="15">
      <c r="A43" s="2"/>
      <c r="B43" s="2"/>
      <c r="C43" s="410"/>
      <c r="D43" s="2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3"/>
      <c r="AK43" s="3"/>
      <c r="AL43" s="3"/>
    </row>
    <row r="44" spans="1:38" ht="15">
      <c r="A44" s="2"/>
      <c r="B44" s="2"/>
      <c r="C44" s="410"/>
      <c r="D44" s="2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3"/>
      <c r="AK44" s="3"/>
      <c r="AL44" s="3"/>
    </row>
    <row r="45" spans="1:38" ht="15">
      <c r="A45" s="2"/>
      <c r="B45" s="2"/>
      <c r="C45" s="410"/>
      <c r="D45" s="2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3"/>
      <c r="AK45" s="3"/>
      <c r="AL45" s="3"/>
    </row>
    <row r="46" spans="1:38" ht="15">
      <c r="A46" s="2"/>
      <c r="B46" s="2"/>
      <c r="C46" s="410"/>
      <c r="D46" s="2"/>
      <c r="E46" s="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3"/>
      <c r="AK46" s="3"/>
      <c r="AL46" s="3"/>
    </row>
    <row r="47" spans="1:38" ht="15">
      <c r="A47" s="2"/>
      <c r="B47" s="2"/>
      <c r="C47" s="410"/>
      <c r="D47" s="2"/>
      <c r="E47" s="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3"/>
      <c r="AK47" s="3"/>
      <c r="AL47" s="3"/>
    </row>
    <row r="48" spans="1:38" ht="15">
      <c r="A48" s="2"/>
      <c r="B48" s="2"/>
      <c r="C48" s="410"/>
      <c r="D48" s="2"/>
      <c r="E48" s="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3"/>
      <c r="AK48" s="3"/>
      <c r="AL48" s="3"/>
    </row>
    <row r="49" spans="1:38" ht="15">
      <c r="A49" s="2"/>
      <c r="B49" s="2"/>
      <c r="C49" s="410"/>
      <c r="D49" s="2"/>
      <c r="E49" s="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3"/>
      <c r="AK49" s="3"/>
      <c r="AL49" s="3"/>
    </row>
    <row r="50" spans="1:38" ht="15">
      <c r="A50" s="2"/>
      <c r="B50" s="2"/>
      <c r="C50" s="410"/>
      <c r="D50" s="2"/>
      <c r="E50" s="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3"/>
      <c r="AK50" s="3"/>
      <c r="AL50" s="3"/>
    </row>
    <row r="51" spans="1:38" ht="15">
      <c r="A51" s="2"/>
      <c r="B51" s="2"/>
      <c r="C51" s="410"/>
      <c r="D51" s="2"/>
      <c r="E51" s="3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3"/>
      <c r="AK51" s="3"/>
      <c r="AL51" s="3"/>
    </row>
    <row r="52" spans="1:38" ht="15">
      <c r="A52" s="2"/>
      <c r="B52" s="2"/>
      <c r="C52" s="410"/>
      <c r="D52" s="2"/>
      <c r="E52" s="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3"/>
      <c r="AK52" s="3"/>
      <c r="AL52" s="3"/>
    </row>
    <row r="53" spans="1:38" ht="15">
      <c r="A53" s="2"/>
      <c r="B53" s="2"/>
      <c r="C53" s="410"/>
      <c r="D53" s="2"/>
      <c r="E53" s="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3"/>
      <c r="AK53" s="3"/>
      <c r="AL53" s="3"/>
    </row>
    <row r="54" spans="1:38" ht="15">
      <c r="A54" s="2"/>
      <c r="B54" s="2"/>
      <c r="C54" s="410"/>
      <c r="D54" s="2"/>
      <c r="E54" s="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3"/>
      <c r="AK54" s="3"/>
      <c r="AL54" s="3"/>
    </row>
    <row r="55" spans="1:38" ht="15">
      <c r="A55" s="2"/>
      <c r="B55" s="2"/>
      <c r="C55" s="410"/>
      <c r="D55" s="2"/>
      <c r="E55" s="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3"/>
      <c r="AK55" s="3"/>
      <c r="AL55" s="3"/>
    </row>
    <row r="56" spans="1:38" ht="15">
      <c r="A56" s="2"/>
      <c r="B56" s="2"/>
      <c r="C56" s="410"/>
      <c r="D56" s="2"/>
      <c r="E56" s="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3"/>
      <c r="AK56" s="3"/>
      <c r="AL56" s="3"/>
    </row>
    <row r="57" spans="1:38" ht="15">
      <c r="A57" s="2"/>
      <c r="B57" s="2"/>
      <c r="C57" s="410"/>
      <c r="D57" s="2"/>
      <c r="E57" s="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3"/>
      <c r="AK57" s="3"/>
      <c r="AL57" s="3"/>
    </row>
    <row r="58" spans="1:38" ht="15">
      <c r="A58" s="2"/>
      <c r="B58" s="2"/>
      <c r="C58" s="410"/>
      <c r="D58" s="2"/>
      <c r="E58" s="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3"/>
      <c r="AK58" s="3"/>
      <c r="AL58" s="3"/>
    </row>
    <row r="59" spans="1:38" ht="15">
      <c r="A59" s="2"/>
      <c r="B59" s="2"/>
      <c r="C59" s="410"/>
      <c r="D59" s="2"/>
      <c r="E59" s="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3"/>
      <c r="AK59" s="3"/>
      <c r="AL59" s="3"/>
    </row>
    <row r="60" spans="1:38" ht="15">
      <c r="A60" s="2"/>
      <c r="B60" s="2"/>
      <c r="C60" s="410"/>
      <c r="D60" s="2"/>
      <c r="E60" s="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3"/>
      <c r="AK60" s="3"/>
      <c r="AL60" s="3"/>
    </row>
    <row r="61" spans="1:38" ht="15">
      <c r="A61" s="2"/>
      <c r="B61" s="2"/>
      <c r="C61" s="410"/>
      <c r="D61" s="2"/>
      <c r="E61" s="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3"/>
      <c r="AK61" s="3"/>
      <c r="AL61" s="3"/>
    </row>
    <row r="62" spans="1:38" ht="15">
      <c r="A62" s="2"/>
      <c r="B62" s="2"/>
      <c r="C62" s="410"/>
      <c r="D62" s="2"/>
      <c r="E62" s="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3"/>
      <c r="AK62" s="3"/>
      <c r="AL62" s="3"/>
    </row>
    <row r="63" spans="1:38" ht="15">
      <c r="A63" s="2"/>
      <c r="B63" s="2"/>
      <c r="C63" s="410"/>
      <c r="D63" s="2"/>
      <c r="E63" s="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3"/>
      <c r="AK63" s="3"/>
      <c r="AL63" s="3"/>
    </row>
    <row r="64" spans="1:38" ht="15">
      <c r="A64" s="2"/>
      <c r="B64" s="2"/>
      <c r="C64" s="410"/>
      <c r="D64" s="2"/>
      <c r="E64" s="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3"/>
      <c r="AK64" s="3"/>
      <c r="AL64" s="3"/>
    </row>
    <row r="65" spans="1:38" ht="15">
      <c r="A65" s="2"/>
      <c r="B65" s="2"/>
      <c r="C65" s="410"/>
      <c r="D65" s="2"/>
      <c r="E65" s="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3"/>
      <c r="AK65" s="3"/>
      <c r="AL65" s="3"/>
    </row>
    <row r="66" spans="1:38" ht="15">
      <c r="A66" s="2"/>
      <c r="B66" s="2"/>
      <c r="C66" s="410"/>
      <c r="D66" s="2"/>
      <c r="E66" s="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3"/>
      <c r="AK66" s="3"/>
      <c r="AL66" s="3"/>
    </row>
    <row r="67" spans="1:38" ht="15">
      <c r="A67" s="2"/>
      <c r="B67" s="2"/>
      <c r="C67" s="410"/>
      <c r="D67" s="2"/>
      <c r="E67" s="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3"/>
      <c r="AK67" s="3"/>
      <c r="AL67" s="3"/>
    </row>
    <row r="68" spans="1:38" ht="15">
      <c r="A68" s="2"/>
      <c r="B68" s="2"/>
      <c r="C68" s="410"/>
      <c r="D68" s="2"/>
      <c r="E68" s="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3"/>
      <c r="AK68" s="3"/>
      <c r="AL68" s="3"/>
    </row>
    <row r="69" spans="1:38" ht="15">
      <c r="A69" s="2"/>
      <c r="B69" s="2"/>
      <c r="C69" s="410"/>
      <c r="D69" s="2"/>
      <c r="E69" s="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3"/>
      <c r="AK69" s="3"/>
      <c r="AL69" s="3"/>
    </row>
    <row r="70" spans="1:38" ht="15">
      <c r="A70" s="2"/>
      <c r="B70" s="2"/>
      <c r="C70" s="410"/>
      <c r="D70" s="2"/>
      <c r="E70" s="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3"/>
      <c r="AK70" s="3"/>
      <c r="AL70" s="3"/>
    </row>
    <row r="71" spans="1:38" ht="15">
      <c r="A71" s="2"/>
      <c r="B71" s="2"/>
      <c r="C71" s="410"/>
      <c r="D71" s="2"/>
      <c r="E71" s="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3"/>
      <c r="AK71" s="3"/>
      <c r="AL71" s="3"/>
    </row>
    <row r="72" spans="1:38" ht="15">
      <c r="A72" s="2"/>
      <c r="B72" s="2"/>
      <c r="C72" s="410"/>
      <c r="D72" s="2"/>
      <c r="E72" s="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3"/>
      <c r="AK72" s="3"/>
      <c r="AL72" s="3"/>
    </row>
    <row r="73" spans="1:38" ht="15">
      <c r="A73" s="2"/>
      <c r="B73" s="2"/>
      <c r="C73" s="410"/>
      <c r="D73" s="2"/>
      <c r="E73" s="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3"/>
      <c r="AK73" s="3"/>
      <c r="AL73" s="3"/>
    </row>
    <row r="74" spans="1:38" ht="15">
      <c r="A74" s="2"/>
      <c r="B74" s="2"/>
      <c r="C74" s="410"/>
      <c r="D74" s="2"/>
      <c r="E74" s="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3"/>
      <c r="AK74" s="3"/>
      <c r="AL74" s="3"/>
    </row>
    <row r="75" spans="1:38" ht="15">
      <c r="A75" s="2"/>
      <c r="B75" s="2"/>
      <c r="C75" s="410"/>
      <c r="D75" s="2"/>
      <c r="E75" s="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3"/>
      <c r="AK75" s="3"/>
      <c r="AL75" s="3"/>
    </row>
    <row r="76" spans="1:38" ht="15">
      <c r="A76" s="2"/>
      <c r="B76" s="2"/>
      <c r="C76" s="410"/>
      <c r="D76" s="2"/>
      <c r="E76" s="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3"/>
      <c r="AK76" s="3"/>
      <c r="AL76" s="3"/>
    </row>
    <row r="77" spans="1:38" ht="15">
      <c r="A77" s="2"/>
      <c r="B77" s="2"/>
      <c r="C77" s="410"/>
      <c r="D77" s="2"/>
      <c r="E77" s="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3"/>
      <c r="AK77" s="3"/>
      <c r="AL77" s="3"/>
    </row>
    <row r="78" spans="1:38" ht="15">
      <c r="A78" s="2"/>
      <c r="B78" s="2"/>
      <c r="C78" s="410"/>
      <c r="D78" s="2"/>
      <c r="E78" s="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3"/>
      <c r="AK78" s="3"/>
      <c r="AL78" s="3"/>
    </row>
    <row r="79" spans="1:38" ht="15">
      <c r="A79" s="2"/>
      <c r="B79" s="2"/>
      <c r="C79" s="410"/>
      <c r="D79" s="2"/>
      <c r="E79" s="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3"/>
      <c r="AK79" s="3"/>
      <c r="AL79" s="3"/>
    </row>
    <row r="80" spans="1:38" ht="15">
      <c r="A80" s="2"/>
      <c r="B80" s="2"/>
      <c r="C80" s="410"/>
      <c r="D80" s="2"/>
      <c r="E80" s="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3"/>
      <c r="AK80" s="3"/>
      <c r="AL80" s="3"/>
    </row>
    <row r="81" spans="1:38" ht="15">
      <c r="A81" s="2"/>
      <c r="B81" s="2"/>
      <c r="C81" s="410"/>
      <c r="D81" s="2"/>
      <c r="E81" s="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3"/>
      <c r="AK81" s="3"/>
      <c r="AL81" s="3"/>
    </row>
    <row r="82" spans="1:38" ht="15">
      <c r="A82" s="2"/>
      <c r="B82" s="2"/>
      <c r="C82" s="410"/>
      <c r="D82" s="2"/>
      <c r="E82" s="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3"/>
      <c r="AK82" s="3"/>
      <c r="AL82" s="3"/>
    </row>
    <row r="83" spans="1:38" ht="15">
      <c r="A83" s="2"/>
      <c r="B83" s="2"/>
      <c r="C83" s="410"/>
      <c r="D83" s="2"/>
      <c r="E83" s="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3"/>
      <c r="AK83" s="3"/>
      <c r="AL83" s="3"/>
    </row>
    <row r="84" spans="1:38" ht="15">
      <c r="A84" s="2"/>
      <c r="B84" s="2"/>
      <c r="C84" s="410"/>
      <c r="D84" s="2"/>
      <c r="E84" s="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3"/>
      <c r="AK84" s="3"/>
      <c r="AL84" s="3"/>
    </row>
    <row r="85" spans="1:38" ht="15">
      <c r="A85" s="2"/>
      <c r="B85" s="2"/>
      <c r="C85" s="410"/>
      <c r="D85" s="2"/>
      <c r="E85" s="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3"/>
      <c r="AK85" s="3"/>
      <c r="AL85" s="3"/>
    </row>
    <row r="86" spans="1:38" ht="15">
      <c r="A86" s="2"/>
      <c r="B86" s="2"/>
      <c r="C86" s="410"/>
      <c r="D86" s="2"/>
      <c r="E86" s="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3"/>
      <c r="AK86" s="3"/>
      <c r="AL86" s="3"/>
    </row>
    <row r="87" spans="1:38" ht="15">
      <c r="A87" s="2"/>
      <c r="B87" s="2"/>
      <c r="C87" s="410"/>
      <c r="D87" s="2"/>
      <c r="E87" s="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3"/>
      <c r="AK87" s="3"/>
      <c r="AL87" s="3"/>
    </row>
    <row r="88" spans="1:38" ht="15">
      <c r="A88" s="2"/>
      <c r="B88" s="2"/>
      <c r="C88" s="410"/>
      <c r="D88" s="2"/>
      <c r="E88" s="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3"/>
      <c r="AK88" s="3"/>
      <c r="AL88" s="3"/>
    </row>
    <row r="89" spans="1:38" ht="15">
      <c r="A89" s="2"/>
      <c r="B89" s="2"/>
      <c r="C89" s="410"/>
      <c r="D89" s="2"/>
      <c r="E89" s="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3"/>
      <c r="AK89" s="3"/>
      <c r="AL89" s="3"/>
    </row>
    <row r="90" spans="1:38" ht="15">
      <c r="A90" s="2"/>
      <c r="B90" s="2"/>
      <c r="C90" s="410"/>
      <c r="D90" s="2"/>
      <c r="E90" s="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3"/>
      <c r="AK90" s="3"/>
      <c r="AL90" s="3"/>
    </row>
    <row r="91" spans="1:38" ht="15">
      <c r="A91" s="2"/>
      <c r="B91" s="2"/>
      <c r="C91" s="410"/>
      <c r="D91" s="2"/>
      <c r="E91" s="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3"/>
      <c r="AK91" s="3"/>
      <c r="AL91" s="3"/>
    </row>
    <row r="92" spans="1:38" ht="15">
      <c r="A92" s="2"/>
      <c r="B92" s="2"/>
      <c r="C92" s="410"/>
      <c r="D92" s="2"/>
      <c r="E92" s="3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3"/>
      <c r="AK92" s="3"/>
      <c r="AL92" s="3"/>
    </row>
    <row r="93" spans="1:38" ht="15">
      <c r="A93" s="2"/>
      <c r="B93" s="2"/>
      <c r="C93" s="410"/>
      <c r="D93" s="2"/>
      <c r="E93" s="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3"/>
      <c r="AK93" s="3"/>
      <c r="AL93" s="3"/>
    </row>
    <row r="94" spans="1:38" ht="15">
      <c r="A94" s="2"/>
      <c r="B94" s="2"/>
      <c r="C94" s="410"/>
      <c r="D94" s="2"/>
      <c r="E94" s="3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3"/>
      <c r="AK94" s="3"/>
      <c r="AL94" s="3"/>
    </row>
    <row r="95" spans="1:38" ht="15">
      <c r="A95" s="2"/>
      <c r="B95" s="2"/>
      <c r="C95" s="410"/>
      <c r="D95" s="2"/>
      <c r="E95" s="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3"/>
      <c r="AK95" s="3"/>
      <c r="AL95" s="3"/>
    </row>
    <row r="96" spans="1:38" ht="15">
      <c r="A96" s="2"/>
      <c r="B96" s="2"/>
      <c r="C96" s="410"/>
      <c r="D96" s="2"/>
      <c r="E96" s="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3"/>
      <c r="AK96" s="3"/>
      <c r="AL96" s="3"/>
    </row>
    <row r="97" spans="1:38" ht="15">
      <c r="A97" s="2"/>
      <c r="B97" s="2"/>
      <c r="C97" s="410"/>
      <c r="D97" s="2"/>
      <c r="E97" s="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3"/>
      <c r="AK97" s="3"/>
      <c r="AL97" s="3"/>
    </row>
    <row r="98" spans="1:38" ht="15">
      <c r="A98" s="2"/>
      <c r="B98" s="2"/>
      <c r="C98" s="410"/>
      <c r="D98" s="2"/>
      <c r="E98" s="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3"/>
      <c r="AK98" s="3"/>
      <c r="AL98" s="3"/>
    </row>
    <row r="99" spans="1:38" ht="15">
      <c r="A99" s="2"/>
      <c r="B99" s="2"/>
      <c r="C99" s="410"/>
      <c r="D99" s="2"/>
      <c r="E99" s="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3"/>
      <c r="AK99" s="3"/>
      <c r="AL99" s="3"/>
    </row>
    <row r="100" spans="1:38" ht="15">
      <c r="A100" s="2"/>
      <c r="B100" s="2"/>
      <c r="C100" s="410"/>
      <c r="D100" s="2"/>
      <c r="E100" s="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3"/>
      <c r="AK100" s="3"/>
      <c r="AL100" s="3"/>
    </row>
    <row r="101" spans="1:38" ht="15">
      <c r="A101" s="2"/>
      <c r="B101" s="2"/>
      <c r="C101" s="410"/>
      <c r="D101" s="2"/>
      <c r="E101" s="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3"/>
      <c r="AK101" s="3"/>
      <c r="AL101" s="3"/>
    </row>
    <row r="102" spans="1:38" ht="15">
      <c r="A102" s="2"/>
      <c r="B102" s="2"/>
      <c r="C102" s="410"/>
      <c r="D102" s="2"/>
      <c r="E102" s="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3"/>
      <c r="AK102" s="3"/>
      <c r="AL102" s="3"/>
    </row>
    <row r="103" spans="1:38" ht="15">
      <c r="A103" s="2"/>
      <c r="B103" s="2"/>
      <c r="C103" s="410"/>
      <c r="D103" s="2"/>
      <c r="E103" s="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3"/>
      <c r="AK103" s="3"/>
      <c r="AL103" s="3"/>
    </row>
    <row r="104" spans="1:38" ht="15">
      <c r="A104" s="2"/>
      <c r="B104" s="2"/>
      <c r="C104" s="410"/>
      <c r="D104" s="2"/>
      <c r="E104" s="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3"/>
      <c r="AK104" s="3"/>
      <c r="AL104" s="3"/>
    </row>
    <row r="105" spans="1:38" ht="15">
      <c r="A105" s="2"/>
      <c r="B105" s="2"/>
      <c r="C105" s="410"/>
      <c r="D105" s="2"/>
      <c r="E105" s="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3"/>
      <c r="AK105" s="3"/>
      <c r="AL105" s="3"/>
    </row>
    <row r="106" spans="1:38" ht="15">
      <c r="A106" s="2"/>
      <c r="B106" s="2"/>
      <c r="C106" s="410"/>
      <c r="D106" s="2"/>
      <c r="E106" s="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3"/>
      <c r="AK106" s="3"/>
      <c r="AL106" s="3"/>
    </row>
    <row r="107" spans="1:38" ht="15">
      <c r="A107" s="2"/>
      <c r="B107" s="2"/>
      <c r="C107" s="410"/>
      <c r="D107" s="2"/>
      <c r="E107" s="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3"/>
      <c r="AK107" s="3"/>
      <c r="AL107" s="3"/>
    </row>
    <row r="108" spans="1:38" ht="15">
      <c r="A108" s="2"/>
      <c r="B108" s="2"/>
      <c r="C108" s="410"/>
      <c r="D108" s="2"/>
      <c r="E108" s="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3"/>
      <c r="AK108" s="3"/>
      <c r="AL108" s="3"/>
    </row>
    <row r="109" spans="1:38" ht="15">
      <c r="A109" s="2"/>
      <c r="B109" s="2"/>
      <c r="C109" s="410"/>
      <c r="D109" s="2"/>
      <c r="E109" s="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3"/>
      <c r="AK109" s="3"/>
      <c r="AL109" s="3"/>
    </row>
    <row r="110" spans="1:38" ht="15">
      <c r="A110" s="2"/>
      <c r="B110" s="2"/>
      <c r="C110" s="410"/>
      <c r="D110" s="2"/>
      <c r="E110" s="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3"/>
      <c r="AK110" s="3"/>
      <c r="AL110" s="3"/>
    </row>
    <row r="111" spans="1:38" ht="15">
      <c r="A111" s="2"/>
      <c r="B111" s="2"/>
      <c r="C111" s="410"/>
      <c r="D111" s="2"/>
      <c r="E111" s="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3"/>
      <c r="AK111" s="3"/>
      <c r="AL111" s="3"/>
    </row>
    <row r="112" spans="1:38" ht="15">
      <c r="A112" s="2"/>
      <c r="B112" s="2"/>
      <c r="C112" s="410"/>
      <c r="D112" s="2"/>
      <c r="E112" s="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3"/>
      <c r="AK112" s="3"/>
      <c r="AL112" s="3"/>
    </row>
    <row r="113" spans="1:38" ht="15">
      <c r="A113" s="2"/>
      <c r="B113" s="2"/>
      <c r="C113" s="410"/>
      <c r="D113" s="2"/>
      <c r="E113" s="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3"/>
      <c r="AK113" s="3"/>
      <c r="AL113" s="3"/>
    </row>
    <row r="114" spans="1:38" ht="15">
      <c r="A114" s="2"/>
      <c r="B114" s="2"/>
      <c r="C114" s="410"/>
      <c r="D114" s="2"/>
      <c r="E114" s="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3"/>
      <c r="AK114" s="3"/>
      <c r="AL114" s="3"/>
    </row>
    <row r="115" spans="1:38" ht="15">
      <c r="A115" s="2"/>
      <c r="B115" s="2"/>
      <c r="C115" s="410"/>
      <c r="D115" s="2"/>
      <c r="E115" s="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3"/>
      <c r="AK115" s="3"/>
      <c r="AL115" s="3"/>
    </row>
    <row r="116" spans="1:38" ht="15">
      <c r="A116" s="2"/>
      <c r="B116" s="2"/>
      <c r="C116" s="410"/>
      <c r="D116" s="2"/>
      <c r="E116" s="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3"/>
      <c r="AK116" s="3"/>
      <c r="AL116" s="3"/>
    </row>
    <row r="117" spans="1:38" ht="15">
      <c r="A117" s="2"/>
      <c r="B117" s="2"/>
      <c r="C117" s="410"/>
      <c r="D117" s="2"/>
      <c r="E117" s="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3"/>
      <c r="AK117" s="3"/>
      <c r="AL117" s="3"/>
    </row>
    <row r="118" spans="1:38" ht="15">
      <c r="A118" s="2"/>
      <c r="B118" s="2"/>
      <c r="C118" s="410"/>
      <c r="D118" s="2"/>
      <c r="E118" s="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3"/>
      <c r="AK118" s="3"/>
      <c r="AL118" s="3"/>
    </row>
    <row r="119" spans="1:38" ht="15">
      <c r="A119" s="2"/>
      <c r="B119" s="2"/>
      <c r="C119" s="410"/>
      <c r="D119" s="2"/>
      <c r="E119" s="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3"/>
      <c r="AK119" s="3"/>
      <c r="AL119" s="3"/>
    </row>
    <row r="120" spans="1:38" ht="15">
      <c r="A120" s="2"/>
      <c r="B120" s="2"/>
      <c r="C120" s="410"/>
      <c r="D120" s="2"/>
      <c r="E120" s="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3"/>
      <c r="AK120" s="3"/>
      <c r="AL120" s="3"/>
    </row>
    <row r="121" spans="1:38" ht="15">
      <c r="A121" s="2"/>
      <c r="B121" s="2"/>
      <c r="C121" s="410"/>
      <c r="D121" s="2"/>
      <c r="E121" s="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3"/>
      <c r="AK121" s="3"/>
      <c r="AL121" s="3"/>
    </row>
    <row r="122" spans="1:38" ht="15">
      <c r="A122" s="2"/>
      <c r="B122" s="2"/>
      <c r="C122" s="410"/>
      <c r="D122" s="2"/>
      <c r="E122" s="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3"/>
      <c r="AK122" s="3"/>
      <c r="AL122" s="3"/>
    </row>
    <row r="123" spans="1:38" ht="15">
      <c r="A123" s="2"/>
      <c r="B123" s="2"/>
      <c r="C123" s="410"/>
      <c r="D123" s="2"/>
      <c r="E123" s="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3"/>
      <c r="AK123" s="3"/>
      <c r="AL123" s="3"/>
    </row>
    <row r="124" spans="1:38" ht="15">
      <c r="A124" s="2"/>
      <c r="B124" s="2"/>
      <c r="C124" s="410"/>
      <c r="D124" s="2"/>
      <c r="E124" s="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3"/>
      <c r="AK124" s="3"/>
      <c r="AL124" s="3"/>
    </row>
    <row r="125" spans="1:38" ht="15">
      <c r="A125" s="2"/>
      <c r="B125" s="2"/>
      <c r="C125" s="410"/>
      <c r="D125" s="2"/>
      <c r="E125" s="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3"/>
      <c r="AK125" s="3"/>
      <c r="AL125" s="3"/>
    </row>
    <row r="126" spans="1:38" ht="15">
      <c r="A126" s="2"/>
      <c r="B126" s="2"/>
      <c r="C126" s="410"/>
      <c r="D126" s="2"/>
      <c r="E126" s="3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3"/>
      <c r="AK126" s="3"/>
      <c r="AL126" s="3"/>
    </row>
    <row r="127" spans="1:38" ht="15">
      <c r="A127" s="2"/>
      <c r="B127" s="2"/>
      <c r="C127" s="410"/>
      <c r="D127" s="2"/>
      <c r="E127" s="3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3"/>
      <c r="AK127" s="3"/>
      <c r="AL127" s="3"/>
    </row>
    <row r="128" spans="1:38" ht="15">
      <c r="A128" s="2"/>
      <c r="B128" s="2"/>
      <c r="C128" s="410"/>
      <c r="D128" s="2"/>
      <c r="E128" s="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3"/>
      <c r="AK128" s="3"/>
      <c r="AL128" s="3"/>
    </row>
    <row r="129" spans="1:38" ht="15">
      <c r="A129" s="2"/>
      <c r="B129" s="2"/>
      <c r="C129" s="410"/>
      <c r="D129" s="2"/>
      <c r="E129" s="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3"/>
      <c r="AK129" s="3"/>
      <c r="AL129" s="3"/>
    </row>
    <row r="130" spans="1:38" ht="15">
      <c r="A130" s="2"/>
      <c r="B130" s="2"/>
      <c r="C130" s="410"/>
      <c r="D130" s="2"/>
      <c r="E130" s="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3"/>
      <c r="AK130" s="3"/>
      <c r="AL130" s="3"/>
    </row>
    <row r="131" spans="1:38" ht="15">
      <c r="A131" s="2"/>
      <c r="B131" s="2"/>
      <c r="C131" s="410"/>
      <c r="D131" s="2"/>
      <c r="E131" s="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3"/>
      <c r="AK131" s="3"/>
      <c r="AL131" s="3"/>
    </row>
    <row r="132" spans="1:38" ht="15">
      <c r="A132" s="2"/>
      <c r="B132" s="2"/>
      <c r="C132" s="410"/>
      <c r="D132" s="2"/>
      <c r="E132" s="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3"/>
      <c r="AK132" s="3"/>
      <c r="AL132" s="3"/>
    </row>
    <row r="133" spans="1:38" ht="15">
      <c r="A133" s="2"/>
      <c r="B133" s="2"/>
      <c r="C133" s="410"/>
      <c r="D133" s="2"/>
      <c r="E133" s="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3"/>
      <c r="AK133" s="3"/>
      <c r="AL133" s="3"/>
    </row>
    <row r="134" spans="1:38" ht="15">
      <c r="A134" s="2"/>
      <c r="B134" s="2"/>
      <c r="C134" s="410"/>
      <c r="D134" s="2"/>
      <c r="E134" s="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3"/>
      <c r="AK134" s="3"/>
      <c r="AL134" s="3"/>
    </row>
    <row r="135" spans="1:38" ht="15">
      <c r="A135" s="2"/>
      <c r="B135" s="2"/>
      <c r="C135" s="410"/>
      <c r="D135" s="2"/>
      <c r="E135" s="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3"/>
      <c r="AK135" s="3"/>
      <c r="AL135" s="3"/>
    </row>
    <row r="136" spans="1:38" ht="15">
      <c r="A136" s="2"/>
      <c r="B136" s="2"/>
      <c r="C136" s="410"/>
      <c r="D136" s="2"/>
      <c r="E136" s="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3"/>
      <c r="AK136" s="3"/>
      <c r="AL136" s="3"/>
    </row>
    <row r="137" spans="1:38" ht="15">
      <c r="A137" s="2"/>
      <c r="B137" s="2"/>
      <c r="C137" s="410"/>
      <c r="D137" s="2"/>
      <c r="E137" s="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3"/>
      <c r="AK137" s="3"/>
      <c r="AL137" s="3"/>
    </row>
    <row r="138" spans="1:38" ht="15">
      <c r="A138" s="2"/>
      <c r="B138" s="2"/>
      <c r="C138" s="410"/>
      <c r="D138" s="2"/>
      <c r="E138" s="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3"/>
      <c r="AK138" s="3"/>
      <c r="AL138" s="3"/>
    </row>
    <row r="139" spans="1:38" ht="15">
      <c r="A139" s="2"/>
      <c r="B139" s="2"/>
      <c r="C139" s="410"/>
      <c r="D139" s="2"/>
      <c r="E139" s="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3"/>
      <c r="AK139" s="3"/>
      <c r="AL139" s="3"/>
    </row>
    <row r="140" spans="1:38" ht="15">
      <c r="A140" s="2"/>
      <c r="B140" s="2"/>
      <c r="C140" s="410"/>
      <c r="D140" s="2"/>
      <c r="E140" s="3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3"/>
      <c r="AK140" s="3"/>
      <c r="AL140" s="3"/>
    </row>
    <row r="141" spans="1:38" ht="15">
      <c r="A141" s="2"/>
      <c r="B141" s="2"/>
      <c r="C141" s="410"/>
      <c r="D141" s="2"/>
      <c r="E141" s="3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3"/>
      <c r="AK141" s="3"/>
      <c r="AL141" s="3"/>
    </row>
    <row r="142" spans="1:38" ht="15">
      <c r="A142" s="2"/>
      <c r="B142" s="2"/>
      <c r="C142" s="410"/>
      <c r="D142" s="2"/>
      <c r="E142" s="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3"/>
      <c r="AK142" s="3"/>
      <c r="AL142" s="3"/>
    </row>
    <row r="143" spans="1:38" ht="15">
      <c r="A143" s="2"/>
      <c r="B143" s="2"/>
      <c r="C143" s="410"/>
      <c r="D143" s="2"/>
      <c r="E143" s="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3"/>
      <c r="AK143" s="3"/>
      <c r="AL143" s="3"/>
    </row>
    <row r="144" spans="1:38" ht="15">
      <c r="A144" s="2"/>
      <c r="B144" s="2"/>
      <c r="C144" s="410"/>
      <c r="D144" s="2"/>
      <c r="E144" s="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3"/>
      <c r="AK144" s="3"/>
      <c r="AL144" s="3"/>
    </row>
    <row r="145" spans="1:38" ht="15">
      <c r="A145" s="2"/>
      <c r="B145" s="2"/>
      <c r="C145" s="410"/>
      <c r="D145" s="2"/>
      <c r="E145" s="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3"/>
      <c r="AK145" s="3"/>
      <c r="AL145" s="3"/>
    </row>
    <row r="146" spans="1:38" ht="15">
      <c r="A146" s="2"/>
      <c r="B146" s="2"/>
      <c r="C146" s="410"/>
      <c r="D146" s="2"/>
      <c r="E146" s="3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3"/>
      <c r="AK146" s="3"/>
      <c r="AL146" s="3"/>
    </row>
    <row r="147" spans="1:38" ht="15">
      <c r="A147" s="2"/>
      <c r="B147" s="2"/>
      <c r="C147" s="410"/>
      <c r="D147" s="2"/>
      <c r="E147" s="3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3"/>
      <c r="AK147" s="3"/>
      <c r="AL147" s="3"/>
    </row>
    <row r="148" spans="1:38" ht="15">
      <c r="A148" s="2"/>
      <c r="B148" s="2"/>
      <c r="C148" s="410"/>
      <c r="D148" s="2"/>
      <c r="E148" s="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3"/>
      <c r="AK148" s="3"/>
      <c r="AL148" s="3"/>
    </row>
    <row r="149" spans="1:38" ht="15">
      <c r="A149" s="2"/>
      <c r="B149" s="2"/>
      <c r="C149" s="410"/>
      <c r="D149" s="2"/>
      <c r="E149" s="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3"/>
      <c r="AK149" s="3"/>
      <c r="AL149" s="3"/>
    </row>
    <row r="150" spans="1:38" ht="15">
      <c r="A150" s="2"/>
      <c r="B150" s="2"/>
      <c r="C150" s="410"/>
      <c r="D150" s="2"/>
      <c r="E150" s="3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3"/>
      <c r="AK150" s="3"/>
      <c r="AL150" s="3"/>
    </row>
    <row r="151" spans="1:38" ht="15">
      <c r="A151" s="2"/>
      <c r="B151" s="2"/>
      <c r="C151" s="410"/>
      <c r="D151" s="2"/>
      <c r="E151" s="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3"/>
      <c r="AK151" s="3"/>
      <c r="AL151" s="3"/>
    </row>
    <row r="152" spans="1:38" ht="15">
      <c r="A152" s="2"/>
      <c r="B152" s="2"/>
      <c r="C152" s="410"/>
      <c r="D152" s="2"/>
      <c r="E152" s="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3"/>
      <c r="AK152" s="3"/>
      <c r="AL152" s="3"/>
    </row>
    <row r="153" spans="1:38" ht="15">
      <c r="A153" s="2"/>
      <c r="B153" s="2"/>
      <c r="C153" s="410"/>
      <c r="D153" s="2"/>
      <c r="E153" s="3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3"/>
      <c r="AK153" s="3"/>
      <c r="AL153" s="3"/>
    </row>
    <row r="154" spans="1:38" ht="15">
      <c r="A154" s="2"/>
      <c r="B154" s="2"/>
      <c r="C154" s="410"/>
      <c r="D154" s="2"/>
      <c r="E154" s="3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3"/>
      <c r="AK154" s="3"/>
      <c r="AL154" s="3"/>
    </row>
    <row r="155" spans="1:38" ht="15">
      <c r="A155" s="2"/>
      <c r="B155" s="2"/>
      <c r="C155" s="410"/>
      <c r="D155" s="2"/>
      <c r="E155" s="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3"/>
      <c r="AK155" s="3"/>
      <c r="AL155" s="3"/>
    </row>
    <row r="156" spans="1:38" ht="15">
      <c r="A156" s="2"/>
      <c r="B156" s="2"/>
      <c r="C156" s="410"/>
      <c r="D156" s="2"/>
      <c r="E156" s="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3"/>
      <c r="AK156" s="3"/>
      <c r="AL156" s="3"/>
    </row>
    <row r="157" spans="1:38" ht="15">
      <c r="A157" s="2"/>
      <c r="B157" s="2"/>
      <c r="C157" s="410"/>
      <c r="D157" s="2"/>
      <c r="E157" s="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3"/>
      <c r="AK157" s="3"/>
      <c r="AL157" s="3"/>
    </row>
    <row r="158" spans="1:38" ht="15">
      <c r="A158" s="2"/>
      <c r="B158" s="2"/>
      <c r="C158" s="410"/>
      <c r="D158" s="2"/>
      <c r="E158" s="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3"/>
      <c r="AK158" s="3"/>
      <c r="AL158" s="3"/>
    </row>
    <row r="159" spans="1:38" ht="15">
      <c r="A159" s="2"/>
      <c r="B159" s="2"/>
      <c r="C159" s="410"/>
      <c r="D159" s="2"/>
      <c r="E159" s="3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3"/>
      <c r="AK159" s="3"/>
      <c r="AL159" s="3"/>
    </row>
  </sheetData>
  <sheetProtection/>
  <mergeCells count="28">
    <mergeCell ref="V34:AI34"/>
    <mergeCell ref="V31:AI31"/>
    <mergeCell ref="F32:G32"/>
    <mergeCell ref="H32:R32"/>
    <mergeCell ref="T32:U32"/>
    <mergeCell ref="V32:AI32"/>
    <mergeCell ref="F33:G33"/>
    <mergeCell ref="H33:R33"/>
    <mergeCell ref="T33:U33"/>
    <mergeCell ref="V33:AI33"/>
    <mergeCell ref="D25:D26"/>
    <mergeCell ref="B30:D30"/>
    <mergeCell ref="B31:D31"/>
    <mergeCell ref="F31:G31"/>
    <mergeCell ref="H31:R31"/>
    <mergeCell ref="T31:U31"/>
    <mergeCell ref="G10:K10"/>
    <mergeCell ref="D12:D13"/>
    <mergeCell ref="H16:Q16"/>
    <mergeCell ref="G17:AI17"/>
    <mergeCell ref="D20:D21"/>
    <mergeCell ref="N22:AG22"/>
    <mergeCell ref="A1:AL3"/>
    <mergeCell ref="D4:D5"/>
    <mergeCell ref="AJ4:AJ5"/>
    <mergeCell ref="AK4:AK5"/>
    <mergeCell ref="AL4:AL5"/>
    <mergeCell ref="D8:D9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1"/>
  <sheetViews>
    <sheetView zoomScalePageLayoutView="0" workbookViewId="0" topLeftCell="A1">
      <selection activeCell="AQ13" sqref="AQ13"/>
    </sheetView>
  </sheetViews>
  <sheetFormatPr defaultColWidth="11.57421875" defaultRowHeight="15"/>
  <cols>
    <col min="1" max="1" width="6.7109375" style="11" customWidth="1"/>
    <col min="2" max="2" width="25.140625" style="11" customWidth="1"/>
    <col min="3" max="3" width="9.00390625" style="11" customWidth="1"/>
    <col min="4" max="4" width="6.57421875" style="11" customWidth="1"/>
    <col min="5" max="5" width="6.140625" style="18" bestFit="1" customWidth="1"/>
    <col min="6" max="36" width="2.8515625" style="11" customWidth="1"/>
    <col min="37" max="37" width="5.8515625" style="17" customWidth="1"/>
    <col min="38" max="38" width="5.28125" style="17" customWidth="1"/>
    <col min="39" max="39" width="6.7109375" style="17" customWidth="1"/>
    <col min="40" max="243" width="9.140625" style="11" customWidth="1"/>
  </cols>
  <sheetData>
    <row r="1" spans="1:41" s="13" customFormat="1" ht="9.75" customHeight="1">
      <c r="A1" s="413" t="s">
        <v>305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/>
      <c r="AL1" s="414"/>
      <c r="AM1" s="415"/>
      <c r="AN1" s="20"/>
      <c r="AO1" s="416"/>
    </row>
    <row r="2" spans="1:41" s="13" customFormat="1" ht="9.75" customHeight="1">
      <c r="A2" s="417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8"/>
      <c r="AK2" s="418"/>
      <c r="AL2" s="418"/>
      <c r="AM2" s="419"/>
      <c r="AN2" s="21"/>
      <c r="AO2" s="420"/>
    </row>
    <row r="3" spans="1:41" s="16" customFormat="1" ht="24" customHeight="1" thickBot="1">
      <c r="A3" s="421"/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22"/>
      <c r="AD3" s="422"/>
      <c r="AE3" s="422"/>
      <c r="AF3" s="422"/>
      <c r="AG3" s="422"/>
      <c r="AH3" s="422"/>
      <c r="AI3" s="422"/>
      <c r="AJ3" s="422"/>
      <c r="AK3" s="422"/>
      <c r="AL3" s="422"/>
      <c r="AM3" s="423"/>
      <c r="AN3" s="21"/>
      <c r="AO3" s="420"/>
    </row>
    <row r="4" spans="1:41" s="16" customFormat="1" ht="19.5" customHeight="1" thickBot="1">
      <c r="A4" s="424" t="s">
        <v>0</v>
      </c>
      <c r="B4" s="425" t="s">
        <v>1</v>
      </c>
      <c r="C4" s="426" t="s">
        <v>17</v>
      </c>
      <c r="D4" s="426" t="s">
        <v>2</v>
      </c>
      <c r="E4" s="427" t="s">
        <v>3</v>
      </c>
      <c r="F4" s="428">
        <v>1</v>
      </c>
      <c r="G4" s="428">
        <v>2</v>
      </c>
      <c r="H4" s="428">
        <v>3</v>
      </c>
      <c r="I4" s="428">
        <v>4</v>
      </c>
      <c r="J4" s="428">
        <v>5</v>
      </c>
      <c r="K4" s="428">
        <v>6</v>
      </c>
      <c r="L4" s="428">
        <v>7</v>
      </c>
      <c r="M4" s="428">
        <v>8</v>
      </c>
      <c r="N4" s="428">
        <v>9</v>
      </c>
      <c r="O4" s="428">
        <v>10</v>
      </c>
      <c r="P4" s="428">
        <v>11</v>
      </c>
      <c r="Q4" s="428">
        <v>12</v>
      </c>
      <c r="R4" s="428">
        <v>13</v>
      </c>
      <c r="S4" s="428">
        <v>14</v>
      </c>
      <c r="T4" s="428">
        <v>15</v>
      </c>
      <c r="U4" s="428">
        <v>16</v>
      </c>
      <c r="V4" s="428">
        <v>17</v>
      </c>
      <c r="W4" s="428">
        <v>18</v>
      </c>
      <c r="X4" s="428">
        <v>19</v>
      </c>
      <c r="Y4" s="428">
        <v>20</v>
      </c>
      <c r="Z4" s="428">
        <v>21</v>
      </c>
      <c r="AA4" s="428">
        <v>22</v>
      </c>
      <c r="AB4" s="428">
        <v>23</v>
      </c>
      <c r="AC4" s="428">
        <v>24</v>
      </c>
      <c r="AD4" s="428">
        <v>25</v>
      </c>
      <c r="AE4" s="428">
        <v>26</v>
      </c>
      <c r="AF4" s="428">
        <v>27</v>
      </c>
      <c r="AG4" s="428">
        <v>28</v>
      </c>
      <c r="AH4" s="428">
        <v>29</v>
      </c>
      <c r="AI4" s="428">
        <v>30</v>
      </c>
      <c r="AJ4" s="428">
        <v>31</v>
      </c>
      <c r="AK4" s="429" t="s">
        <v>4</v>
      </c>
      <c r="AL4" s="430" t="s">
        <v>5</v>
      </c>
      <c r="AM4" s="431" t="s">
        <v>6</v>
      </c>
      <c r="AN4" s="13"/>
      <c r="AO4" s="13"/>
    </row>
    <row r="5" spans="1:41" s="16" customFormat="1" ht="19.5" customHeight="1" thickBot="1">
      <c r="A5" s="432"/>
      <c r="B5" s="433" t="s">
        <v>306</v>
      </c>
      <c r="C5" s="434"/>
      <c r="D5" s="434"/>
      <c r="E5" s="435"/>
      <c r="F5" s="334" t="s">
        <v>10</v>
      </c>
      <c r="G5" s="334" t="s">
        <v>11</v>
      </c>
      <c r="H5" s="334" t="s">
        <v>10</v>
      </c>
      <c r="I5" s="334" t="s">
        <v>12</v>
      </c>
      <c r="J5" s="334" t="s">
        <v>9</v>
      </c>
      <c r="K5" s="334" t="s">
        <v>9</v>
      </c>
      <c r="L5" s="334" t="s">
        <v>10</v>
      </c>
      <c r="M5" s="334" t="s">
        <v>10</v>
      </c>
      <c r="N5" s="334" t="s">
        <v>11</v>
      </c>
      <c r="O5" s="334" t="s">
        <v>10</v>
      </c>
      <c r="P5" s="334" t="s">
        <v>12</v>
      </c>
      <c r="Q5" s="334" t="s">
        <v>9</v>
      </c>
      <c r="R5" s="334" t="s">
        <v>9</v>
      </c>
      <c r="S5" s="334" t="s">
        <v>10</v>
      </c>
      <c r="T5" s="334" t="s">
        <v>10</v>
      </c>
      <c r="U5" s="334" t="s">
        <v>11</v>
      </c>
      <c r="V5" s="334" t="s">
        <v>10</v>
      </c>
      <c r="W5" s="334" t="s">
        <v>12</v>
      </c>
      <c r="X5" s="334" t="s">
        <v>9</v>
      </c>
      <c r="Y5" s="334" t="s">
        <v>9</v>
      </c>
      <c r="Z5" s="334" t="s">
        <v>10</v>
      </c>
      <c r="AA5" s="334" t="s">
        <v>10</v>
      </c>
      <c r="AB5" s="334" t="s">
        <v>11</v>
      </c>
      <c r="AC5" s="334" t="s">
        <v>10</v>
      </c>
      <c r="AD5" s="334" t="s">
        <v>12</v>
      </c>
      <c r="AE5" s="334" t="s">
        <v>9</v>
      </c>
      <c r="AF5" s="334" t="s">
        <v>9</v>
      </c>
      <c r="AG5" s="334" t="s">
        <v>10</v>
      </c>
      <c r="AH5" s="334" t="s">
        <v>10</v>
      </c>
      <c r="AI5" s="334" t="s">
        <v>11</v>
      </c>
      <c r="AJ5" s="334" t="s">
        <v>10</v>
      </c>
      <c r="AK5" s="314"/>
      <c r="AL5" s="315"/>
      <c r="AM5" s="316"/>
      <c r="AN5" s="13"/>
      <c r="AO5" s="13"/>
    </row>
    <row r="6" spans="1:39" s="16" customFormat="1" ht="19.5" customHeight="1">
      <c r="A6" s="436" t="s">
        <v>307</v>
      </c>
      <c r="B6" s="437" t="s">
        <v>308</v>
      </c>
      <c r="C6" s="184">
        <v>1378</v>
      </c>
      <c r="D6" s="438" t="s">
        <v>309</v>
      </c>
      <c r="E6" s="439" t="s">
        <v>310</v>
      </c>
      <c r="F6" s="440"/>
      <c r="G6" s="440"/>
      <c r="H6" s="441" t="s">
        <v>311</v>
      </c>
      <c r="I6" s="441" t="s">
        <v>237</v>
      </c>
      <c r="J6" s="441" t="s">
        <v>237</v>
      </c>
      <c r="K6" s="441" t="s">
        <v>237</v>
      </c>
      <c r="L6" s="441" t="s">
        <v>237</v>
      </c>
      <c r="M6" s="440"/>
      <c r="N6" s="440"/>
      <c r="O6" s="441" t="s">
        <v>312</v>
      </c>
      <c r="P6" s="441" t="s">
        <v>237</v>
      </c>
      <c r="Q6" s="441" t="s">
        <v>237</v>
      </c>
      <c r="R6" s="441" t="s">
        <v>237</v>
      </c>
      <c r="S6" s="441" t="s">
        <v>237</v>
      </c>
      <c r="T6" s="440"/>
      <c r="U6" s="440"/>
      <c r="V6" s="441" t="s">
        <v>237</v>
      </c>
      <c r="W6" s="441" t="s">
        <v>237</v>
      </c>
      <c r="X6" s="441" t="s">
        <v>237</v>
      </c>
      <c r="Y6" s="441" t="s">
        <v>237</v>
      </c>
      <c r="Z6" s="441" t="s">
        <v>237</v>
      </c>
      <c r="AA6" s="440"/>
      <c r="AB6" s="440"/>
      <c r="AC6" s="441" t="s">
        <v>237</v>
      </c>
      <c r="AD6" s="441" t="s">
        <v>237</v>
      </c>
      <c r="AE6" s="441" t="s">
        <v>12</v>
      </c>
      <c r="AF6" s="441" t="s">
        <v>237</v>
      </c>
      <c r="AG6" s="441" t="s">
        <v>237</v>
      </c>
      <c r="AH6" s="440"/>
      <c r="AI6" s="440"/>
      <c r="AJ6" s="441" t="s">
        <v>267</v>
      </c>
      <c r="AK6" s="442">
        <v>100.8</v>
      </c>
      <c r="AL6" s="443">
        <f>COUNTIF(D6:AK6,"T")*5+COUNTIF(D6:AK6,"P")*12+COUNTIF(D6:AK6,"M")*5+COUNTIF(D6:AK6,"D2")*6+COUNTIF(D6:AK6,"N")*12+COUNTIF(D6:AK6,"T1")*5+COUNTIF(D6:AK6,"D1N")*18+COUNTIF(D6:AK6,"MN")*16+COUNTIF(D6:AK6,"D1")*6+COUNTIF(D6:AK6,"MT1")*10</f>
        <v>105</v>
      </c>
      <c r="AM6" s="444">
        <f>SUM(AL6-100.8)</f>
        <v>4.200000000000003</v>
      </c>
    </row>
    <row r="7" spans="1:40" s="16" customFormat="1" ht="19.5" customHeight="1" thickBot="1">
      <c r="A7" s="445" t="s">
        <v>0</v>
      </c>
      <c r="B7" s="446" t="s">
        <v>1</v>
      </c>
      <c r="C7" s="447" t="s">
        <v>17</v>
      </c>
      <c r="D7" s="447" t="s">
        <v>2</v>
      </c>
      <c r="E7" s="448" t="s">
        <v>3</v>
      </c>
      <c r="F7" s="449">
        <v>1</v>
      </c>
      <c r="G7" s="449">
        <v>2</v>
      </c>
      <c r="H7" s="449">
        <v>3</v>
      </c>
      <c r="I7" s="449">
        <v>4</v>
      </c>
      <c r="J7" s="449">
        <v>5</v>
      </c>
      <c r="K7" s="449">
        <v>6</v>
      </c>
      <c r="L7" s="449">
        <v>7</v>
      </c>
      <c r="M7" s="449">
        <v>8</v>
      </c>
      <c r="N7" s="449">
        <v>9</v>
      </c>
      <c r="O7" s="449">
        <v>10</v>
      </c>
      <c r="P7" s="449">
        <v>11</v>
      </c>
      <c r="Q7" s="449">
        <v>12</v>
      </c>
      <c r="R7" s="449">
        <v>13</v>
      </c>
      <c r="S7" s="449">
        <v>14</v>
      </c>
      <c r="T7" s="449">
        <v>15</v>
      </c>
      <c r="U7" s="449">
        <v>16</v>
      </c>
      <c r="V7" s="449">
        <v>17</v>
      </c>
      <c r="W7" s="449">
        <v>18</v>
      </c>
      <c r="X7" s="449">
        <v>19</v>
      </c>
      <c r="Y7" s="449">
        <v>20</v>
      </c>
      <c r="Z7" s="449">
        <v>21</v>
      </c>
      <c r="AA7" s="449">
        <v>22</v>
      </c>
      <c r="AB7" s="449">
        <v>23</v>
      </c>
      <c r="AC7" s="449">
        <v>24</v>
      </c>
      <c r="AD7" s="449">
        <v>25</v>
      </c>
      <c r="AE7" s="449">
        <v>26</v>
      </c>
      <c r="AF7" s="449">
        <v>27</v>
      </c>
      <c r="AG7" s="449">
        <v>28</v>
      </c>
      <c r="AH7" s="449">
        <v>29</v>
      </c>
      <c r="AI7" s="449">
        <v>30</v>
      </c>
      <c r="AJ7" s="449">
        <v>31</v>
      </c>
      <c r="AK7" s="450" t="s">
        <v>4</v>
      </c>
      <c r="AL7" s="451" t="s">
        <v>5</v>
      </c>
      <c r="AM7" s="452" t="s">
        <v>6</v>
      </c>
      <c r="AN7" s="453"/>
    </row>
    <row r="8" spans="1:41" s="16" customFormat="1" ht="19.5" customHeight="1">
      <c r="A8" s="445"/>
      <c r="B8" s="446" t="s">
        <v>306</v>
      </c>
      <c r="C8" s="447"/>
      <c r="D8" s="447"/>
      <c r="E8" s="448"/>
      <c r="F8" s="334" t="s">
        <v>10</v>
      </c>
      <c r="G8" s="334" t="s">
        <v>11</v>
      </c>
      <c r="H8" s="334" t="s">
        <v>10</v>
      </c>
      <c r="I8" s="334" t="s">
        <v>12</v>
      </c>
      <c r="J8" s="334" t="s">
        <v>9</v>
      </c>
      <c r="K8" s="334" t="s">
        <v>9</v>
      </c>
      <c r="L8" s="334" t="s">
        <v>10</v>
      </c>
      <c r="M8" s="334" t="s">
        <v>10</v>
      </c>
      <c r="N8" s="334" t="s">
        <v>11</v>
      </c>
      <c r="O8" s="334" t="s">
        <v>10</v>
      </c>
      <c r="P8" s="334" t="s">
        <v>12</v>
      </c>
      <c r="Q8" s="334" t="s">
        <v>9</v>
      </c>
      <c r="R8" s="334" t="s">
        <v>9</v>
      </c>
      <c r="S8" s="334" t="s">
        <v>10</v>
      </c>
      <c r="T8" s="334" t="s">
        <v>10</v>
      </c>
      <c r="U8" s="334" t="s">
        <v>11</v>
      </c>
      <c r="V8" s="334" t="s">
        <v>10</v>
      </c>
      <c r="W8" s="334" t="s">
        <v>12</v>
      </c>
      <c r="X8" s="334" t="s">
        <v>9</v>
      </c>
      <c r="Y8" s="334" t="s">
        <v>9</v>
      </c>
      <c r="Z8" s="334" t="s">
        <v>10</v>
      </c>
      <c r="AA8" s="334" t="s">
        <v>10</v>
      </c>
      <c r="AB8" s="334" t="s">
        <v>11</v>
      </c>
      <c r="AC8" s="334" t="s">
        <v>10</v>
      </c>
      <c r="AD8" s="334" t="s">
        <v>12</v>
      </c>
      <c r="AE8" s="334" t="s">
        <v>9</v>
      </c>
      <c r="AF8" s="334" t="s">
        <v>9</v>
      </c>
      <c r="AG8" s="334" t="s">
        <v>10</v>
      </c>
      <c r="AH8" s="334" t="s">
        <v>10</v>
      </c>
      <c r="AI8" s="334" t="s">
        <v>11</v>
      </c>
      <c r="AJ8" s="334" t="s">
        <v>10</v>
      </c>
      <c r="AK8" s="450"/>
      <c r="AL8" s="451"/>
      <c r="AM8" s="452"/>
      <c r="AN8" s="13"/>
      <c r="AO8" s="13"/>
    </row>
    <row r="9" spans="1:39" s="16" customFormat="1" ht="19.5" customHeight="1">
      <c r="A9" s="454" t="s">
        <v>313</v>
      </c>
      <c r="B9" s="455" t="s">
        <v>314</v>
      </c>
      <c r="C9" s="456" t="s">
        <v>315</v>
      </c>
      <c r="D9" s="438" t="s">
        <v>309</v>
      </c>
      <c r="E9" s="439" t="s">
        <v>316</v>
      </c>
      <c r="F9" s="440"/>
      <c r="G9" s="440"/>
      <c r="H9" s="441" t="s">
        <v>267</v>
      </c>
      <c r="I9" s="441" t="s">
        <v>12</v>
      </c>
      <c r="J9" s="441" t="s">
        <v>12</v>
      </c>
      <c r="K9" s="441" t="s">
        <v>12</v>
      </c>
      <c r="L9" s="441" t="s">
        <v>12</v>
      </c>
      <c r="M9" s="440"/>
      <c r="N9" s="440" t="s">
        <v>317</v>
      </c>
      <c r="O9" s="441" t="s">
        <v>12</v>
      </c>
      <c r="P9" s="441" t="s">
        <v>12</v>
      </c>
      <c r="Q9" s="441" t="s">
        <v>12</v>
      </c>
      <c r="R9" s="441" t="s">
        <v>12</v>
      </c>
      <c r="S9" s="441" t="s">
        <v>12</v>
      </c>
      <c r="T9" s="440"/>
      <c r="U9" s="440"/>
      <c r="V9" s="441" t="s">
        <v>12</v>
      </c>
      <c r="W9" s="441" t="s">
        <v>12</v>
      </c>
      <c r="X9" s="441" t="s">
        <v>12</v>
      </c>
      <c r="Y9" s="441" t="s">
        <v>12</v>
      </c>
      <c r="Z9" s="441" t="s">
        <v>12</v>
      </c>
      <c r="AA9" s="440"/>
      <c r="AB9" s="440"/>
      <c r="AC9" s="441" t="s">
        <v>12</v>
      </c>
      <c r="AD9" s="441" t="s">
        <v>12</v>
      </c>
      <c r="AE9" s="441" t="s">
        <v>267</v>
      </c>
      <c r="AF9" s="441" t="s">
        <v>12</v>
      </c>
      <c r="AG9" s="441" t="s">
        <v>12</v>
      </c>
      <c r="AH9" s="440"/>
      <c r="AI9" s="440"/>
      <c r="AJ9" s="441" t="s">
        <v>237</v>
      </c>
      <c r="AK9" s="457">
        <v>100.8</v>
      </c>
      <c r="AL9" s="443">
        <f>COUNTIF(D9:AK9,"T")*5+COUNTIF(D9:AK9,"P")*12+COUNTIF(D9:AK9,"M")*5+COUNTIF(D9:AK9,"D2")*6+COUNTIF(D9:AK9,"N")*12+COUNTIF(D9:AK9,"T1")*5+COUNTIF(D9:AK9,"D1N")*18+COUNTIF(D9:AK9,"MN")*16+COUNTIF(D9:AK9,"D1")*6+COUNTIF(D9:AK9,"TT1")*8</f>
        <v>101</v>
      </c>
      <c r="AM9" s="444">
        <f>SUM(AL9-100.8)</f>
        <v>0.20000000000000284</v>
      </c>
    </row>
    <row r="10" spans="1:39" s="16" customFormat="1" ht="19.5" customHeight="1" thickBot="1">
      <c r="A10" s="445" t="s">
        <v>0</v>
      </c>
      <c r="B10" s="446" t="s">
        <v>1</v>
      </c>
      <c r="C10" s="447" t="s">
        <v>17</v>
      </c>
      <c r="D10" s="447" t="s">
        <v>2</v>
      </c>
      <c r="E10" s="448" t="s">
        <v>3</v>
      </c>
      <c r="F10" s="449">
        <v>1</v>
      </c>
      <c r="G10" s="449">
        <v>2</v>
      </c>
      <c r="H10" s="449">
        <v>3</v>
      </c>
      <c r="I10" s="449">
        <v>4</v>
      </c>
      <c r="J10" s="449">
        <v>5</v>
      </c>
      <c r="K10" s="449">
        <v>6</v>
      </c>
      <c r="L10" s="449">
        <v>7</v>
      </c>
      <c r="M10" s="449">
        <v>8</v>
      </c>
      <c r="N10" s="458">
        <v>9</v>
      </c>
      <c r="O10" s="449">
        <v>10</v>
      </c>
      <c r="P10" s="449">
        <v>11</v>
      </c>
      <c r="Q10" s="449">
        <v>12</v>
      </c>
      <c r="R10" s="449">
        <v>13</v>
      </c>
      <c r="S10" s="449">
        <v>14</v>
      </c>
      <c r="T10" s="449">
        <v>15</v>
      </c>
      <c r="U10" s="449">
        <v>16</v>
      </c>
      <c r="V10" s="449">
        <v>17</v>
      </c>
      <c r="W10" s="449">
        <v>18</v>
      </c>
      <c r="X10" s="449">
        <v>19</v>
      </c>
      <c r="Y10" s="449">
        <v>20</v>
      </c>
      <c r="Z10" s="449">
        <v>21</v>
      </c>
      <c r="AA10" s="449">
        <v>22</v>
      </c>
      <c r="AB10" s="449">
        <v>23</v>
      </c>
      <c r="AC10" s="449">
        <v>24</v>
      </c>
      <c r="AD10" s="449">
        <v>25</v>
      </c>
      <c r="AE10" s="449">
        <v>26</v>
      </c>
      <c r="AF10" s="449">
        <v>27</v>
      </c>
      <c r="AG10" s="449">
        <v>28</v>
      </c>
      <c r="AH10" s="449">
        <v>29</v>
      </c>
      <c r="AI10" s="449">
        <v>30</v>
      </c>
      <c r="AJ10" s="458">
        <v>31</v>
      </c>
      <c r="AK10" s="450" t="s">
        <v>4</v>
      </c>
      <c r="AL10" s="451" t="s">
        <v>5</v>
      </c>
      <c r="AM10" s="452" t="s">
        <v>6</v>
      </c>
    </row>
    <row r="11" spans="1:41" s="16" customFormat="1" ht="19.5" customHeight="1">
      <c r="A11" s="445"/>
      <c r="B11" s="446" t="s">
        <v>306</v>
      </c>
      <c r="C11" s="447"/>
      <c r="D11" s="447"/>
      <c r="E11" s="448"/>
      <c r="F11" s="334" t="s">
        <v>10</v>
      </c>
      <c r="G11" s="334" t="s">
        <v>11</v>
      </c>
      <c r="H11" s="334" t="s">
        <v>10</v>
      </c>
      <c r="I11" s="334" t="s">
        <v>12</v>
      </c>
      <c r="J11" s="334" t="s">
        <v>9</v>
      </c>
      <c r="K11" s="334" t="s">
        <v>9</v>
      </c>
      <c r="L11" s="334" t="s">
        <v>10</v>
      </c>
      <c r="M11" s="334" t="s">
        <v>10</v>
      </c>
      <c r="N11" s="334" t="s">
        <v>11</v>
      </c>
      <c r="O11" s="334" t="s">
        <v>10</v>
      </c>
      <c r="P11" s="334" t="s">
        <v>12</v>
      </c>
      <c r="Q11" s="334" t="s">
        <v>9</v>
      </c>
      <c r="R11" s="334" t="s">
        <v>9</v>
      </c>
      <c r="S11" s="334" t="s">
        <v>10</v>
      </c>
      <c r="T11" s="334" t="s">
        <v>10</v>
      </c>
      <c r="U11" s="334" t="s">
        <v>11</v>
      </c>
      <c r="V11" s="334" t="s">
        <v>10</v>
      </c>
      <c r="W11" s="334" t="s">
        <v>12</v>
      </c>
      <c r="X11" s="334" t="s">
        <v>9</v>
      </c>
      <c r="Y11" s="334" t="s">
        <v>9</v>
      </c>
      <c r="Z11" s="334" t="s">
        <v>10</v>
      </c>
      <c r="AA11" s="334" t="s">
        <v>10</v>
      </c>
      <c r="AB11" s="334" t="s">
        <v>11</v>
      </c>
      <c r="AC11" s="334" t="s">
        <v>10</v>
      </c>
      <c r="AD11" s="334" t="s">
        <v>12</v>
      </c>
      <c r="AE11" s="334" t="s">
        <v>9</v>
      </c>
      <c r="AF11" s="334" t="s">
        <v>9</v>
      </c>
      <c r="AG11" s="334" t="s">
        <v>10</v>
      </c>
      <c r="AH11" s="334" t="s">
        <v>10</v>
      </c>
      <c r="AI11" s="334" t="s">
        <v>11</v>
      </c>
      <c r="AJ11" s="334" t="s">
        <v>10</v>
      </c>
      <c r="AK11" s="450"/>
      <c r="AL11" s="451"/>
      <c r="AM11" s="452"/>
      <c r="AN11" s="13"/>
      <c r="AO11" s="13"/>
    </row>
    <row r="12" spans="1:39" s="16" customFormat="1" ht="19.5" customHeight="1">
      <c r="A12" s="459" t="s">
        <v>318</v>
      </c>
      <c r="B12" s="455" t="s">
        <v>319</v>
      </c>
      <c r="C12" s="460" t="s">
        <v>320</v>
      </c>
      <c r="D12" s="438" t="s">
        <v>309</v>
      </c>
      <c r="E12" s="59" t="s">
        <v>321</v>
      </c>
      <c r="F12" s="440"/>
      <c r="G12" s="440"/>
      <c r="H12" s="441" t="s">
        <v>12</v>
      </c>
      <c r="I12" s="441" t="s">
        <v>312</v>
      </c>
      <c r="J12" s="441" t="s">
        <v>312</v>
      </c>
      <c r="K12" s="441" t="s">
        <v>312</v>
      </c>
      <c r="L12" s="441" t="s">
        <v>312</v>
      </c>
      <c r="M12" s="440"/>
      <c r="N12" s="440"/>
      <c r="O12" s="441" t="s">
        <v>237</v>
      </c>
      <c r="P12" s="441" t="s">
        <v>312</v>
      </c>
      <c r="Q12" s="441" t="s">
        <v>312</v>
      </c>
      <c r="R12" s="441" t="s">
        <v>312</v>
      </c>
      <c r="S12" s="441" t="s">
        <v>312</v>
      </c>
      <c r="T12" s="440"/>
      <c r="U12" s="440"/>
      <c r="V12" s="441" t="s">
        <v>312</v>
      </c>
      <c r="W12" s="441" t="s">
        <v>312</v>
      </c>
      <c r="X12" s="441" t="s">
        <v>312</v>
      </c>
      <c r="Y12" s="441" t="s">
        <v>312</v>
      </c>
      <c r="Z12" s="441" t="s">
        <v>312</v>
      </c>
      <c r="AA12" s="440"/>
      <c r="AB12" s="440"/>
      <c r="AC12" s="441" t="s">
        <v>312</v>
      </c>
      <c r="AD12" s="441" t="s">
        <v>312</v>
      </c>
      <c r="AE12" s="441" t="s">
        <v>311</v>
      </c>
      <c r="AF12" s="441" t="s">
        <v>312</v>
      </c>
      <c r="AG12" s="441" t="s">
        <v>312</v>
      </c>
      <c r="AH12" s="440"/>
      <c r="AI12" s="440"/>
      <c r="AJ12" s="441" t="s">
        <v>12</v>
      </c>
      <c r="AK12" s="457">
        <v>100.8</v>
      </c>
      <c r="AL12" s="443">
        <f>COUNTIF(D12:AK12,"T")*5+COUNTIF(D12:AK12,"P")*12+COUNTIF(D12:AK12,"M")*5+COUNTIF(D12:AK12,"D2")*6+COUNTIF(D12:AK12,"N")*12+COUNTIF(D12:AK12,"T1")*5+COUNTIF(D12:AK12,"D1N")*18+COUNTIF(D12:AK12,"MN")*16+COUNTIF(D12:AK12,"D1")*6+COUNTIF(D12:AK12,"MT1")*10</f>
        <v>110</v>
      </c>
      <c r="AM12" s="444">
        <f>SUM(AL12-100.8)</f>
        <v>9.200000000000003</v>
      </c>
    </row>
    <row r="13" spans="1:39" s="16" customFormat="1" ht="19.5" customHeight="1" thickBot="1">
      <c r="A13" s="445" t="s">
        <v>0</v>
      </c>
      <c r="B13" s="446" t="s">
        <v>1</v>
      </c>
      <c r="C13" s="447" t="s">
        <v>17</v>
      </c>
      <c r="D13" s="447" t="s">
        <v>2</v>
      </c>
      <c r="E13" s="448" t="s">
        <v>3</v>
      </c>
      <c r="F13" s="458">
        <v>1</v>
      </c>
      <c r="G13" s="458">
        <v>2</v>
      </c>
      <c r="H13" s="458">
        <v>3</v>
      </c>
      <c r="I13" s="458">
        <v>4</v>
      </c>
      <c r="J13" s="458">
        <v>5</v>
      </c>
      <c r="K13" s="458">
        <v>6</v>
      </c>
      <c r="L13" s="458">
        <v>7</v>
      </c>
      <c r="M13" s="458">
        <v>8</v>
      </c>
      <c r="N13" s="458">
        <v>9</v>
      </c>
      <c r="O13" s="458">
        <v>10</v>
      </c>
      <c r="P13" s="449">
        <v>11</v>
      </c>
      <c r="Q13" s="449">
        <v>12</v>
      </c>
      <c r="R13" s="449">
        <v>13</v>
      </c>
      <c r="S13" s="449">
        <v>14</v>
      </c>
      <c r="T13" s="449">
        <v>15</v>
      </c>
      <c r="U13" s="449">
        <v>16</v>
      </c>
      <c r="V13" s="449">
        <v>17</v>
      </c>
      <c r="W13" s="449">
        <v>18</v>
      </c>
      <c r="X13" s="449">
        <v>19</v>
      </c>
      <c r="Y13" s="449">
        <v>20</v>
      </c>
      <c r="Z13" s="449">
        <v>21</v>
      </c>
      <c r="AA13" s="449">
        <v>22</v>
      </c>
      <c r="AB13" s="449">
        <v>23</v>
      </c>
      <c r="AC13" s="449">
        <v>24</v>
      </c>
      <c r="AD13" s="449">
        <v>25</v>
      </c>
      <c r="AE13" s="449">
        <v>26</v>
      </c>
      <c r="AF13" s="449">
        <v>27</v>
      </c>
      <c r="AG13" s="449">
        <v>28</v>
      </c>
      <c r="AH13" s="449">
        <v>29</v>
      </c>
      <c r="AI13" s="449">
        <v>30</v>
      </c>
      <c r="AJ13" s="458">
        <v>31</v>
      </c>
      <c r="AK13" s="450" t="s">
        <v>4</v>
      </c>
      <c r="AL13" s="451" t="s">
        <v>5</v>
      </c>
      <c r="AM13" s="452" t="s">
        <v>6</v>
      </c>
    </row>
    <row r="14" spans="1:41" s="16" customFormat="1" ht="19.5" customHeight="1">
      <c r="A14" s="445"/>
      <c r="B14" s="446" t="s">
        <v>306</v>
      </c>
      <c r="C14" s="447"/>
      <c r="D14" s="447"/>
      <c r="E14" s="448"/>
      <c r="F14" s="334" t="s">
        <v>10</v>
      </c>
      <c r="G14" s="334" t="s">
        <v>11</v>
      </c>
      <c r="H14" s="334" t="s">
        <v>10</v>
      </c>
      <c r="I14" s="334" t="s">
        <v>12</v>
      </c>
      <c r="J14" s="334" t="s">
        <v>9</v>
      </c>
      <c r="K14" s="334" t="s">
        <v>9</v>
      </c>
      <c r="L14" s="334" t="s">
        <v>10</v>
      </c>
      <c r="M14" s="334" t="s">
        <v>10</v>
      </c>
      <c r="N14" s="334" t="s">
        <v>11</v>
      </c>
      <c r="O14" s="334" t="s">
        <v>10</v>
      </c>
      <c r="P14" s="334" t="s">
        <v>12</v>
      </c>
      <c r="Q14" s="334" t="s">
        <v>9</v>
      </c>
      <c r="R14" s="334" t="s">
        <v>9</v>
      </c>
      <c r="S14" s="334" t="s">
        <v>10</v>
      </c>
      <c r="T14" s="334" t="s">
        <v>10</v>
      </c>
      <c r="U14" s="334" t="s">
        <v>11</v>
      </c>
      <c r="V14" s="334" t="s">
        <v>10</v>
      </c>
      <c r="W14" s="334" t="s">
        <v>12</v>
      </c>
      <c r="X14" s="334" t="s">
        <v>9</v>
      </c>
      <c r="Y14" s="334" t="s">
        <v>9</v>
      </c>
      <c r="Z14" s="334" t="s">
        <v>10</v>
      </c>
      <c r="AA14" s="334" t="s">
        <v>10</v>
      </c>
      <c r="AB14" s="334" t="s">
        <v>11</v>
      </c>
      <c r="AC14" s="334" t="s">
        <v>10</v>
      </c>
      <c r="AD14" s="334" t="s">
        <v>12</v>
      </c>
      <c r="AE14" s="334" t="s">
        <v>9</v>
      </c>
      <c r="AF14" s="334" t="s">
        <v>9</v>
      </c>
      <c r="AG14" s="334" t="s">
        <v>10</v>
      </c>
      <c r="AH14" s="334" t="s">
        <v>10</v>
      </c>
      <c r="AI14" s="334" t="s">
        <v>11</v>
      </c>
      <c r="AJ14" s="334" t="s">
        <v>10</v>
      </c>
      <c r="AK14" s="450"/>
      <c r="AL14" s="451"/>
      <c r="AM14" s="452"/>
      <c r="AN14" s="13"/>
      <c r="AO14" s="13"/>
    </row>
    <row r="15" spans="1:39" s="16" customFormat="1" ht="19.5" customHeight="1">
      <c r="A15" s="461" t="s">
        <v>322</v>
      </c>
      <c r="B15" s="462" t="s">
        <v>323</v>
      </c>
      <c r="C15" s="456" t="s">
        <v>324</v>
      </c>
      <c r="D15" s="438" t="s">
        <v>309</v>
      </c>
      <c r="E15" s="439" t="s">
        <v>325</v>
      </c>
      <c r="F15" s="463" t="s">
        <v>238</v>
      </c>
      <c r="G15" s="463"/>
      <c r="H15" s="464"/>
      <c r="I15" s="464"/>
      <c r="J15" s="464" t="s">
        <v>238</v>
      </c>
      <c r="K15" s="464" t="s">
        <v>326</v>
      </c>
      <c r="L15" s="464"/>
      <c r="M15" s="463"/>
      <c r="N15" s="463" t="s">
        <v>238</v>
      </c>
      <c r="O15" s="464"/>
      <c r="P15" s="464"/>
      <c r="Q15" s="464"/>
      <c r="R15" s="464" t="s">
        <v>238</v>
      </c>
      <c r="S15" s="464"/>
      <c r="T15" s="463"/>
      <c r="U15" s="463"/>
      <c r="V15" s="464" t="s">
        <v>238</v>
      </c>
      <c r="W15" s="464"/>
      <c r="X15" s="464"/>
      <c r="Y15" s="464"/>
      <c r="Z15" s="464" t="s">
        <v>238</v>
      </c>
      <c r="AA15" s="463"/>
      <c r="AB15" s="463"/>
      <c r="AC15" s="464"/>
      <c r="AD15" s="464" t="s">
        <v>238</v>
      </c>
      <c r="AE15" s="464"/>
      <c r="AF15" s="464"/>
      <c r="AG15" s="464"/>
      <c r="AH15" s="463" t="s">
        <v>238</v>
      </c>
      <c r="AI15" s="463"/>
      <c r="AJ15" s="464"/>
      <c r="AK15" s="457">
        <v>100.8</v>
      </c>
      <c r="AL15" s="443">
        <f>COUNTIF(D15:AK15,"T")*4+COUNTIF(D15:AK15,"P")*12+COUNTIF(D15:AK15,"M")*4+COUNTIF(D15:AK15,"D2")*6+COUNTIF(D15:AK15,"N")*12+COUNTIF(D15:AK15,"T1")*4+COUNTIF(D15:AK15,"D1N")*18+COUNTIF(D15:AK15,"MN")*16+COUNTIF(D15:AK15,"D1")*6+COUNTIF(D15:AK15,"N1")*5</f>
        <v>101</v>
      </c>
      <c r="AM15" s="444">
        <f>SUM(AL15-100.8)</f>
        <v>0.20000000000000284</v>
      </c>
    </row>
    <row r="16" spans="1:39" s="16" customFormat="1" ht="19.5" customHeight="1">
      <c r="A16" s="461" t="s">
        <v>327</v>
      </c>
      <c r="B16" s="462" t="s">
        <v>328</v>
      </c>
      <c r="C16" s="456" t="s">
        <v>329</v>
      </c>
      <c r="D16" s="438" t="s">
        <v>309</v>
      </c>
      <c r="E16" s="439" t="s">
        <v>325</v>
      </c>
      <c r="F16" s="463"/>
      <c r="G16" s="463" t="s">
        <v>238</v>
      </c>
      <c r="H16" s="464"/>
      <c r="I16" s="464"/>
      <c r="J16" s="464"/>
      <c r="K16" s="464" t="s">
        <v>238</v>
      </c>
      <c r="L16" s="464"/>
      <c r="M16" s="463"/>
      <c r="N16" s="463"/>
      <c r="O16" s="464" t="s">
        <v>238</v>
      </c>
      <c r="P16" s="464"/>
      <c r="Q16" s="464"/>
      <c r="R16" s="464"/>
      <c r="S16" s="464" t="s">
        <v>238</v>
      </c>
      <c r="T16" s="463"/>
      <c r="U16" s="463"/>
      <c r="V16" s="464"/>
      <c r="W16" s="464" t="s">
        <v>238</v>
      </c>
      <c r="X16" s="464"/>
      <c r="Y16" s="464"/>
      <c r="Z16" s="464"/>
      <c r="AA16" s="463" t="s">
        <v>238</v>
      </c>
      <c r="AB16" s="463"/>
      <c r="AC16" s="464"/>
      <c r="AD16" s="464"/>
      <c r="AE16" s="464" t="s">
        <v>238</v>
      </c>
      <c r="AF16" s="464"/>
      <c r="AG16" s="464" t="s">
        <v>326</v>
      </c>
      <c r="AH16" s="463"/>
      <c r="AI16" s="463" t="s">
        <v>238</v>
      </c>
      <c r="AJ16" s="464"/>
      <c r="AK16" s="457">
        <v>100.8</v>
      </c>
      <c r="AL16" s="443">
        <f>COUNTIF(D16:AK16,"T")*4+COUNTIF(D16:AK16,"P")*12+COUNTIF(D16:AK16,"M")*4+COUNTIF(D16:AK16,"D2")*6+COUNTIF(D16:AK16,"N")*12+COUNTIF(D16:AK16,"T1")*4+COUNTIF(D16:AK16,"D1N")*18+COUNTIF(D16:AK16,"MN")*16+COUNTIF(D16:AK16,"D1")*6+COUNTIF(D16:AK16,"N1")*5</f>
        <v>101</v>
      </c>
      <c r="AM16" s="444">
        <f>SUM(AL16-100.8)</f>
        <v>0.20000000000000284</v>
      </c>
    </row>
    <row r="17" spans="1:39" s="16" customFormat="1" ht="19.5" customHeight="1">
      <c r="A17" s="461" t="s">
        <v>330</v>
      </c>
      <c r="B17" s="462" t="s">
        <v>331</v>
      </c>
      <c r="C17" s="456">
        <v>65</v>
      </c>
      <c r="D17" s="438" t="s">
        <v>309</v>
      </c>
      <c r="E17" s="439" t="s">
        <v>325</v>
      </c>
      <c r="F17" s="465"/>
      <c r="G17" s="465"/>
      <c r="H17" s="466" t="s">
        <v>238</v>
      </c>
      <c r="I17" s="466"/>
      <c r="J17" s="466"/>
      <c r="K17" s="466"/>
      <c r="L17" s="466" t="s">
        <v>238</v>
      </c>
      <c r="M17" s="465"/>
      <c r="N17" s="465"/>
      <c r="O17" s="466"/>
      <c r="P17" s="466" t="s">
        <v>238</v>
      </c>
      <c r="Q17" s="466"/>
      <c r="R17" s="466"/>
      <c r="S17" s="466"/>
      <c r="T17" s="465" t="s">
        <v>238</v>
      </c>
      <c r="U17" s="465"/>
      <c r="V17" s="466"/>
      <c r="W17" s="466"/>
      <c r="X17" s="466" t="s">
        <v>238</v>
      </c>
      <c r="Y17" s="466" t="s">
        <v>326</v>
      </c>
      <c r="Z17" s="466"/>
      <c r="AA17" s="465"/>
      <c r="AB17" s="465" t="s">
        <v>238</v>
      </c>
      <c r="AC17" s="466"/>
      <c r="AD17" s="466"/>
      <c r="AE17" s="466"/>
      <c r="AF17" s="466" t="s">
        <v>238</v>
      </c>
      <c r="AG17" s="466"/>
      <c r="AH17" s="465"/>
      <c r="AI17" s="465"/>
      <c r="AJ17" s="467" t="s">
        <v>238</v>
      </c>
      <c r="AK17" s="457">
        <v>100.8</v>
      </c>
      <c r="AL17" s="443">
        <f>COUNTIF(D17:AK17,"T")*4+COUNTIF(D17:AK17,"P")*12+COUNTIF(D17:AK17,"M")*4+COUNTIF(D17:AK17,"D2")*6+COUNTIF(D17:AK17,"N")*12+COUNTIF(D17:AK17,"T1")*4+COUNTIF(D17:AK17,"D1N")*18+COUNTIF(D17:AK17,"MN")*16+COUNTIF(D17:AK17,"D1")*6+COUNTIF(D17:AK17,"N1")*5</f>
        <v>101</v>
      </c>
      <c r="AM17" s="444">
        <f>SUM(AL17-100.8)</f>
        <v>0.20000000000000284</v>
      </c>
    </row>
    <row r="18" spans="1:39" s="16" customFormat="1" ht="19.5" customHeight="1">
      <c r="A18" s="459" t="s">
        <v>332</v>
      </c>
      <c r="B18" s="455" t="s">
        <v>333</v>
      </c>
      <c r="C18" s="456" t="s">
        <v>334</v>
      </c>
      <c r="D18" s="438" t="s">
        <v>309</v>
      </c>
      <c r="E18" s="439" t="s">
        <v>325</v>
      </c>
      <c r="F18" s="465"/>
      <c r="G18" s="465"/>
      <c r="H18" s="466"/>
      <c r="I18" s="466" t="s">
        <v>238</v>
      </c>
      <c r="J18" s="466"/>
      <c r="K18" s="466"/>
      <c r="L18" s="466"/>
      <c r="M18" s="465" t="s">
        <v>238</v>
      </c>
      <c r="N18" s="465" t="s">
        <v>335</v>
      </c>
      <c r="O18" s="466"/>
      <c r="P18" s="466"/>
      <c r="Q18" s="466" t="s">
        <v>238</v>
      </c>
      <c r="R18" s="466" t="s">
        <v>326</v>
      </c>
      <c r="S18" s="466"/>
      <c r="T18" s="465"/>
      <c r="U18" s="465" t="s">
        <v>238</v>
      </c>
      <c r="V18" s="466"/>
      <c r="W18" s="466"/>
      <c r="X18" s="466"/>
      <c r="Y18" s="466" t="s">
        <v>238</v>
      </c>
      <c r="Z18" s="466"/>
      <c r="AA18" s="465"/>
      <c r="AB18" s="465"/>
      <c r="AC18" s="466" t="s">
        <v>238</v>
      </c>
      <c r="AD18" s="466"/>
      <c r="AE18" s="466"/>
      <c r="AF18" s="466"/>
      <c r="AG18" s="466" t="s">
        <v>238</v>
      </c>
      <c r="AH18" s="465"/>
      <c r="AI18" s="465"/>
      <c r="AJ18" s="468" t="s">
        <v>335</v>
      </c>
      <c r="AK18" s="442">
        <v>100.8</v>
      </c>
      <c r="AL18" s="443">
        <f>COUNTIF(D18:AK18,"T")*4+COUNTIF(D18:AK18,"P")*12+COUNTIF(D18:AK18,"M")*4+COUNTIF(D18:AK18,"D2")*6+COUNTIF(D18:AK18,"N")*12+COUNTIF(D18:AK18,"T1")*4+COUNTIF(D18:AK18,"D1N")*18+COUNTIF(D18:AK18,"MN")*16+COUNTIF(D18:AK18,"D1")*6+COUNTIF(D18:AK18,"N1")*5</f>
        <v>101</v>
      </c>
      <c r="AM18" s="444">
        <f>SUM(AL18-100.8)</f>
        <v>0.20000000000000284</v>
      </c>
    </row>
    <row r="19" spans="1:39" s="16" customFormat="1" ht="19.5" customHeight="1">
      <c r="A19" s="445" t="s">
        <v>0</v>
      </c>
      <c r="B19" s="446" t="s">
        <v>1</v>
      </c>
      <c r="C19" s="447" t="s">
        <v>17</v>
      </c>
      <c r="D19" s="447" t="s">
        <v>2</v>
      </c>
      <c r="E19" s="448" t="s">
        <v>3</v>
      </c>
      <c r="F19" s="469">
        <v>1</v>
      </c>
      <c r="G19" s="469">
        <v>2</v>
      </c>
      <c r="H19" s="469">
        <v>3</v>
      </c>
      <c r="I19" s="469">
        <v>4</v>
      </c>
      <c r="J19" s="469">
        <v>5</v>
      </c>
      <c r="K19" s="469">
        <v>6</v>
      </c>
      <c r="L19" s="469">
        <v>7</v>
      </c>
      <c r="M19" s="469">
        <v>8</v>
      </c>
      <c r="N19" s="470">
        <v>9</v>
      </c>
      <c r="O19" s="470">
        <v>10</v>
      </c>
      <c r="P19" s="470">
        <v>11</v>
      </c>
      <c r="Q19" s="470">
        <v>12</v>
      </c>
      <c r="R19" s="470">
        <v>13</v>
      </c>
      <c r="S19" s="470">
        <v>14</v>
      </c>
      <c r="T19" s="470">
        <v>15</v>
      </c>
      <c r="U19" s="470">
        <v>16</v>
      </c>
      <c r="V19" s="470">
        <v>17</v>
      </c>
      <c r="W19" s="469">
        <v>18</v>
      </c>
      <c r="X19" s="469">
        <v>19</v>
      </c>
      <c r="Y19" s="469">
        <v>20</v>
      </c>
      <c r="Z19" s="469">
        <v>21</v>
      </c>
      <c r="AA19" s="469">
        <v>22</v>
      </c>
      <c r="AB19" s="469">
        <v>23</v>
      </c>
      <c r="AC19" s="469">
        <v>24</v>
      </c>
      <c r="AD19" s="469">
        <v>25</v>
      </c>
      <c r="AE19" s="469">
        <v>26</v>
      </c>
      <c r="AF19" s="469">
        <v>27</v>
      </c>
      <c r="AG19" s="469">
        <v>28</v>
      </c>
      <c r="AH19" s="469">
        <v>29</v>
      </c>
      <c r="AI19" s="469">
        <v>30</v>
      </c>
      <c r="AJ19" s="469">
        <v>31</v>
      </c>
      <c r="AK19" s="450" t="s">
        <v>4</v>
      </c>
      <c r="AL19" s="451" t="s">
        <v>5</v>
      </c>
      <c r="AM19" s="452" t="s">
        <v>6</v>
      </c>
    </row>
    <row r="20" spans="1:39" s="16" customFormat="1" ht="19.5" customHeight="1">
      <c r="A20" s="445"/>
      <c r="B20" s="446" t="s">
        <v>306</v>
      </c>
      <c r="C20" s="447"/>
      <c r="D20" s="447"/>
      <c r="E20" s="448"/>
      <c r="F20" s="317" t="s">
        <v>10</v>
      </c>
      <c r="G20" s="317" t="s">
        <v>11</v>
      </c>
      <c r="H20" s="317" t="s">
        <v>10</v>
      </c>
      <c r="I20" s="317" t="s">
        <v>12</v>
      </c>
      <c r="J20" s="317" t="s">
        <v>9</v>
      </c>
      <c r="K20" s="317" t="s">
        <v>9</v>
      </c>
      <c r="L20" s="317" t="s">
        <v>10</v>
      </c>
      <c r="M20" s="317" t="s">
        <v>10</v>
      </c>
      <c r="N20" s="317" t="s">
        <v>11</v>
      </c>
      <c r="O20" s="317" t="s">
        <v>10</v>
      </c>
      <c r="P20" s="317" t="s">
        <v>12</v>
      </c>
      <c r="Q20" s="317" t="s">
        <v>9</v>
      </c>
      <c r="R20" s="317" t="s">
        <v>9</v>
      </c>
      <c r="S20" s="317" t="s">
        <v>10</v>
      </c>
      <c r="T20" s="317" t="s">
        <v>10</v>
      </c>
      <c r="U20" s="317" t="s">
        <v>11</v>
      </c>
      <c r="V20" s="317" t="s">
        <v>10</v>
      </c>
      <c r="W20" s="317" t="s">
        <v>12</v>
      </c>
      <c r="X20" s="317" t="s">
        <v>9</v>
      </c>
      <c r="Y20" s="317" t="s">
        <v>9</v>
      </c>
      <c r="Z20" s="317" t="s">
        <v>10</v>
      </c>
      <c r="AA20" s="317" t="s">
        <v>10</v>
      </c>
      <c r="AB20" s="317" t="s">
        <v>11</v>
      </c>
      <c r="AC20" s="317" t="s">
        <v>10</v>
      </c>
      <c r="AD20" s="317" t="s">
        <v>12</v>
      </c>
      <c r="AE20" s="317" t="s">
        <v>9</v>
      </c>
      <c r="AF20" s="317" t="s">
        <v>9</v>
      </c>
      <c r="AG20" s="317" t="s">
        <v>10</v>
      </c>
      <c r="AH20" s="317" t="s">
        <v>10</v>
      </c>
      <c r="AI20" s="317" t="s">
        <v>11</v>
      </c>
      <c r="AJ20" s="317" t="s">
        <v>10</v>
      </c>
      <c r="AK20" s="450"/>
      <c r="AL20" s="451"/>
      <c r="AM20" s="452"/>
    </row>
    <row r="21" spans="1:39" s="16" customFormat="1" ht="19.5" customHeight="1">
      <c r="A21" s="471">
        <v>150525</v>
      </c>
      <c r="B21" s="472" t="s">
        <v>336</v>
      </c>
      <c r="C21" s="456" t="s">
        <v>337</v>
      </c>
      <c r="D21" s="438" t="s">
        <v>309</v>
      </c>
      <c r="E21" s="337" t="s">
        <v>338</v>
      </c>
      <c r="F21" s="473" t="s">
        <v>236</v>
      </c>
      <c r="G21" s="473" t="s">
        <v>236</v>
      </c>
      <c r="H21" s="468"/>
      <c r="I21" s="468"/>
      <c r="J21" s="468"/>
      <c r="K21" s="468"/>
      <c r="L21" s="468"/>
      <c r="M21" s="473" t="s">
        <v>236</v>
      </c>
      <c r="N21" s="473" t="s">
        <v>267</v>
      </c>
      <c r="O21" s="468"/>
      <c r="P21" s="468"/>
      <c r="Q21" s="468"/>
      <c r="R21" s="468"/>
      <c r="S21" s="468"/>
      <c r="T21" s="473" t="s">
        <v>236</v>
      </c>
      <c r="U21" s="473" t="s">
        <v>236</v>
      </c>
      <c r="V21" s="468"/>
      <c r="W21" s="468"/>
      <c r="X21" s="468"/>
      <c r="Y21" s="468"/>
      <c r="Z21" s="468"/>
      <c r="AA21" s="473" t="s">
        <v>236</v>
      </c>
      <c r="AB21" s="473" t="s">
        <v>236</v>
      </c>
      <c r="AC21" s="468"/>
      <c r="AD21" s="468"/>
      <c r="AE21" s="468"/>
      <c r="AF21" s="468"/>
      <c r="AG21" s="468"/>
      <c r="AH21" s="473" t="s">
        <v>236</v>
      </c>
      <c r="AI21" s="473" t="s">
        <v>236</v>
      </c>
      <c r="AJ21" s="468"/>
      <c r="AK21" s="457">
        <v>100.8</v>
      </c>
      <c r="AL21" s="443">
        <f>COUNTIF(D21:AK21,"T")*4+COUNTIF(D21:AK21,"P")*12+COUNTIF(D21:AK21,"M")*4+COUNTIF(D21:AK21,"D2")*6+COUNTIF(D21:AK21,"N")*12+COUNTIF(D21:AK21,"T1")*4+COUNTIF(D21:AK21,"T1.")*5+COUNTIF(D21:AK21,"MN")*16+COUNTIF(D21:AK21,"M1")*5</f>
        <v>108</v>
      </c>
      <c r="AM21" s="444">
        <f>SUM(AL21-100.8)</f>
        <v>7.200000000000003</v>
      </c>
    </row>
    <row r="22" spans="1:41" ht="15">
      <c r="A22" s="474"/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  <c r="P22" s="475"/>
      <c r="Q22" s="475"/>
      <c r="R22" s="475"/>
      <c r="S22" s="475"/>
      <c r="T22" s="475"/>
      <c r="U22" s="475"/>
      <c r="V22" s="475"/>
      <c r="W22" s="475"/>
      <c r="X22" s="475"/>
      <c r="Y22" s="475"/>
      <c r="Z22" s="475"/>
      <c r="AA22" s="475"/>
      <c r="AB22" s="475"/>
      <c r="AC22" s="475"/>
      <c r="AD22" s="475"/>
      <c r="AE22" s="475"/>
      <c r="AF22" s="475"/>
      <c r="AG22" s="475"/>
      <c r="AH22" s="475"/>
      <c r="AI22" s="475"/>
      <c r="AJ22" s="475"/>
      <c r="AK22" s="475"/>
      <c r="AL22" s="476"/>
      <c r="AM22" s="477"/>
      <c r="AN22"/>
      <c r="AO22"/>
    </row>
    <row r="23" spans="1:39" ht="15.75" thickBot="1">
      <c r="A23" s="478"/>
      <c r="B23" s="479" t="s">
        <v>339</v>
      </c>
      <c r="C23" s="479"/>
      <c r="D23" s="479"/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475"/>
      <c r="P23" s="475"/>
      <c r="Q23" s="475"/>
      <c r="R23" s="475"/>
      <c r="S23" s="475"/>
      <c r="T23" s="475"/>
      <c r="U23" s="475"/>
      <c r="V23" s="475"/>
      <c r="W23" s="475"/>
      <c r="X23" s="475"/>
      <c r="Y23" s="475"/>
      <c r="Z23" s="475"/>
      <c r="AA23" s="475"/>
      <c r="AB23" s="475"/>
      <c r="AC23" s="475"/>
      <c r="AD23" s="475"/>
      <c r="AE23" s="475"/>
      <c r="AF23" s="475"/>
      <c r="AG23" s="475"/>
      <c r="AH23" s="475"/>
      <c r="AI23" s="475"/>
      <c r="AJ23" s="475"/>
      <c r="AK23" s="475"/>
      <c r="AL23" s="480"/>
      <c r="AM23" s="481"/>
    </row>
    <row r="24" spans="1:39" ht="15">
      <c r="A24" s="482"/>
      <c r="B24" s="483" t="s">
        <v>340</v>
      </c>
      <c r="C24" s="484"/>
      <c r="D24" s="485"/>
      <c r="E24" s="475"/>
      <c r="F24" s="475"/>
      <c r="G24" s="475"/>
      <c r="H24" s="475"/>
      <c r="I24" s="475"/>
      <c r="J24" s="475"/>
      <c r="K24" s="475"/>
      <c r="L24" s="475"/>
      <c r="M24" s="475"/>
      <c r="N24" s="475"/>
      <c r="O24" s="475"/>
      <c r="P24" s="475"/>
      <c r="Q24" s="475"/>
      <c r="R24" s="475"/>
      <c r="S24" s="475"/>
      <c r="T24" s="475"/>
      <c r="U24" s="475"/>
      <c r="V24" s="475"/>
      <c r="W24" s="475"/>
      <c r="X24" s="475"/>
      <c r="Y24" s="475"/>
      <c r="Z24" s="475"/>
      <c r="AA24" s="475"/>
      <c r="AB24" s="475"/>
      <c r="AC24" s="475"/>
      <c r="AD24" s="475"/>
      <c r="AE24" s="475"/>
      <c r="AF24" s="475"/>
      <c r="AG24" s="475"/>
      <c r="AH24" s="475"/>
      <c r="AI24" s="475"/>
      <c r="AJ24" s="475"/>
      <c r="AK24" s="475"/>
      <c r="AL24" s="480"/>
      <c r="AM24" s="481"/>
    </row>
    <row r="25" spans="1:39" ht="15.75" thickBot="1">
      <c r="A25" s="482"/>
      <c r="B25" s="486" t="s">
        <v>341</v>
      </c>
      <c r="C25" s="484"/>
      <c r="D25" s="487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488"/>
      <c r="Q25" s="475"/>
      <c r="R25" s="475"/>
      <c r="S25" s="475"/>
      <c r="T25" s="475"/>
      <c r="U25" s="475"/>
      <c r="V25" s="475"/>
      <c r="W25" s="489" t="s">
        <v>301</v>
      </c>
      <c r="X25" s="489"/>
      <c r="Y25" s="489"/>
      <c r="Z25" s="489"/>
      <c r="AA25" s="489"/>
      <c r="AB25" s="489"/>
      <c r="AC25" s="489"/>
      <c r="AD25" s="489"/>
      <c r="AE25" s="489"/>
      <c r="AF25" s="489"/>
      <c r="AG25" s="489"/>
      <c r="AH25" s="489"/>
      <c r="AI25" s="489"/>
      <c r="AJ25" s="489"/>
      <c r="AK25" s="475"/>
      <c r="AL25" s="480"/>
      <c r="AM25" s="481"/>
    </row>
    <row r="26" spans="1:39" ht="15.75" customHeight="1">
      <c r="A26" s="490"/>
      <c r="B26" s="486" t="s">
        <v>342</v>
      </c>
      <c r="C26" s="491"/>
      <c r="D26" s="492"/>
      <c r="E26" s="493" t="s">
        <v>343</v>
      </c>
      <c r="F26" s="493"/>
      <c r="G26" s="493"/>
      <c r="H26" s="493"/>
      <c r="I26" s="493"/>
      <c r="J26" s="493"/>
      <c r="K26" s="493"/>
      <c r="L26" s="493"/>
      <c r="M26" s="493"/>
      <c r="N26" s="493"/>
      <c r="O26" s="493"/>
      <c r="P26" s="493"/>
      <c r="Q26" s="494"/>
      <c r="R26" s="494"/>
      <c r="S26" s="494"/>
      <c r="T26" s="494"/>
      <c r="U26" s="494"/>
      <c r="V26" s="494"/>
      <c r="W26" s="390" t="s">
        <v>302</v>
      </c>
      <c r="X26" s="390"/>
      <c r="Y26" s="390"/>
      <c r="Z26" s="390"/>
      <c r="AA26" s="390"/>
      <c r="AB26" s="390"/>
      <c r="AC26" s="390"/>
      <c r="AD26" s="390"/>
      <c r="AE26" s="390"/>
      <c r="AF26" s="390"/>
      <c r="AG26" s="390"/>
      <c r="AH26" s="390"/>
      <c r="AI26" s="390"/>
      <c r="AJ26" s="390"/>
      <c r="AK26" s="480"/>
      <c r="AL26" s="480"/>
      <c r="AM26" s="481"/>
    </row>
    <row r="27" spans="1:39" ht="15.75" customHeight="1">
      <c r="A27" s="495"/>
      <c r="B27" s="486" t="s">
        <v>344</v>
      </c>
      <c r="C27" s="496"/>
      <c r="D27" s="492"/>
      <c r="E27" s="493" t="s">
        <v>308</v>
      </c>
      <c r="F27" s="493"/>
      <c r="G27" s="493"/>
      <c r="H27" s="493"/>
      <c r="I27" s="493"/>
      <c r="J27" s="493"/>
      <c r="K27" s="493"/>
      <c r="L27" s="493"/>
      <c r="M27" s="493"/>
      <c r="N27" s="493"/>
      <c r="O27" s="493"/>
      <c r="P27" s="493"/>
      <c r="Q27" s="494"/>
      <c r="R27" s="494"/>
      <c r="S27" s="494"/>
      <c r="T27" s="494"/>
      <c r="U27" s="494"/>
      <c r="V27" s="494"/>
      <c r="W27" s="390" t="s">
        <v>303</v>
      </c>
      <c r="X27" s="390"/>
      <c r="Y27" s="390"/>
      <c r="Z27" s="390"/>
      <c r="AA27" s="390"/>
      <c r="AB27" s="390"/>
      <c r="AC27" s="390"/>
      <c r="AD27" s="390"/>
      <c r="AE27" s="390"/>
      <c r="AF27" s="390"/>
      <c r="AG27" s="390"/>
      <c r="AH27" s="390"/>
      <c r="AI27" s="390"/>
      <c r="AJ27" s="390"/>
      <c r="AK27" s="480"/>
      <c r="AL27" s="480"/>
      <c r="AM27" s="481"/>
    </row>
    <row r="28" spans="1:39" ht="15" customHeight="1">
      <c r="A28" s="497"/>
      <c r="B28" s="486" t="s">
        <v>345</v>
      </c>
      <c r="C28" s="496"/>
      <c r="D28" s="498"/>
      <c r="E28" s="493" t="s">
        <v>346</v>
      </c>
      <c r="F28" s="493"/>
      <c r="G28" s="493"/>
      <c r="H28" s="493"/>
      <c r="I28" s="493"/>
      <c r="J28" s="493"/>
      <c r="K28" s="493"/>
      <c r="L28" s="493"/>
      <c r="M28" s="493"/>
      <c r="N28" s="493"/>
      <c r="O28" s="493"/>
      <c r="P28" s="493"/>
      <c r="Q28" s="494"/>
      <c r="R28" s="494"/>
      <c r="S28" s="494"/>
      <c r="T28" s="494"/>
      <c r="U28" s="494"/>
      <c r="V28" s="494"/>
      <c r="W28" s="499" t="s">
        <v>304</v>
      </c>
      <c r="X28" s="499"/>
      <c r="Y28" s="499"/>
      <c r="Z28" s="499"/>
      <c r="AA28" s="499"/>
      <c r="AB28" s="499"/>
      <c r="AC28" s="499"/>
      <c r="AD28" s="499"/>
      <c r="AE28" s="499"/>
      <c r="AF28" s="499"/>
      <c r="AG28" s="499"/>
      <c r="AH28" s="499"/>
      <c r="AI28" s="499"/>
      <c r="AJ28" s="499"/>
      <c r="AK28" s="480"/>
      <c r="AL28" s="480"/>
      <c r="AM28" s="481"/>
    </row>
    <row r="29" spans="1:39" ht="15">
      <c r="A29" s="478"/>
      <c r="B29" s="500" t="s">
        <v>347</v>
      </c>
      <c r="C29" s="501"/>
      <c r="D29" s="494"/>
      <c r="E29" s="502"/>
      <c r="F29" s="494"/>
      <c r="G29" s="494"/>
      <c r="H29" s="494"/>
      <c r="I29" s="494"/>
      <c r="J29" s="494"/>
      <c r="K29" s="494"/>
      <c r="L29" s="494"/>
      <c r="M29" s="494"/>
      <c r="N29" s="494"/>
      <c r="O29" s="494"/>
      <c r="P29" s="494"/>
      <c r="Q29" s="494"/>
      <c r="R29" s="494"/>
      <c r="S29" s="494"/>
      <c r="T29" s="494"/>
      <c r="U29" s="494"/>
      <c r="V29" s="494"/>
      <c r="W29" s="494"/>
      <c r="X29" s="494"/>
      <c r="Y29" s="494"/>
      <c r="Z29" s="494"/>
      <c r="AA29" s="494"/>
      <c r="AB29" s="494"/>
      <c r="AC29" s="494"/>
      <c r="AD29" s="494"/>
      <c r="AE29" s="494"/>
      <c r="AF29" s="494"/>
      <c r="AG29" s="494"/>
      <c r="AH29" s="494"/>
      <c r="AI29" s="494"/>
      <c r="AJ29" s="494"/>
      <c r="AK29" s="480"/>
      <c r="AL29" s="480"/>
      <c r="AM29" s="481"/>
    </row>
    <row r="30" spans="1:39" ht="15">
      <c r="A30" s="478" t="s">
        <v>348</v>
      </c>
      <c r="B30" s="486" t="s">
        <v>349</v>
      </c>
      <c r="C30" s="501"/>
      <c r="D30" s="494"/>
      <c r="E30" s="502"/>
      <c r="F30" s="494"/>
      <c r="G30" s="494"/>
      <c r="H30" s="494"/>
      <c r="I30" s="494"/>
      <c r="J30" s="494"/>
      <c r="K30" s="494"/>
      <c r="L30" s="494"/>
      <c r="M30" s="494"/>
      <c r="N30" s="494"/>
      <c r="O30" s="494"/>
      <c r="P30" s="494"/>
      <c r="Q30" s="494"/>
      <c r="R30" s="494"/>
      <c r="S30" s="494"/>
      <c r="T30" s="494"/>
      <c r="U30" s="494"/>
      <c r="V30" s="494"/>
      <c r="W30" s="494"/>
      <c r="X30" s="494"/>
      <c r="Y30" s="494"/>
      <c r="Z30" s="494"/>
      <c r="AA30" s="494"/>
      <c r="AB30" s="494"/>
      <c r="AC30" s="494"/>
      <c r="AD30" s="494"/>
      <c r="AE30" s="494"/>
      <c r="AF30" s="494"/>
      <c r="AG30" s="494"/>
      <c r="AH30" s="494"/>
      <c r="AI30" s="494"/>
      <c r="AJ30" s="494"/>
      <c r="AK30" s="480"/>
      <c r="AL30" s="480"/>
      <c r="AM30" s="481"/>
    </row>
    <row r="31" spans="1:39" ht="15.75" thickBot="1">
      <c r="A31" s="503"/>
      <c r="B31" s="504" t="s">
        <v>350</v>
      </c>
      <c r="C31" s="505"/>
      <c r="D31" s="505"/>
      <c r="E31" s="506"/>
      <c r="F31" s="505"/>
      <c r="G31" s="505"/>
      <c r="H31" s="505"/>
      <c r="I31" s="505"/>
      <c r="J31" s="505"/>
      <c r="K31" s="505"/>
      <c r="L31" s="505"/>
      <c r="M31" s="505"/>
      <c r="N31" s="505"/>
      <c r="O31" s="505"/>
      <c r="P31" s="505"/>
      <c r="Q31" s="505"/>
      <c r="R31" s="505"/>
      <c r="S31" s="505"/>
      <c r="T31" s="505"/>
      <c r="U31" s="505"/>
      <c r="V31" s="505"/>
      <c r="W31" s="505"/>
      <c r="X31" s="505"/>
      <c r="Y31" s="505"/>
      <c r="Z31" s="505"/>
      <c r="AA31" s="505"/>
      <c r="AB31" s="505"/>
      <c r="AC31" s="505"/>
      <c r="AD31" s="505"/>
      <c r="AE31" s="505"/>
      <c r="AF31" s="505"/>
      <c r="AG31" s="505"/>
      <c r="AH31" s="505"/>
      <c r="AI31" s="505"/>
      <c r="AJ31" s="505"/>
      <c r="AK31" s="507"/>
      <c r="AL31" s="507"/>
      <c r="AM31" s="508"/>
    </row>
  </sheetData>
  <sheetProtection/>
  <mergeCells count="29">
    <mergeCell ref="E26:P26"/>
    <mergeCell ref="W26:AJ26"/>
    <mergeCell ref="E27:P27"/>
    <mergeCell ref="W27:AJ27"/>
    <mergeCell ref="E28:P28"/>
    <mergeCell ref="W28:AJ28"/>
    <mergeCell ref="E19:E20"/>
    <mergeCell ref="AK19:AK20"/>
    <mergeCell ref="AL19:AL20"/>
    <mergeCell ref="AM19:AM20"/>
    <mergeCell ref="E25:P25"/>
    <mergeCell ref="W25:AJ25"/>
    <mergeCell ref="E10:E11"/>
    <mergeCell ref="AK10:AK11"/>
    <mergeCell ref="AL10:AL11"/>
    <mergeCell ref="AM10:AM11"/>
    <mergeCell ref="E13:E14"/>
    <mergeCell ref="AK13:AK14"/>
    <mergeCell ref="AL13:AL14"/>
    <mergeCell ref="AM13:AM14"/>
    <mergeCell ref="A1:AM3"/>
    <mergeCell ref="E4:E5"/>
    <mergeCell ref="AK4:AK5"/>
    <mergeCell ref="AL4:AL5"/>
    <mergeCell ref="AM4:AM5"/>
    <mergeCell ref="E7:E8"/>
    <mergeCell ref="AK7:AK8"/>
    <mergeCell ref="AL7:AL8"/>
    <mergeCell ref="AM7:AM8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G31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27.7109375" style="11" customWidth="1"/>
    <col min="2" max="2" width="6.57421875" style="11" customWidth="1"/>
    <col min="3" max="3" width="7.140625" style="18" customWidth="1"/>
    <col min="4" max="34" width="3.7109375" style="11" customWidth="1"/>
    <col min="35" max="37" width="4.7109375" style="17" customWidth="1"/>
    <col min="38" max="241" width="9.140625" style="11" customWidth="1"/>
  </cols>
  <sheetData>
    <row r="1" spans="1:39" s="13" customFormat="1" ht="15" customHeight="1">
      <c r="A1" s="300" t="s">
        <v>351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2"/>
      <c r="AM1" s="416"/>
    </row>
    <row r="2" spans="1:39" s="13" customFormat="1" ht="15" customHeight="1">
      <c r="A2" s="303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5"/>
      <c r="AM2" s="420"/>
    </row>
    <row r="3" spans="1:39" s="16" customFormat="1" ht="15" customHeight="1">
      <c r="A3" s="306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8"/>
      <c r="AM3" s="420"/>
    </row>
    <row r="4" spans="1:39" s="16" customFormat="1" ht="15" customHeight="1" thickBot="1">
      <c r="A4" s="434" t="s">
        <v>1</v>
      </c>
      <c r="B4" s="434" t="s">
        <v>2</v>
      </c>
      <c r="C4" s="509" t="s">
        <v>3</v>
      </c>
      <c r="D4" s="510">
        <v>1</v>
      </c>
      <c r="E4" s="510">
        <v>2</v>
      </c>
      <c r="F4" s="510">
        <v>3</v>
      </c>
      <c r="G4" s="510">
        <v>4</v>
      </c>
      <c r="H4" s="510">
        <v>5</v>
      </c>
      <c r="I4" s="510">
        <v>6</v>
      </c>
      <c r="J4" s="510">
        <v>7</v>
      </c>
      <c r="K4" s="510">
        <v>8</v>
      </c>
      <c r="L4" s="510">
        <v>9</v>
      </c>
      <c r="M4" s="510">
        <v>10</v>
      </c>
      <c r="N4" s="510">
        <v>11</v>
      </c>
      <c r="O4" s="510">
        <v>12</v>
      </c>
      <c r="P4" s="510">
        <v>13</v>
      </c>
      <c r="Q4" s="510">
        <v>14</v>
      </c>
      <c r="R4" s="510">
        <v>15</v>
      </c>
      <c r="S4" s="510">
        <v>16</v>
      </c>
      <c r="T4" s="510">
        <v>17</v>
      </c>
      <c r="U4" s="510">
        <v>18</v>
      </c>
      <c r="V4" s="510">
        <v>19</v>
      </c>
      <c r="W4" s="510">
        <v>20</v>
      </c>
      <c r="X4" s="510">
        <v>21</v>
      </c>
      <c r="Y4" s="510">
        <v>22</v>
      </c>
      <c r="Z4" s="510">
        <v>23</v>
      </c>
      <c r="AA4" s="510">
        <v>24</v>
      </c>
      <c r="AB4" s="510">
        <v>25</v>
      </c>
      <c r="AC4" s="510">
        <v>26</v>
      </c>
      <c r="AD4" s="510">
        <v>27</v>
      </c>
      <c r="AE4" s="510">
        <v>28</v>
      </c>
      <c r="AF4" s="510">
        <v>29</v>
      </c>
      <c r="AG4" s="510">
        <v>30</v>
      </c>
      <c r="AH4" s="510">
        <v>31</v>
      </c>
      <c r="AI4" s="312" t="s">
        <v>4</v>
      </c>
      <c r="AJ4" s="511" t="s">
        <v>5</v>
      </c>
      <c r="AK4" s="512" t="s">
        <v>6</v>
      </c>
      <c r="AL4" s="13"/>
      <c r="AM4" s="13"/>
    </row>
    <row r="5" spans="1:39" s="16" customFormat="1" ht="15" customHeight="1">
      <c r="A5" s="513" t="s">
        <v>352</v>
      </c>
      <c r="B5" s="434"/>
      <c r="C5" s="509"/>
      <c r="D5" s="334" t="s">
        <v>10</v>
      </c>
      <c r="E5" s="334" t="s">
        <v>11</v>
      </c>
      <c r="F5" s="334" t="s">
        <v>10</v>
      </c>
      <c r="G5" s="334" t="s">
        <v>12</v>
      </c>
      <c r="H5" s="334" t="s">
        <v>9</v>
      </c>
      <c r="I5" s="334" t="s">
        <v>9</v>
      </c>
      <c r="J5" s="334" t="s">
        <v>10</v>
      </c>
      <c r="K5" s="334" t="s">
        <v>10</v>
      </c>
      <c r="L5" s="334" t="s">
        <v>11</v>
      </c>
      <c r="M5" s="334" t="s">
        <v>10</v>
      </c>
      <c r="N5" s="334" t="s">
        <v>12</v>
      </c>
      <c r="O5" s="334" t="s">
        <v>9</v>
      </c>
      <c r="P5" s="334" t="s">
        <v>9</v>
      </c>
      <c r="Q5" s="334" t="s">
        <v>10</v>
      </c>
      <c r="R5" s="334" t="s">
        <v>10</v>
      </c>
      <c r="S5" s="334" t="s">
        <v>11</v>
      </c>
      <c r="T5" s="334" t="s">
        <v>10</v>
      </c>
      <c r="U5" s="334" t="s">
        <v>12</v>
      </c>
      <c r="V5" s="334" t="s">
        <v>9</v>
      </c>
      <c r="W5" s="334" t="s">
        <v>9</v>
      </c>
      <c r="X5" s="334" t="s">
        <v>10</v>
      </c>
      <c r="Y5" s="334" t="s">
        <v>10</v>
      </c>
      <c r="Z5" s="334" t="s">
        <v>11</v>
      </c>
      <c r="AA5" s="334" t="s">
        <v>10</v>
      </c>
      <c r="AB5" s="334" t="s">
        <v>12</v>
      </c>
      <c r="AC5" s="334" t="s">
        <v>9</v>
      </c>
      <c r="AD5" s="334" t="s">
        <v>9</v>
      </c>
      <c r="AE5" s="334" t="s">
        <v>10</v>
      </c>
      <c r="AF5" s="334" t="s">
        <v>10</v>
      </c>
      <c r="AG5" s="334" t="s">
        <v>11</v>
      </c>
      <c r="AH5" s="334" t="s">
        <v>10</v>
      </c>
      <c r="AI5" s="312"/>
      <c r="AJ5" s="511"/>
      <c r="AK5" s="512"/>
      <c r="AL5" s="13"/>
      <c r="AM5" s="13"/>
    </row>
    <row r="6" spans="1:37" s="16" customFormat="1" ht="15" customHeight="1">
      <c r="A6" s="345" t="s">
        <v>353</v>
      </c>
      <c r="B6" s="514" t="s">
        <v>354</v>
      </c>
      <c r="C6" s="58" t="s">
        <v>355</v>
      </c>
      <c r="D6" s="515" t="s">
        <v>236</v>
      </c>
      <c r="E6" s="515"/>
      <c r="F6" s="516" t="s">
        <v>236</v>
      </c>
      <c r="G6" s="516"/>
      <c r="H6" s="516" t="s">
        <v>236</v>
      </c>
      <c r="I6" s="516"/>
      <c r="J6" s="516" t="s">
        <v>236</v>
      </c>
      <c r="K6" s="515"/>
      <c r="L6" s="515" t="s">
        <v>236</v>
      </c>
      <c r="M6" s="516"/>
      <c r="N6" s="516" t="s">
        <v>236</v>
      </c>
      <c r="O6" s="516"/>
      <c r="P6" s="516" t="s">
        <v>236</v>
      </c>
      <c r="Q6" s="516"/>
      <c r="R6" s="515" t="s">
        <v>236</v>
      </c>
      <c r="S6" s="515"/>
      <c r="T6" s="516" t="s">
        <v>236</v>
      </c>
      <c r="U6" s="516"/>
      <c r="V6" s="516" t="s">
        <v>236</v>
      </c>
      <c r="W6" s="516"/>
      <c r="X6" s="516" t="s">
        <v>236</v>
      </c>
      <c r="Y6" s="515"/>
      <c r="Z6" s="515" t="s">
        <v>236</v>
      </c>
      <c r="AA6" s="516"/>
      <c r="AB6" s="516" t="s">
        <v>236</v>
      </c>
      <c r="AC6" s="516"/>
      <c r="AD6" s="516" t="s">
        <v>236</v>
      </c>
      <c r="AE6" s="516"/>
      <c r="AF6" s="515" t="s">
        <v>236</v>
      </c>
      <c r="AG6" s="515"/>
      <c r="AH6" s="516" t="s">
        <v>236</v>
      </c>
      <c r="AI6" s="327">
        <f>COUNTIF(B6:AH6,"T")*6+COUNTIF(B6:AH6,"P")*12+COUNTIF(B6:AH6,"M")*6+COUNTIF(B6:AH6,"I")*5+COUNTIF(B6:AH6,"N")*12+COUNTIF(B6:AH6,"TI")*11+COUNTIF(B6:AH6,"MT")*12+COUNTIF(B6:AH6,"MI")*11</f>
        <v>192</v>
      </c>
      <c r="AJ6" s="517"/>
      <c r="AK6" s="518"/>
    </row>
    <row r="7" spans="1:37" s="16" customFormat="1" ht="15" customHeight="1">
      <c r="A7" s="345" t="s">
        <v>356</v>
      </c>
      <c r="B7" s="514" t="s">
        <v>354</v>
      </c>
      <c r="C7" s="58" t="s">
        <v>355</v>
      </c>
      <c r="D7" s="515" t="s">
        <v>236</v>
      </c>
      <c r="E7" s="515"/>
      <c r="F7" s="516" t="s">
        <v>236</v>
      </c>
      <c r="G7" s="516"/>
      <c r="H7" s="516" t="s">
        <v>236</v>
      </c>
      <c r="I7" s="516"/>
      <c r="J7" s="516" t="s">
        <v>236</v>
      </c>
      <c r="K7" s="515"/>
      <c r="L7" s="515" t="s">
        <v>236</v>
      </c>
      <c r="M7" s="516"/>
      <c r="N7" s="516" t="s">
        <v>236</v>
      </c>
      <c r="O7" s="516"/>
      <c r="P7" s="516" t="s">
        <v>236</v>
      </c>
      <c r="Q7" s="516"/>
      <c r="R7" s="515" t="s">
        <v>236</v>
      </c>
      <c r="S7" s="515"/>
      <c r="T7" s="516" t="s">
        <v>236</v>
      </c>
      <c r="U7" s="516"/>
      <c r="V7" s="516" t="s">
        <v>236</v>
      </c>
      <c r="W7" s="516"/>
      <c r="X7" s="516" t="s">
        <v>236</v>
      </c>
      <c r="Y7" s="515"/>
      <c r="Z7" s="515" t="s">
        <v>236</v>
      </c>
      <c r="AA7" s="516"/>
      <c r="AB7" s="516" t="s">
        <v>236</v>
      </c>
      <c r="AC7" s="516"/>
      <c r="AD7" s="516" t="s">
        <v>236</v>
      </c>
      <c r="AE7" s="516"/>
      <c r="AF7" s="515" t="s">
        <v>236</v>
      </c>
      <c r="AG7" s="515"/>
      <c r="AH7" s="516" t="s">
        <v>236</v>
      </c>
      <c r="AI7" s="327">
        <f>COUNTIF(B7:AH7,"T")*6+COUNTIF(B7:AH7,"P")*12+COUNTIF(B7:AH7,"M")*6+COUNTIF(B7:AH7,"I")*5+COUNTIF(B7:AH7,"N")*12+COUNTIF(B7:AH7,"TI")*11+COUNTIF(B7:AH7,"MT")*12+COUNTIF(B7:AH7,"MI")*11</f>
        <v>192</v>
      </c>
      <c r="AJ7" s="517"/>
      <c r="AK7" s="518"/>
    </row>
    <row r="8" spans="1:37" s="16" customFormat="1" ht="15" customHeight="1">
      <c r="A8" s="345" t="s">
        <v>357</v>
      </c>
      <c r="B8" s="514" t="s">
        <v>354</v>
      </c>
      <c r="C8" s="58" t="s">
        <v>355</v>
      </c>
      <c r="D8" s="515" t="s">
        <v>236</v>
      </c>
      <c r="E8" s="515"/>
      <c r="F8" s="516" t="s">
        <v>236</v>
      </c>
      <c r="G8" s="516"/>
      <c r="H8" s="516" t="s">
        <v>236</v>
      </c>
      <c r="I8" s="516"/>
      <c r="J8" s="516" t="s">
        <v>236</v>
      </c>
      <c r="K8" s="515"/>
      <c r="L8" s="515" t="s">
        <v>236</v>
      </c>
      <c r="M8" s="516"/>
      <c r="N8" s="516" t="s">
        <v>236</v>
      </c>
      <c r="O8" s="516"/>
      <c r="P8" s="516" t="s">
        <v>236</v>
      </c>
      <c r="Q8" s="516"/>
      <c r="R8" s="515" t="s">
        <v>236</v>
      </c>
      <c r="S8" s="515"/>
      <c r="T8" s="516" t="s">
        <v>236</v>
      </c>
      <c r="U8" s="516"/>
      <c r="V8" s="516" t="s">
        <v>236</v>
      </c>
      <c r="W8" s="516"/>
      <c r="X8" s="516" t="s">
        <v>236</v>
      </c>
      <c r="Y8" s="515"/>
      <c r="Z8" s="515" t="s">
        <v>236</v>
      </c>
      <c r="AA8" s="516"/>
      <c r="AB8" s="516" t="s">
        <v>236</v>
      </c>
      <c r="AC8" s="516"/>
      <c r="AD8" s="516" t="s">
        <v>236</v>
      </c>
      <c r="AE8" s="516"/>
      <c r="AF8" s="515" t="s">
        <v>236</v>
      </c>
      <c r="AG8" s="515"/>
      <c r="AH8" s="516" t="s">
        <v>236</v>
      </c>
      <c r="AI8" s="327">
        <f>COUNTIF(B8:AH8,"T")*6+COUNTIF(B8:AH8,"P")*12+COUNTIF(B8:AH8,"M")*6+COUNTIF(B8:AH8,"I")*5+COUNTIF(B8:AH8,"N")*12+COUNTIF(B8:AH8,"TI")*11+COUNTIF(B8:AH8,"MT")*12+COUNTIF(B8:AH8,"MI")*11</f>
        <v>192</v>
      </c>
      <c r="AJ8" s="517"/>
      <c r="AK8" s="518"/>
    </row>
    <row r="9" spans="1:37" s="16" customFormat="1" ht="15" customHeight="1" thickBot="1">
      <c r="A9" s="519" t="s">
        <v>1</v>
      </c>
      <c r="B9" s="434" t="s">
        <v>2</v>
      </c>
      <c r="C9" s="435" t="s">
        <v>3</v>
      </c>
      <c r="D9" s="520">
        <v>1</v>
      </c>
      <c r="E9" s="520">
        <v>2</v>
      </c>
      <c r="F9" s="520">
        <v>3</v>
      </c>
      <c r="G9" s="520">
        <v>4</v>
      </c>
      <c r="H9" s="520">
        <v>5</v>
      </c>
      <c r="I9" s="520">
        <v>6</v>
      </c>
      <c r="J9" s="520">
        <v>7</v>
      </c>
      <c r="K9" s="520">
        <v>8</v>
      </c>
      <c r="L9" s="520">
        <v>9</v>
      </c>
      <c r="M9" s="520">
        <v>10</v>
      </c>
      <c r="N9" s="520">
        <v>11</v>
      </c>
      <c r="O9" s="520">
        <v>12</v>
      </c>
      <c r="P9" s="520">
        <v>13</v>
      </c>
      <c r="Q9" s="520">
        <v>14</v>
      </c>
      <c r="R9" s="520">
        <v>15</v>
      </c>
      <c r="S9" s="520">
        <v>16</v>
      </c>
      <c r="T9" s="520">
        <v>17</v>
      </c>
      <c r="U9" s="520">
        <v>18</v>
      </c>
      <c r="V9" s="520">
        <v>19</v>
      </c>
      <c r="W9" s="520">
        <v>20</v>
      </c>
      <c r="X9" s="520">
        <v>21</v>
      </c>
      <c r="Y9" s="520">
        <v>22</v>
      </c>
      <c r="Z9" s="520">
        <v>23</v>
      </c>
      <c r="AA9" s="520">
        <v>24</v>
      </c>
      <c r="AB9" s="520">
        <v>25</v>
      </c>
      <c r="AC9" s="520">
        <v>26</v>
      </c>
      <c r="AD9" s="520">
        <v>27</v>
      </c>
      <c r="AE9" s="520">
        <v>28</v>
      </c>
      <c r="AF9" s="520">
        <v>29</v>
      </c>
      <c r="AG9" s="520">
        <v>30</v>
      </c>
      <c r="AH9" s="520">
        <v>31</v>
      </c>
      <c r="AI9" s="314" t="s">
        <v>4</v>
      </c>
      <c r="AJ9" s="517"/>
      <c r="AK9" s="518"/>
    </row>
    <row r="10" spans="1:37" s="16" customFormat="1" ht="15" customHeight="1">
      <c r="A10" s="513"/>
      <c r="B10" s="434"/>
      <c r="C10" s="435"/>
      <c r="D10" s="334" t="s">
        <v>10</v>
      </c>
      <c r="E10" s="334" t="s">
        <v>11</v>
      </c>
      <c r="F10" s="334" t="s">
        <v>10</v>
      </c>
      <c r="G10" s="334" t="s">
        <v>12</v>
      </c>
      <c r="H10" s="334" t="s">
        <v>9</v>
      </c>
      <c r="I10" s="334" t="s">
        <v>9</v>
      </c>
      <c r="J10" s="334" t="s">
        <v>10</v>
      </c>
      <c r="K10" s="334" t="s">
        <v>10</v>
      </c>
      <c r="L10" s="334" t="s">
        <v>11</v>
      </c>
      <c r="M10" s="334" t="s">
        <v>10</v>
      </c>
      <c r="N10" s="334" t="s">
        <v>12</v>
      </c>
      <c r="O10" s="334" t="s">
        <v>9</v>
      </c>
      <c r="P10" s="334" t="s">
        <v>9</v>
      </c>
      <c r="Q10" s="334" t="s">
        <v>10</v>
      </c>
      <c r="R10" s="334" t="s">
        <v>10</v>
      </c>
      <c r="S10" s="334" t="s">
        <v>11</v>
      </c>
      <c r="T10" s="334" t="s">
        <v>10</v>
      </c>
      <c r="U10" s="334" t="s">
        <v>12</v>
      </c>
      <c r="V10" s="334" t="s">
        <v>9</v>
      </c>
      <c r="W10" s="334" t="s">
        <v>9</v>
      </c>
      <c r="X10" s="334" t="s">
        <v>10</v>
      </c>
      <c r="Y10" s="334" t="s">
        <v>10</v>
      </c>
      <c r="Z10" s="334" t="s">
        <v>11</v>
      </c>
      <c r="AA10" s="334" t="s">
        <v>10</v>
      </c>
      <c r="AB10" s="334" t="s">
        <v>12</v>
      </c>
      <c r="AC10" s="334" t="s">
        <v>9</v>
      </c>
      <c r="AD10" s="334" t="s">
        <v>9</v>
      </c>
      <c r="AE10" s="334" t="s">
        <v>10</v>
      </c>
      <c r="AF10" s="334" t="s">
        <v>10</v>
      </c>
      <c r="AG10" s="334" t="s">
        <v>11</v>
      </c>
      <c r="AH10" s="334" t="s">
        <v>10</v>
      </c>
      <c r="AI10" s="314"/>
      <c r="AJ10" s="517"/>
      <c r="AK10" s="518"/>
    </row>
    <row r="11" spans="1:37" s="16" customFormat="1" ht="15" customHeight="1">
      <c r="A11" s="345" t="s">
        <v>358</v>
      </c>
      <c r="B11" s="514" t="s">
        <v>354</v>
      </c>
      <c r="C11" s="58" t="s">
        <v>355</v>
      </c>
      <c r="D11" s="515"/>
      <c r="E11" s="515" t="s">
        <v>236</v>
      </c>
      <c r="F11" s="516"/>
      <c r="G11" s="516" t="s">
        <v>236</v>
      </c>
      <c r="H11" s="516"/>
      <c r="I11" s="516" t="s">
        <v>236</v>
      </c>
      <c r="J11" s="516"/>
      <c r="K11" s="515" t="s">
        <v>236</v>
      </c>
      <c r="L11" s="515"/>
      <c r="M11" s="516" t="s">
        <v>236</v>
      </c>
      <c r="N11" s="516"/>
      <c r="O11" s="516" t="s">
        <v>236</v>
      </c>
      <c r="P11" s="516"/>
      <c r="Q11" s="516" t="s">
        <v>236</v>
      </c>
      <c r="R11" s="515"/>
      <c r="S11" s="515" t="s">
        <v>236</v>
      </c>
      <c r="T11" s="516"/>
      <c r="U11" s="516" t="s">
        <v>236</v>
      </c>
      <c r="V11" s="516"/>
      <c r="W11" s="516" t="s">
        <v>236</v>
      </c>
      <c r="X11" s="516"/>
      <c r="Y11" s="515" t="s">
        <v>236</v>
      </c>
      <c r="Z11" s="515"/>
      <c r="AA11" s="516" t="s">
        <v>236</v>
      </c>
      <c r="AB11" s="516"/>
      <c r="AC11" s="516" t="s">
        <v>236</v>
      </c>
      <c r="AD11" s="516"/>
      <c r="AE11" s="516" t="s">
        <v>236</v>
      </c>
      <c r="AF11" s="515"/>
      <c r="AG11" s="515" t="s">
        <v>236</v>
      </c>
      <c r="AH11" s="516"/>
      <c r="AI11" s="327">
        <f>COUNTIF(B11:AH11,"T")*6+COUNTIF(B11:AH11,"P")*12+COUNTIF(B11:AH11,"M")*6+COUNTIF(B11:AH11,"I")*5+COUNTIF(B11:AH11,"N")*12+COUNTIF(B11:AH11,"TI")*11+COUNTIF(B11:AH11,"MT")*12+COUNTIF(B11:AH11,"MI")*11</f>
        <v>180</v>
      </c>
      <c r="AJ11" s="517"/>
      <c r="AK11" s="518"/>
    </row>
    <row r="12" spans="1:37" s="16" customFormat="1" ht="15" customHeight="1">
      <c r="A12" s="345" t="s">
        <v>359</v>
      </c>
      <c r="B12" s="514" t="s">
        <v>354</v>
      </c>
      <c r="C12" s="58" t="s">
        <v>355</v>
      </c>
      <c r="D12" s="515"/>
      <c r="E12" s="515" t="s">
        <v>236</v>
      </c>
      <c r="F12" s="516"/>
      <c r="G12" s="516" t="s">
        <v>236</v>
      </c>
      <c r="H12" s="516"/>
      <c r="I12" s="516" t="s">
        <v>236</v>
      </c>
      <c r="J12" s="516"/>
      <c r="K12" s="515" t="s">
        <v>236</v>
      </c>
      <c r="L12" s="515"/>
      <c r="M12" s="516" t="s">
        <v>236</v>
      </c>
      <c r="N12" s="516"/>
      <c r="O12" s="516" t="s">
        <v>236</v>
      </c>
      <c r="P12" s="516"/>
      <c r="Q12" s="516" t="s">
        <v>236</v>
      </c>
      <c r="R12" s="515"/>
      <c r="S12" s="515" t="s">
        <v>236</v>
      </c>
      <c r="T12" s="516"/>
      <c r="U12" s="516" t="s">
        <v>236</v>
      </c>
      <c r="V12" s="516"/>
      <c r="W12" s="516" t="s">
        <v>236</v>
      </c>
      <c r="X12" s="516"/>
      <c r="Y12" s="515" t="s">
        <v>236</v>
      </c>
      <c r="Z12" s="515"/>
      <c r="AA12" s="516" t="s">
        <v>236</v>
      </c>
      <c r="AB12" s="516"/>
      <c r="AC12" s="516" t="s">
        <v>236</v>
      </c>
      <c r="AD12" s="516"/>
      <c r="AE12" s="516" t="s">
        <v>236</v>
      </c>
      <c r="AF12" s="515"/>
      <c r="AG12" s="515" t="s">
        <v>236</v>
      </c>
      <c r="AH12" s="516"/>
      <c r="AI12" s="327">
        <f>COUNTIF(B12:AH12,"T")*6+COUNTIF(B12:AH12,"P")*12+COUNTIF(B12:AH12,"M")*6+COUNTIF(B12:AH12,"I")*5+COUNTIF(B12:AH12,"N")*12+COUNTIF(B12:AH12,"TI")*11+COUNTIF(B12:AH12,"MT")*12+COUNTIF(B12:AH12,"MI")*11</f>
        <v>180</v>
      </c>
      <c r="AJ12" s="517"/>
      <c r="AK12" s="518"/>
    </row>
    <row r="13" spans="1:37" s="16" customFormat="1" ht="15" customHeight="1">
      <c r="A13" s="345" t="s">
        <v>360</v>
      </c>
      <c r="B13" s="514" t="s">
        <v>354</v>
      </c>
      <c r="C13" s="58" t="s">
        <v>355</v>
      </c>
      <c r="D13" s="515"/>
      <c r="E13" s="515" t="s">
        <v>236</v>
      </c>
      <c r="F13" s="516"/>
      <c r="G13" s="516" t="s">
        <v>236</v>
      </c>
      <c r="H13" s="516"/>
      <c r="I13" s="516" t="s">
        <v>236</v>
      </c>
      <c r="J13" s="516"/>
      <c r="K13" s="515" t="s">
        <v>236</v>
      </c>
      <c r="L13" s="515"/>
      <c r="M13" s="516" t="s">
        <v>236</v>
      </c>
      <c r="N13" s="516"/>
      <c r="O13" s="516" t="s">
        <v>236</v>
      </c>
      <c r="P13" s="516"/>
      <c r="Q13" s="516" t="s">
        <v>236</v>
      </c>
      <c r="R13" s="515"/>
      <c r="S13" s="515" t="s">
        <v>236</v>
      </c>
      <c r="T13" s="516"/>
      <c r="U13" s="516" t="s">
        <v>236</v>
      </c>
      <c r="V13" s="516"/>
      <c r="W13" s="516" t="s">
        <v>236</v>
      </c>
      <c r="X13" s="516"/>
      <c r="Y13" s="515" t="s">
        <v>236</v>
      </c>
      <c r="Z13" s="515"/>
      <c r="AA13" s="516" t="s">
        <v>236</v>
      </c>
      <c r="AB13" s="516"/>
      <c r="AC13" s="516" t="s">
        <v>236</v>
      </c>
      <c r="AD13" s="516"/>
      <c r="AE13" s="516" t="s">
        <v>236</v>
      </c>
      <c r="AF13" s="515"/>
      <c r="AG13" s="515" t="s">
        <v>236</v>
      </c>
      <c r="AH13" s="516"/>
      <c r="AI13" s="327">
        <f>COUNTIF(B13:AH13,"T")*6+COUNTIF(B13:AH13,"P")*12+COUNTIF(B13:AH13,"M")*6+COUNTIF(B13:AH13,"I")*5+COUNTIF(B13:AH13,"N")*12+COUNTIF(B13:AH13,"TI")*11+COUNTIF(B13:AH13,"MT")*12+COUNTIF(B13:AH13,"MI")*11</f>
        <v>180</v>
      </c>
      <c r="AJ13" s="517"/>
      <c r="AK13" s="518"/>
    </row>
    <row r="14" spans="1:37" s="16" customFormat="1" ht="15" customHeight="1" thickBot="1">
      <c r="A14" s="519" t="s">
        <v>1</v>
      </c>
      <c r="B14" s="434" t="s">
        <v>2</v>
      </c>
      <c r="C14" s="521" t="s">
        <v>3</v>
      </c>
      <c r="D14" s="520">
        <v>1</v>
      </c>
      <c r="E14" s="520">
        <v>2</v>
      </c>
      <c r="F14" s="520">
        <v>3</v>
      </c>
      <c r="G14" s="520">
        <v>4</v>
      </c>
      <c r="H14" s="520">
        <v>5</v>
      </c>
      <c r="I14" s="520">
        <v>6</v>
      </c>
      <c r="J14" s="520">
        <v>7</v>
      </c>
      <c r="K14" s="520">
        <v>8</v>
      </c>
      <c r="L14" s="520">
        <v>9</v>
      </c>
      <c r="M14" s="520">
        <v>10</v>
      </c>
      <c r="N14" s="520">
        <v>11</v>
      </c>
      <c r="O14" s="520">
        <v>12</v>
      </c>
      <c r="P14" s="520">
        <v>13</v>
      </c>
      <c r="Q14" s="520">
        <v>14</v>
      </c>
      <c r="R14" s="520">
        <v>15</v>
      </c>
      <c r="S14" s="520">
        <v>16</v>
      </c>
      <c r="T14" s="520">
        <v>17</v>
      </c>
      <c r="U14" s="520">
        <v>18</v>
      </c>
      <c r="V14" s="520">
        <v>19</v>
      </c>
      <c r="W14" s="520">
        <v>20</v>
      </c>
      <c r="X14" s="520">
        <v>21</v>
      </c>
      <c r="Y14" s="520">
        <v>22</v>
      </c>
      <c r="Z14" s="520">
        <v>23</v>
      </c>
      <c r="AA14" s="520">
        <v>24</v>
      </c>
      <c r="AB14" s="520">
        <v>25</v>
      </c>
      <c r="AC14" s="520">
        <v>26</v>
      </c>
      <c r="AD14" s="520">
        <v>27</v>
      </c>
      <c r="AE14" s="520">
        <v>28</v>
      </c>
      <c r="AF14" s="520">
        <v>29</v>
      </c>
      <c r="AG14" s="520">
        <v>30</v>
      </c>
      <c r="AH14" s="520">
        <v>31</v>
      </c>
      <c r="AI14" s="522" t="s">
        <v>4</v>
      </c>
      <c r="AJ14" s="517"/>
      <c r="AK14" s="518"/>
    </row>
    <row r="15" spans="1:37" s="16" customFormat="1" ht="15" customHeight="1">
      <c r="A15" s="513"/>
      <c r="B15" s="434"/>
      <c r="C15" s="523"/>
      <c r="D15" s="334" t="s">
        <v>10</v>
      </c>
      <c r="E15" s="334" t="s">
        <v>11</v>
      </c>
      <c r="F15" s="334" t="s">
        <v>10</v>
      </c>
      <c r="G15" s="334" t="s">
        <v>12</v>
      </c>
      <c r="H15" s="334" t="s">
        <v>9</v>
      </c>
      <c r="I15" s="334" t="s">
        <v>9</v>
      </c>
      <c r="J15" s="334" t="s">
        <v>10</v>
      </c>
      <c r="K15" s="334" t="s">
        <v>10</v>
      </c>
      <c r="L15" s="334" t="s">
        <v>11</v>
      </c>
      <c r="M15" s="334" t="s">
        <v>10</v>
      </c>
      <c r="N15" s="334" t="s">
        <v>12</v>
      </c>
      <c r="O15" s="334" t="s">
        <v>9</v>
      </c>
      <c r="P15" s="334" t="s">
        <v>9</v>
      </c>
      <c r="Q15" s="334" t="s">
        <v>10</v>
      </c>
      <c r="R15" s="334" t="s">
        <v>10</v>
      </c>
      <c r="S15" s="334" t="s">
        <v>11</v>
      </c>
      <c r="T15" s="334" t="s">
        <v>10</v>
      </c>
      <c r="U15" s="334" t="s">
        <v>12</v>
      </c>
      <c r="V15" s="334" t="s">
        <v>9</v>
      </c>
      <c r="W15" s="334" t="s">
        <v>9</v>
      </c>
      <c r="X15" s="334" t="s">
        <v>10</v>
      </c>
      <c r="Y15" s="334" t="s">
        <v>10</v>
      </c>
      <c r="Z15" s="334" t="s">
        <v>11</v>
      </c>
      <c r="AA15" s="334" t="s">
        <v>10</v>
      </c>
      <c r="AB15" s="334" t="s">
        <v>12</v>
      </c>
      <c r="AC15" s="334" t="s">
        <v>9</v>
      </c>
      <c r="AD15" s="334" t="s">
        <v>9</v>
      </c>
      <c r="AE15" s="334" t="s">
        <v>10</v>
      </c>
      <c r="AF15" s="334" t="s">
        <v>10</v>
      </c>
      <c r="AG15" s="334" t="s">
        <v>11</v>
      </c>
      <c r="AH15" s="334" t="s">
        <v>10</v>
      </c>
      <c r="AI15" s="524"/>
      <c r="AJ15" s="517"/>
      <c r="AK15" s="518"/>
    </row>
    <row r="16" spans="1:37" s="16" customFormat="1" ht="15" customHeight="1">
      <c r="A16" s="345" t="s">
        <v>361</v>
      </c>
      <c r="B16" s="514" t="s">
        <v>354</v>
      </c>
      <c r="C16" s="525" t="s">
        <v>362</v>
      </c>
      <c r="D16" s="515" t="s">
        <v>238</v>
      </c>
      <c r="E16" s="515"/>
      <c r="F16" s="516" t="s">
        <v>238</v>
      </c>
      <c r="G16" s="516"/>
      <c r="H16" s="516" t="s">
        <v>238</v>
      </c>
      <c r="I16" s="516"/>
      <c r="J16" s="516" t="s">
        <v>238</v>
      </c>
      <c r="K16" s="515"/>
      <c r="L16" s="515" t="s">
        <v>238</v>
      </c>
      <c r="M16" s="516"/>
      <c r="N16" s="516" t="s">
        <v>238</v>
      </c>
      <c r="O16" s="516"/>
      <c r="P16" s="516" t="s">
        <v>238</v>
      </c>
      <c r="Q16" s="516"/>
      <c r="R16" s="515" t="s">
        <v>238</v>
      </c>
      <c r="S16" s="515"/>
      <c r="T16" s="516" t="s">
        <v>238</v>
      </c>
      <c r="U16" s="516"/>
      <c r="V16" s="516" t="s">
        <v>238</v>
      </c>
      <c r="W16" s="516"/>
      <c r="X16" s="516" t="s">
        <v>238</v>
      </c>
      <c r="Y16" s="515"/>
      <c r="Z16" s="515" t="s">
        <v>238</v>
      </c>
      <c r="AA16" s="516"/>
      <c r="AB16" s="516" t="s">
        <v>238</v>
      </c>
      <c r="AC16" s="516"/>
      <c r="AD16" s="516" t="s">
        <v>238</v>
      </c>
      <c r="AE16" s="516"/>
      <c r="AF16" s="515" t="s">
        <v>238</v>
      </c>
      <c r="AG16" s="515"/>
      <c r="AH16" s="516" t="s">
        <v>238</v>
      </c>
      <c r="AI16" s="327">
        <f>COUNTIF(B16:AH16,"T")*6+COUNTIF(B16:AH16,"P")*12+COUNTIF(B16:AH16,"M")*6+COUNTIF(B16:AH16,"I")*5+COUNTIF(B16:AH16,"N")*12+COUNTIF(B16:AH16,"TI")*11+COUNTIF(B16:AH16,"MT")*12+COUNTIF(B16:AH16,"MI")*11</f>
        <v>192</v>
      </c>
      <c r="AJ16" s="517"/>
      <c r="AK16" s="518"/>
    </row>
    <row r="17" spans="1:37" s="16" customFormat="1" ht="15" customHeight="1" thickBot="1">
      <c r="A17" s="519" t="s">
        <v>1</v>
      </c>
      <c r="B17" s="434" t="s">
        <v>2</v>
      </c>
      <c r="C17" s="435" t="s">
        <v>3</v>
      </c>
      <c r="D17" s="520">
        <v>1</v>
      </c>
      <c r="E17" s="520">
        <v>2</v>
      </c>
      <c r="F17" s="520">
        <v>3</v>
      </c>
      <c r="G17" s="520">
        <v>4</v>
      </c>
      <c r="H17" s="520">
        <v>5</v>
      </c>
      <c r="I17" s="520">
        <v>6</v>
      </c>
      <c r="J17" s="520">
        <v>7</v>
      </c>
      <c r="K17" s="520">
        <v>8</v>
      </c>
      <c r="L17" s="520">
        <v>9</v>
      </c>
      <c r="M17" s="520">
        <v>10</v>
      </c>
      <c r="N17" s="520">
        <v>11</v>
      </c>
      <c r="O17" s="520">
        <v>12</v>
      </c>
      <c r="P17" s="520">
        <v>13</v>
      </c>
      <c r="Q17" s="520">
        <v>14</v>
      </c>
      <c r="R17" s="520">
        <v>15</v>
      </c>
      <c r="S17" s="520">
        <v>16</v>
      </c>
      <c r="T17" s="520">
        <v>17</v>
      </c>
      <c r="U17" s="520">
        <v>18</v>
      </c>
      <c r="V17" s="520">
        <v>19</v>
      </c>
      <c r="W17" s="520">
        <v>20</v>
      </c>
      <c r="X17" s="520">
        <v>21</v>
      </c>
      <c r="Y17" s="520">
        <v>22</v>
      </c>
      <c r="Z17" s="520">
        <v>23</v>
      </c>
      <c r="AA17" s="520">
        <v>24</v>
      </c>
      <c r="AB17" s="520">
        <v>25</v>
      </c>
      <c r="AC17" s="520">
        <v>26</v>
      </c>
      <c r="AD17" s="520">
        <v>27</v>
      </c>
      <c r="AE17" s="520">
        <v>28</v>
      </c>
      <c r="AF17" s="520">
        <v>29</v>
      </c>
      <c r="AG17" s="520">
        <v>30</v>
      </c>
      <c r="AH17" s="520">
        <v>31</v>
      </c>
      <c r="AI17" s="526" t="s">
        <v>4</v>
      </c>
      <c r="AJ17" s="517"/>
      <c r="AK17" s="518"/>
    </row>
    <row r="18" spans="1:37" s="16" customFormat="1" ht="15" customHeight="1">
      <c r="A18" s="513"/>
      <c r="B18" s="434"/>
      <c r="C18" s="435"/>
      <c r="D18" s="334" t="s">
        <v>10</v>
      </c>
      <c r="E18" s="334" t="s">
        <v>11</v>
      </c>
      <c r="F18" s="334" t="s">
        <v>10</v>
      </c>
      <c r="G18" s="334" t="s">
        <v>12</v>
      </c>
      <c r="H18" s="334" t="s">
        <v>9</v>
      </c>
      <c r="I18" s="334" t="s">
        <v>9</v>
      </c>
      <c r="J18" s="334" t="s">
        <v>10</v>
      </c>
      <c r="K18" s="334" t="s">
        <v>10</v>
      </c>
      <c r="L18" s="334" t="s">
        <v>11</v>
      </c>
      <c r="M18" s="334" t="s">
        <v>10</v>
      </c>
      <c r="N18" s="334" t="s">
        <v>12</v>
      </c>
      <c r="O18" s="334" t="s">
        <v>9</v>
      </c>
      <c r="P18" s="334" t="s">
        <v>9</v>
      </c>
      <c r="Q18" s="334" t="s">
        <v>10</v>
      </c>
      <c r="R18" s="334" t="s">
        <v>10</v>
      </c>
      <c r="S18" s="334" t="s">
        <v>11</v>
      </c>
      <c r="T18" s="334" t="s">
        <v>10</v>
      </c>
      <c r="U18" s="334" t="s">
        <v>12</v>
      </c>
      <c r="V18" s="334" t="s">
        <v>9</v>
      </c>
      <c r="W18" s="334" t="s">
        <v>9</v>
      </c>
      <c r="X18" s="334" t="s">
        <v>10</v>
      </c>
      <c r="Y18" s="334" t="s">
        <v>10</v>
      </c>
      <c r="Z18" s="334" t="s">
        <v>11</v>
      </c>
      <c r="AA18" s="334" t="s">
        <v>10</v>
      </c>
      <c r="AB18" s="334" t="s">
        <v>12</v>
      </c>
      <c r="AC18" s="334" t="s">
        <v>9</v>
      </c>
      <c r="AD18" s="334" t="s">
        <v>9</v>
      </c>
      <c r="AE18" s="334" t="s">
        <v>10</v>
      </c>
      <c r="AF18" s="334" t="s">
        <v>10</v>
      </c>
      <c r="AG18" s="334" t="s">
        <v>11</v>
      </c>
      <c r="AH18" s="334" t="s">
        <v>10</v>
      </c>
      <c r="AI18" s="526"/>
      <c r="AJ18" s="517"/>
      <c r="AK18" s="518"/>
    </row>
    <row r="19" spans="1:37" s="16" customFormat="1" ht="15" customHeight="1">
      <c r="A19" s="345" t="s">
        <v>363</v>
      </c>
      <c r="B19" s="514" t="s">
        <v>354</v>
      </c>
      <c r="C19" s="525" t="s">
        <v>362</v>
      </c>
      <c r="D19" s="515"/>
      <c r="E19" s="515" t="s">
        <v>238</v>
      </c>
      <c r="F19" s="516"/>
      <c r="G19" s="516" t="s">
        <v>238</v>
      </c>
      <c r="H19" s="516"/>
      <c r="I19" s="516" t="s">
        <v>238</v>
      </c>
      <c r="J19" s="516"/>
      <c r="K19" s="515" t="s">
        <v>238</v>
      </c>
      <c r="L19" s="515"/>
      <c r="M19" s="516" t="s">
        <v>238</v>
      </c>
      <c r="N19" s="516"/>
      <c r="O19" s="516" t="s">
        <v>238</v>
      </c>
      <c r="P19" s="516"/>
      <c r="Q19" s="516" t="s">
        <v>238</v>
      </c>
      <c r="R19" s="515"/>
      <c r="S19" s="515" t="s">
        <v>238</v>
      </c>
      <c r="T19" s="516"/>
      <c r="U19" s="516" t="s">
        <v>238</v>
      </c>
      <c r="V19" s="516"/>
      <c r="W19" s="516" t="s">
        <v>238</v>
      </c>
      <c r="X19" s="516"/>
      <c r="Y19" s="515" t="s">
        <v>238</v>
      </c>
      <c r="Z19" s="515"/>
      <c r="AA19" s="516" t="s">
        <v>238</v>
      </c>
      <c r="AB19" s="516"/>
      <c r="AC19" s="516" t="s">
        <v>238</v>
      </c>
      <c r="AD19" s="516"/>
      <c r="AE19" s="516" t="s">
        <v>238</v>
      </c>
      <c r="AF19" s="515"/>
      <c r="AG19" s="515" t="s">
        <v>238</v>
      </c>
      <c r="AH19" s="516"/>
      <c r="AI19" s="327">
        <f>COUNTIF(B19:AH19,"T")*6+COUNTIF(B19:AH19,"P")*12+COUNTIF(B19:AH19,"M")*6+COUNTIF(B19:AH19,"I")*5+COUNTIF(B19:AH19,"N")*12+COUNTIF(B19:AH19,"TI")*11+COUNTIF(B19:AH19,"MT")*12+COUNTIF(B19:AH19,"MI")*11</f>
        <v>180</v>
      </c>
      <c r="AJ19" s="517"/>
      <c r="AK19" s="518"/>
    </row>
    <row r="20" spans="1:37" s="16" customFormat="1" ht="15" customHeight="1" thickBot="1">
      <c r="A20" s="527"/>
      <c r="B20" s="527"/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527"/>
      <c r="AK20" s="528"/>
    </row>
    <row r="21" spans="1:241" ht="12" customHeight="1">
      <c r="A21" s="529"/>
      <c r="B21" s="529"/>
      <c r="C21" s="530"/>
      <c r="D21" s="531"/>
      <c r="E21" s="531"/>
      <c r="F21" s="531"/>
      <c r="G21" s="531"/>
      <c r="H21" s="531"/>
      <c r="I21" s="531"/>
      <c r="J21" s="531"/>
      <c r="K21" s="531"/>
      <c r="L21" s="531"/>
      <c r="M21" s="531"/>
      <c r="N21" s="531"/>
      <c r="O21" s="531"/>
      <c r="P21" s="531"/>
      <c r="Q21" s="531"/>
      <c r="R21" s="531"/>
      <c r="S21" s="531"/>
      <c r="T21" s="531"/>
      <c r="U21" s="531"/>
      <c r="V21" s="531"/>
      <c r="W21" s="531"/>
      <c r="X21" s="531"/>
      <c r="Y21" s="531"/>
      <c r="Z21" s="531"/>
      <c r="AA21" s="531"/>
      <c r="AB21" s="531"/>
      <c r="AC21" s="531"/>
      <c r="AD21" s="531"/>
      <c r="AE21" s="531"/>
      <c r="AF21" s="531"/>
      <c r="AG21" s="531"/>
      <c r="AH21" s="531"/>
      <c r="AI21" s="531"/>
      <c r="AJ21" s="531"/>
      <c r="AK21" s="532"/>
      <c r="AL21" s="110"/>
      <c r="AM21" s="110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</row>
    <row r="22" spans="1:241" ht="12" customHeight="1">
      <c r="A22" s="533" t="s">
        <v>339</v>
      </c>
      <c r="B22" s="534"/>
      <c r="C22" s="535"/>
      <c r="D22" s="502"/>
      <c r="E22" s="536"/>
      <c r="F22" s="536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8"/>
      <c r="S22" s="539"/>
      <c r="T22" s="540"/>
      <c r="U22" s="538"/>
      <c r="V22" s="390" t="s">
        <v>301</v>
      </c>
      <c r="W22" s="390"/>
      <c r="X22" s="390"/>
      <c r="Y22" s="390"/>
      <c r="Z22" s="390"/>
      <c r="AA22" s="390"/>
      <c r="AB22" s="390"/>
      <c r="AC22" s="390"/>
      <c r="AD22" s="390"/>
      <c r="AE22" s="390"/>
      <c r="AF22" s="390"/>
      <c r="AG22" s="390"/>
      <c r="AH22" s="390"/>
      <c r="AI22" s="390"/>
      <c r="AJ22" s="541"/>
      <c r="AK22" s="54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</row>
    <row r="23" spans="1:241" ht="12" customHeight="1">
      <c r="A23" s="543" t="s">
        <v>364</v>
      </c>
      <c r="B23" s="544"/>
      <c r="C23" s="545"/>
      <c r="D23" s="538"/>
      <c r="E23" s="536"/>
      <c r="F23" s="536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46"/>
      <c r="S23" s="547"/>
      <c r="T23" s="547"/>
      <c r="U23" s="548"/>
      <c r="V23" s="390" t="s">
        <v>302</v>
      </c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390"/>
      <c r="AH23" s="390"/>
      <c r="AI23" s="390"/>
      <c r="AJ23" s="476"/>
      <c r="AK23" s="477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</row>
    <row r="24" spans="1:241" ht="12" customHeight="1">
      <c r="A24" s="549" t="s">
        <v>365</v>
      </c>
      <c r="B24" s="550"/>
      <c r="C24" s="551"/>
      <c r="D24" s="552"/>
      <c r="E24" s="553"/>
      <c r="F24" s="553"/>
      <c r="G24" s="554"/>
      <c r="H24" s="554"/>
      <c r="I24" s="554"/>
      <c r="J24" s="554"/>
      <c r="K24" s="554"/>
      <c r="L24" s="554"/>
      <c r="M24" s="554"/>
      <c r="N24" s="554"/>
      <c r="O24" s="554"/>
      <c r="P24" s="554"/>
      <c r="Q24" s="554"/>
      <c r="R24" s="546"/>
      <c r="S24" s="547"/>
      <c r="T24" s="547"/>
      <c r="U24" s="548"/>
      <c r="V24" s="390" t="s">
        <v>303</v>
      </c>
      <c r="W24" s="390"/>
      <c r="X24" s="390"/>
      <c r="Y24" s="390"/>
      <c r="Z24" s="390"/>
      <c r="AA24" s="390"/>
      <c r="AB24" s="390"/>
      <c r="AC24" s="390"/>
      <c r="AD24" s="390"/>
      <c r="AE24" s="390"/>
      <c r="AF24" s="390"/>
      <c r="AG24" s="390"/>
      <c r="AH24" s="390"/>
      <c r="AI24" s="390"/>
      <c r="AJ24" s="476"/>
      <c r="AK24" s="477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</row>
    <row r="25" spans="1:241" ht="12" customHeight="1" thickBot="1">
      <c r="A25" s="555" t="s">
        <v>366</v>
      </c>
      <c r="B25" s="556"/>
      <c r="C25" s="557"/>
      <c r="D25" s="558"/>
      <c r="E25" s="559"/>
      <c r="F25" s="559"/>
      <c r="G25" s="560"/>
      <c r="H25" s="560"/>
      <c r="I25" s="560"/>
      <c r="J25" s="560"/>
      <c r="K25" s="560"/>
      <c r="L25" s="560"/>
      <c r="M25" s="560"/>
      <c r="N25" s="560"/>
      <c r="O25" s="560"/>
      <c r="P25" s="560"/>
      <c r="Q25" s="560"/>
      <c r="R25" s="561"/>
      <c r="S25" s="562"/>
      <c r="T25" s="562"/>
      <c r="U25" s="561"/>
      <c r="V25" s="563" t="s">
        <v>304</v>
      </c>
      <c r="W25" s="563"/>
      <c r="X25" s="563"/>
      <c r="Y25" s="563"/>
      <c r="Z25" s="563"/>
      <c r="AA25" s="563"/>
      <c r="AB25" s="563"/>
      <c r="AC25" s="563"/>
      <c r="AD25" s="563"/>
      <c r="AE25" s="563"/>
      <c r="AF25" s="563"/>
      <c r="AG25" s="563"/>
      <c r="AH25" s="563"/>
      <c r="AI25" s="563"/>
      <c r="AJ25" s="564"/>
      <c r="AK25" s="56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</row>
    <row r="26" spans="1:39" ht="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/>
      <c r="AK26"/>
      <c r="AL26"/>
      <c r="AM26"/>
    </row>
    <row r="27" spans="1:39" ht="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/>
      <c r="AK27"/>
      <c r="AL27"/>
      <c r="AM27"/>
    </row>
    <row r="28" spans="1:39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/>
      <c r="AK28"/>
      <c r="AL28"/>
      <c r="AM28"/>
    </row>
    <row r="29" spans="1:35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</row>
    <row r="30" spans="1:35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</row>
    <row r="31" spans="1:35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</row>
  </sheetData>
  <sheetProtection/>
  <mergeCells count="28">
    <mergeCell ref="E25:F25"/>
    <mergeCell ref="G25:Q25"/>
    <mergeCell ref="S25:T25"/>
    <mergeCell ref="V25:AI25"/>
    <mergeCell ref="E23:F23"/>
    <mergeCell ref="G23:Q23"/>
    <mergeCell ref="S23:T23"/>
    <mergeCell ref="V23:AI23"/>
    <mergeCell ref="E24:F24"/>
    <mergeCell ref="G24:Q24"/>
    <mergeCell ref="S24:T24"/>
    <mergeCell ref="V24:AI24"/>
    <mergeCell ref="C14:C15"/>
    <mergeCell ref="AI14:AI15"/>
    <mergeCell ref="C17:C18"/>
    <mergeCell ref="AI17:AI18"/>
    <mergeCell ref="A20:AK20"/>
    <mergeCell ref="E22:F22"/>
    <mergeCell ref="G22:Q22"/>
    <mergeCell ref="V22:AI22"/>
    <mergeCell ref="AJ22:AK22"/>
    <mergeCell ref="A1:AL3"/>
    <mergeCell ref="C4:C5"/>
    <mergeCell ref="AI4:AI5"/>
    <mergeCell ref="AJ4:AJ5"/>
    <mergeCell ref="AK4:AK5"/>
    <mergeCell ref="C9:C10"/>
    <mergeCell ref="AI9:AI10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31"/>
  <sheetViews>
    <sheetView tabSelected="1" zoomScalePageLayoutView="0" workbookViewId="0" topLeftCell="A1">
      <selection activeCell="AN30" sqref="AN30"/>
    </sheetView>
  </sheetViews>
  <sheetFormatPr defaultColWidth="11.57421875" defaultRowHeight="15"/>
  <cols>
    <col min="1" max="1" width="10.140625" style="11" customWidth="1"/>
    <col min="2" max="2" width="26.8515625" style="11" customWidth="1"/>
    <col min="3" max="3" width="13.140625" style="11" customWidth="1"/>
    <col min="4" max="4" width="6.140625" style="18" bestFit="1" customWidth="1"/>
    <col min="5" max="35" width="3.7109375" style="11" customWidth="1"/>
    <col min="36" max="36" width="4.28125" style="17" customWidth="1"/>
    <col min="37" max="37" width="4.140625" style="17" customWidth="1"/>
    <col min="38" max="38" width="6.7109375" style="17" customWidth="1"/>
    <col min="39" max="242" width="9.140625" style="11" customWidth="1"/>
  </cols>
  <sheetData>
    <row r="1" spans="1:41" s="13" customFormat="1" ht="9.75" customHeight="1">
      <c r="A1" s="566" t="s">
        <v>367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G1" s="567"/>
      <c r="AH1" s="567"/>
      <c r="AI1" s="567"/>
      <c r="AJ1" s="567"/>
      <c r="AK1" s="567"/>
      <c r="AL1" s="568"/>
      <c r="AM1" s="21"/>
      <c r="AN1" s="21"/>
      <c r="AO1" s="569"/>
    </row>
    <row r="2" spans="1:41" s="13" customFormat="1" ht="9.75" customHeight="1">
      <c r="A2" s="570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  <c r="AA2" s="571"/>
      <c r="AB2" s="571"/>
      <c r="AC2" s="571"/>
      <c r="AD2" s="571"/>
      <c r="AE2" s="571"/>
      <c r="AF2" s="571"/>
      <c r="AG2" s="571"/>
      <c r="AH2" s="571"/>
      <c r="AI2" s="571"/>
      <c r="AJ2" s="571"/>
      <c r="AK2" s="571"/>
      <c r="AL2" s="572"/>
      <c r="AM2" s="21"/>
      <c r="AN2" s="21"/>
      <c r="AO2" s="569"/>
    </row>
    <row r="3" spans="1:41" s="16" customFormat="1" ht="24" customHeight="1" thickBot="1">
      <c r="A3" s="570"/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1"/>
      <c r="Z3" s="571"/>
      <c r="AA3" s="571"/>
      <c r="AB3" s="571"/>
      <c r="AC3" s="571"/>
      <c r="AD3" s="571"/>
      <c r="AE3" s="571"/>
      <c r="AF3" s="571"/>
      <c r="AG3" s="571"/>
      <c r="AH3" s="571"/>
      <c r="AI3" s="571"/>
      <c r="AJ3" s="571"/>
      <c r="AK3" s="571"/>
      <c r="AL3" s="572"/>
      <c r="AM3" s="21"/>
      <c r="AN3" s="21"/>
      <c r="AO3" s="573"/>
    </row>
    <row r="4" spans="1:40" s="16" customFormat="1" ht="15" customHeight="1" thickBot="1">
      <c r="A4" s="574" t="s">
        <v>0</v>
      </c>
      <c r="B4" s="575" t="s">
        <v>1</v>
      </c>
      <c r="C4" s="576" t="s">
        <v>368</v>
      </c>
      <c r="D4" s="577" t="s">
        <v>3</v>
      </c>
      <c r="E4" s="332">
        <v>1</v>
      </c>
      <c r="F4" s="332">
        <v>2</v>
      </c>
      <c r="G4" s="332">
        <v>3</v>
      </c>
      <c r="H4" s="332">
        <v>4</v>
      </c>
      <c r="I4" s="332">
        <v>5</v>
      </c>
      <c r="J4" s="332">
        <v>6</v>
      </c>
      <c r="K4" s="332">
        <v>7</v>
      </c>
      <c r="L4" s="332">
        <v>8</v>
      </c>
      <c r="M4" s="332">
        <v>9</v>
      </c>
      <c r="N4" s="332">
        <v>10</v>
      </c>
      <c r="O4" s="332">
        <v>11</v>
      </c>
      <c r="P4" s="332">
        <v>12</v>
      </c>
      <c r="Q4" s="332">
        <v>13</v>
      </c>
      <c r="R4" s="332">
        <v>14</v>
      </c>
      <c r="S4" s="332">
        <v>15</v>
      </c>
      <c r="T4" s="332">
        <v>16</v>
      </c>
      <c r="U4" s="332">
        <v>17</v>
      </c>
      <c r="V4" s="332">
        <v>18</v>
      </c>
      <c r="W4" s="332">
        <v>19</v>
      </c>
      <c r="X4" s="332">
        <v>20</v>
      </c>
      <c r="Y4" s="332">
        <v>21</v>
      </c>
      <c r="Z4" s="332">
        <v>22</v>
      </c>
      <c r="AA4" s="332">
        <v>23</v>
      </c>
      <c r="AB4" s="332">
        <v>24</v>
      </c>
      <c r="AC4" s="332">
        <v>25</v>
      </c>
      <c r="AD4" s="332">
        <v>26</v>
      </c>
      <c r="AE4" s="332">
        <v>27</v>
      </c>
      <c r="AF4" s="332">
        <v>28</v>
      </c>
      <c r="AG4" s="332">
        <v>29</v>
      </c>
      <c r="AH4" s="332">
        <v>30</v>
      </c>
      <c r="AI4" s="332">
        <v>31</v>
      </c>
      <c r="AJ4" s="578" t="s">
        <v>4</v>
      </c>
      <c r="AK4" s="579" t="s">
        <v>5</v>
      </c>
      <c r="AL4" s="580" t="s">
        <v>6</v>
      </c>
      <c r="AM4" s="13"/>
      <c r="AN4" s="13"/>
    </row>
    <row r="5" spans="1:40" s="16" customFormat="1" ht="15" customHeight="1" thickBot="1">
      <c r="A5" s="581"/>
      <c r="B5" s="582" t="s">
        <v>369</v>
      </c>
      <c r="C5" s="583"/>
      <c r="D5" s="584"/>
      <c r="E5" s="334" t="s">
        <v>10</v>
      </c>
      <c r="F5" s="334" t="s">
        <v>11</v>
      </c>
      <c r="G5" s="334" t="s">
        <v>10</v>
      </c>
      <c r="H5" s="334" t="s">
        <v>12</v>
      </c>
      <c r="I5" s="334" t="s">
        <v>9</v>
      </c>
      <c r="J5" s="334" t="s">
        <v>9</v>
      </c>
      <c r="K5" s="334" t="s">
        <v>10</v>
      </c>
      <c r="L5" s="334" t="s">
        <v>10</v>
      </c>
      <c r="M5" s="334" t="s">
        <v>11</v>
      </c>
      <c r="N5" s="334" t="s">
        <v>10</v>
      </c>
      <c r="O5" s="334" t="s">
        <v>12</v>
      </c>
      <c r="P5" s="334" t="s">
        <v>9</v>
      </c>
      <c r="Q5" s="334" t="s">
        <v>9</v>
      </c>
      <c r="R5" s="334" t="s">
        <v>10</v>
      </c>
      <c r="S5" s="334" t="s">
        <v>10</v>
      </c>
      <c r="T5" s="334" t="s">
        <v>11</v>
      </c>
      <c r="U5" s="334" t="s">
        <v>10</v>
      </c>
      <c r="V5" s="334" t="s">
        <v>12</v>
      </c>
      <c r="W5" s="334" t="s">
        <v>9</v>
      </c>
      <c r="X5" s="334" t="s">
        <v>9</v>
      </c>
      <c r="Y5" s="334" t="s">
        <v>10</v>
      </c>
      <c r="Z5" s="334" t="s">
        <v>10</v>
      </c>
      <c r="AA5" s="334" t="s">
        <v>11</v>
      </c>
      <c r="AB5" s="334" t="s">
        <v>10</v>
      </c>
      <c r="AC5" s="334" t="s">
        <v>12</v>
      </c>
      <c r="AD5" s="334" t="s">
        <v>9</v>
      </c>
      <c r="AE5" s="334" t="s">
        <v>9</v>
      </c>
      <c r="AF5" s="334" t="s">
        <v>10</v>
      </c>
      <c r="AG5" s="334" t="s">
        <v>10</v>
      </c>
      <c r="AH5" s="334" t="s">
        <v>11</v>
      </c>
      <c r="AI5" s="334" t="s">
        <v>10</v>
      </c>
      <c r="AJ5" s="585"/>
      <c r="AK5" s="586"/>
      <c r="AL5" s="587"/>
      <c r="AM5" s="13"/>
      <c r="AN5" s="13"/>
    </row>
    <row r="6" spans="1:38" s="16" customFormat="1" ht="18" customHeight="1" thickBot="1">
      <c r="A6" s="588" t="s">
        <v>370</v>
      </c>
      <c r="B6" s="588" t="s">
        <v>371</v>
      </c>
      <c r="C6" s="589" t="s">
        <v>372</v>
      </c>
      <c r="D6" s="590" t="s">
        <v>13</v>
      </c>
      <c r="E6" s="591" t="s">
        <v>289</v>
      </c>
      <c r="F6" s="592"/>
      <c r="G6" s="592"/>
      <c r="H6" s="592"/>
      <c r="I6" s="592"/>
      <c r="J6" s="592"/>
      <c r="K6" s="592"/>
      <c r="L6" s="593"/>
      <c r="M6" s="594" t="s">
        <v>373</v>
      </c>
      <c r="N6" s="595" t="s">
        <v>236</v>
      </c>
      <c r="O6" s="595" t="s">
        <v>373</v>
      </c>
      <c r="P6" s="595"/>
      <c r="Q6" s="595" t="s">
        <v>236</v>
      </c>
      <c r="R6" s="595" t="s">
        <v>236</v>
      </c>
      <c r="S6" s="594"/>
      <c r="T6" s="594" t="s">
        <v>236</v>
      </c>
      <c r="U6" s="595" t="s">
        <v>236</v>
      </c>
      <c r="V6" s="595"/>
      <c r="W6" s="595" t="s">
        <v>236</v>
      </c>
      <c r="X6" s="595" t="s">
        <v>236</v>
      </c>
      <c r="Y6" s="595" t="s">
        <v>373</v>
      </c>
      <c r="Z6" s="594" t="s">
        <v>236</v>
      </c>
      <c r="AA6" s="594" t="s">
        <v>373</v>
      </c>
      <c r="AB6" s="595"/>
      <c r="AC6" s="595" t="s">
        <v>236</v>
      </c>
      <c r="AD6" s="595" t="s">
        <v>236</v>
      </c>
      <c r="AE6" s="595" t="s">
        <v>373</v>
      </c>
      <c r="AF6" s="595" t="s">
        <v>236</v>
      </c>
      <c r="AG6" s="596" t="s">
        <v>373</v>
      </c>
      <c r="AH6" s="596"/>
      <c r="AI6" s="597" t="s">
        <v>236</v>
      </c>
      <c r="AJ6" s="598">
        <v>96</v>
      </c>
      <c r="AK6" s="599">
        <f>COUNTIF(C6:AJ6,"T")*4+COUNTIF(C6:AJ6,"P")*12+COUNTIF(C6:AJ6,"M")*6+COUNTIF(C6:AJ6,"D2")*6+COUNTIF(C6:AJ6,"N")*12+COUNTIF(C6:AJ6,"T1")*4+COUNTIF(C6:AJ6,"D1N")*18+COUNTIF(C6:AJ6,"MN")*16+COUNTIF(C6:AJ6,"NA")*6+COUNTIF(C6:AJ6,"PNA")*18</f>
        <v>180</v>
      </c>
      <c r="AL6" s="600">
        <f>SUM(AK6-96)</f>
        <v>84</v>
      </c>
    </row>
    <row r="7" spans="1:38" s="16" customFormat="1" ht="18" customHeight="1" thickBot="1">
      <c r="A7" s="601" t="s">
        <v>374</v>
      </c>
      <c r="B7" s="601" t="s">
        <v>375</v>
      </c>
      <c r="C7" s="602" t="s">
        <v>376</v>
      </c>
      <c r="D7" s="590" t="s">
        <v>13</v>
      </c>
      <c r="E7" s="596"/>
      <c r="F7" s="596" t="s">
        <v>373</v>
      </c>
      <c r="G7" s="597" t="s">
        <v>236</v>
      </c>
      <c r="H7" s="597" t="s">
        <v>236</v>
      </c>
      <c r="I7" s="597"/>
      <c r="J7" s="597" t="s">
        <v>236</v>
      </c>
      <c r="K7" s="597" t="s">
        <v>236</v>
      </c>
      <c r="L7" s="596"/>
      <c r="M7" s="603" t="s">
        <v>236</v>
      </c>
      <c r="N7" s="604"/>
      <c r="O7" s="604" t="s">
        <v>236</v>
      </c>
      <c r="P7" s="604" t="s">
        <v>236</v>
      </c>
      <c r="Q7" s="604" t="s">
        <v>373</v>
      </c>
      <c r="R7" s="604"/>
      <c r="S7" s="605" t="s">
        <v>236</v>
      </c>
      <c r="T7" s="605"/>
      <c r="U7" s="604" t="s">
        <v>373</v>
      </c>
      <c r="V7" s="604" t="s">
        <v>236</v>
      </c>
      <c r="W7" s="604" t="s">
        <v>373</v>
      </c>
      <c r="X7" s="604"/>
      <c r="Y7" s="604" t="s">
        <v>236</v>
      </c>
      <c r="Z7" s="605"/>
      <c r="AA7" s="605" t="s">
        <v>236</v>
      </c>
      <c r="AB7" s="604" t="s">
        <v>236</v>
      </c>
      <c r="AC7" s="604" t="s">
        <v>373</v>
      </c>
      <c r="AD7" s="604"/>
      <c r="AE7" s="606" t="s">
        <v>236</v>
      </c>
      <c r="AF7" s="606" t="s">
        <v>373</v>
      </c>
      <c r="AG7" s="596"/>
      <c r="AH7" s="596" t="s">
        <v>236</v>
      </c>
      <c r="AI7" s="597" t="s">
        <v>373</v>
      </c>
      <c r="AJ7" s="598">
        <v>126</v>
      </c>
      <c r="AK7" s="599">
        <f>COUNTIF(C7:AJ7,"T")*4+COUNTIF(C7:AJ7,"P")*12+COUNTIF(C7:AJ7,"M")*6+COUNTIF(C7:AJ7,"D2")*6+COUNTIF(C7:AJ7,"N")*12+COUNTIF(C7:AJ7,"T1")*4+COUNTIF(C7:AJ7,"D1N")*18+COUNTIF(C7:AJ7,"PNA")*18+COUNTIF(C7:AJ7,"NA")*6+COUNTIF(C7:AJ7,"TNA")*12</f>
        <v>210</v>
      </c>
      <c r="AL7" s="600">
        <f>SUM(AK7-126)</f>
        <v>84</v>
      </c>
    </row>
    <row r="8" spans="1:38" s="16" customFormat="1" ht="18" customHeight="1" thickBot="1">
      <c r="A8" s="601" t="s">
        <v>377</v>
      </c>
      <c r="B8" s="601" t="s">
        <v>378</v>
      </c>
      <c r="C8" s="607" t="s">
        <v>379</v>
      </c>
      <c r="D8" s="608" t="s">
        <v>13</v>
      </c>
      <c r="E8" s="603"/>
      <c r="F8" s="603" t="s">
        <v>236</v>
      </c>
      <c r="G8" s="606"/>
      <c r="H8" s="606"/>
      <c r="I8" s="606" t="s">
        <v>236</v>
      </c>
      <c r="J8" s="606"/>
      <c r="K8" s="606"/>
      <c r="L8" s="603" t="s">
        <v>236</v>
      </c>
      <c r="M8" s="609"/>
      <c r="N8" s="591" t="s">
        <v>289</v>
      </c>
      <c r="O8" s="592"/>
      <c r="P8" s="592"/>
      <c r="Q8" s="592"/>
      <c r="R8" s="592"/>
      <c r="S8" s="592"/>
      <c r="T8" s="592"/>
      <c r="U8" s="592"/>
      <c r="V8" s="592"/>
      <c r="W8" s="592"/>
      <c r="X8" s="592"/>
      <c r="Y8" s="592"/>
      <c r="Z8" s="592"/>
      <c r="AA8" s="592"/>
      <c r="AB8" s="592"/>
      <c r="AC8" s="592"/>
      <c r="AD8" s="593"/>
      <c r="AE8" s="595"/>
      <c r="AF8" s="606"/>
      <c r="AG8" s="603" t="s">
        <v>236</v>
      </c>
      <c r="AH8" s="603"/>
      <c r="AI8" s="606"/>
      <c r="AJ8" s="610">
        <v>48</v>
      </c>
      <c r="AK8" s="599">
        <f>COUNTIF(C8:AJ8,"T")*4+COUNTIF(C8:AJ8,"P")*12+COUNTIF(C8:AJ8,"M")*6+COUNTIF(C8:AJ8,"D2")*6+COUNTIF(C8:AJ8,"N")*12+COUNTIF(C8:AJ8,"T1")*4+COUNTIF(C8:AJ8,"D1N")*18+COUNTIF(C8:AJ8,"MN")*16+COUNTIF(C8:AJ8,"NA")*6+COUNTIF(C8:AJ8,"TNA")*12</f>
        <v>48</v>
      </c>
      <c r="AL8" s="600">
        <f>SUM(AK8-48)</f>
        <v>0</v>
      </c>
    </row>
    <row r="9" spans="1:38" s="16" customFormat="1" ht="18" customHeight="1" thickBot="1">
      <c r="A9" s="611" t="s">
        <v>0</v>
      </c>
      <c r="B9" s="582" t="s">
        <v>1</v>
      </c>
      <c r="C9" s="612"/>
      <c r="D9" s="613" t="s">
        <v>3</v>
      </c>
      <c r="E9" s="614">
        <v>1</v>
      </c>
      <c r="F9" s="614">
        <v>2</v>
      </c>
      <c r="G9" s="614">
        <v>3</v>
      </c>
      <c r="H9" s="614">
        <v>4</v>
      </c>
      <c r="I9" s="614">
        <v>5</v>
      </c>
      <c r="J9" s="614">
        <v>6</v>
      </c>
      <c r="K9" s="614">
        <v>7</v>
      </c>
      <c r="L9" s="614">
        <v>8</v>
      </c>
      <c r="M9" s="614">
        <v>9</v>
      </c>
      <c r="N9" s="615">
        <v>10</v>
      </c>
      <c r="O9" s="615">
        <v>11</v>
      </c>
      <c r="P9" s="615">
        <v>12</v>
      </c>
      <c r="Q9" s="615">
        <v>13</v>
      </c>
      <c r="R9" s="615">
        <v>14</v>
      </c>
      <c r="S9" s="615">
        <v>15</v>
      </c>
      <c r="T9" s="615">
        <v>16</v>
      </c>
      <c r="U9" s="615">
        <v>17</v>
      </c>
      <c r="V9" s="615">
        <v>18</v>
      </c>
      <c r="W9" s="615">
        <v>19</v>
      </c>
      <c r="X9" s="615">
        <v>20</v>
      </c>
      <c r="Y9" s="615">
        <v>21</v>
      </c>
      <c r="Z9" s="615">
        <v>22</v>
      </c>
      <c r="AA9" s="615">
        <v>23</v>
      </c>
      <c r="AB9" s="615">
        <v>24</v>
      </c>
      <c r="AC9" s="615">
        <v>25</v>
      </c>
      <c r="AD9" s="615">
        <v>26</v>
      </c>
      <c r="AE9" s="614">
        <v>27</v>
      </c>
      <c r="AF9" s="614">
        <v>28</v>
      </c>
      <c r="AG9" s="614">
        <v>29</v>
      </c>
      <c r="AH9" s="614">
        <v>30</v>
      </c>
      <c r="AI9" s="614">
        <v>31</v>
      </c>
      <c r="AJ9" s="616" t="s">
        <v>4</v>
      </c>
      <c r="AK9" s="617" t="s">
        <v>5</v>
      </c>
      <c r="AL9" s="618" t="s">
        <v>6</v>
      </c>
    </row>
    <row r="10" spans="1:40" s="16" customFormat="1" ht="18" customHeight="1">
      <c r="A10" s="611"/>
      <c r="B10" s="582" t="s">
        <v>380</v>
      </c>
      <c r="C10" s="612"/>
      <c r="D10" s="619"/>
      <c r="E10" s="334" t="s">
        <v>10</v>
      </c>
      <c r="F10" s="334" t="s">
        <v>11</v>
      </c>
      <c r="G10" s="334" t="s">
        <v>10</v>
      </c>
      <c r="H10" s="334" t="s">
        <v>12</v>
      </c>
      <c r="I10" s="334" t="s">
        <v>9</v>
      </c>
      <c r="J10" s="334" t="s">
        <v>9</v>
      </c>
      <c r="K10" s="334" t="s">
        <v>10</v>
      </c>
      <c r="L10" s="334" t="s">
        <v>10</v>
      </c>
      <c r="M10" s="334" t="s">
        <v>11</v>
      </c>
      <c r="N10" s="334" t="s">
        <v>10</v>
      </c>
      <c r="O10" s="334" t="s">
        <v>12</v>
      </c>
      <c r="P10" s="334" t="s">
        <v>9</v>
      </c>
      <c r="Q10" s="334" t="s">
        <v>9</v>
      </c>
      <c r="R10" s="334" t="s">
        <v>10</v>
      </c>
      <c r="S10" s="334" t="s">
        <v>10</v>
      </c>
      <c r="T10" s="334" t="s">
        <v>11</v>
      </c>
      <c r="U10" s="334" t="s">
        <v>10</v>
      </c>
      <c r="V10" s="334" t="s">
        <v>12</v>
      </c>
      <c r="W10" s="334" t="s">
        <v>9</v>
      </c>
      <c r="X10" s="334" t="s">
        <v>9</v>
      </c>
      <c r="Y10" s="334" t="s">
        <v>10</v>
      </c>
      <c r="Z10" s="334" t="s">
        <v>10</v>
      </c>
      <c r="AA10" s="334" t="s">
        <v>11</v>
      </c>
      <c r="AB10" s="334" t="s">
        <v>10</v>
      </c>
      <c r="AC10" s="334" t="s">
        <v>12</v>
      </c>
      <c r="AD10" s="334" t="s">
        <v>9</v>
      </c>
      <c r="AE10" s="334" t="s">
        <v>9</v>
      </c>
      <c r="AF10" s="334" t="s">
        <v>10</v>
      </c>
      <c r="AG10" s="334" t="s">
        <v>10</v>
      </c>
      <c r="AH10" s="334" t="s">
        <v>11</v>
      </c>
      <c r="AI10" s="334" t="s">
        <v>10</v>
      </c>
      <c r="AJ10" s="620"/>
      <c r="AK10" s="621"/>
      <c r="AL10" s="622"/>
      <c r="AM10" s="13"/>
      <c r="AN10" s="13"/>
    </row>
    <row r="11" spans="1:40" s="16" customFormat="1" ht="18" customHeight="1">
      <c r="A11" s="623" t="s">
        <v>381</v>
      </c>
      <c r="B11" s="624" t="s">
        <v>382</v>
      </c>
      <c r="C11" s="625" t="s">
        <v>383</v>
      </c>
      <c r="D11" s="24"/>
      <c r="E11" s="603"/>
      <c r="F11" s="603"/>
      <c r="G11" s="606"/>
      <c r="H11" s="606" t="s">
        <v>384</v>
      </c>
      <c r="I11" s="606"/>
      <c r="J11" s="606"/>
      <c r="K11" s="606"/>
      <c r="L11" s="603"/>
      <c r="M11" s="603"/>
      <c r="N11" s="606"/>
      <c r="O11" s="606"/>
      <c r="P11" s="606"/>
      <c r="Q11" s="606" t="s">
        <v>384</v>
      </c>
      <c r="R11" s="606"/>
      <c r="S11" s="603"/>
      <c r="T11" s="603"/>
      <c r="U11" s="606"/>
      <c r="V11" s="606"/>
      <c r="W11" s="606" t="s">
        <v>384</v>
      </c>
      <c r="X11" s="606"/>
      <c r="Y11" s="606"/>
      <c r="Z11" s="603"/>
      <c r="AA11" s="603"/>
      <c r="AB11" s="606"/>
      <c r="AC11" s="606" t="s">
        <v>384</v>
      </c>
      <c r="AD11" s="606"/>
      <c r="AE11" s="606"/>
      <c r="AF11" s="606"/>
      <c r="AG11" s="603"/>
      <c r="AH11" s="603"/>
      <c r="AI11" s="606"/>
      <c r="AJ11" s="458"/>
      <c r="AK11" s="626"/>
      <c r="AL11" s="627">
        <f>COUNTIF(D11:AK11,"T")*4+COUNTIF(D11:AK11,"P")*12+COUNTIF(D11:AK11,"M")*4+COUNTIF(D11:AK11,"D2")*6+COUNTIF(D11:AK11,"N")*12+COUNTIF(D11:AK11,"T1")*4+COUNTIF(D11:AK11,"D1N")*18+COUNTIF(D11:AK11,"MN")*16+COUNTIF(D11:AK11,"NA")*6+COUNTIF(D11:AK11,"NB")*6</f>
        <v>24</v>
      </c>
      <c r="AM11" s="13"/>
      <c r="AN11" s="13"/>
    </row>
    <row r="12" spans="1:40" s="16" customFormat="1" ht="18" customHeight="1">
      <c r="A12" s="623" t="s">
        <v>385</v>
      </c>
      <c r="B12" s="624" t="s">
        <v>386</v>
      </c>
      <c r="C12" s="628" t="s">
        <v>387</v>
      </c>
      <c r="D12" s="24"/>
      <c r="E12" s="603"/>
      <c r="F12" s="603"/>
      <c r="G12" s="606"/>
      <c r="H12" s="606"/>
      <c r="I12" s="606"/>
      <c r="J12" s="606"/>
      <c r="K12" s="606"/>
      <c r="L12" s="603"/>
      <c r="M12" s="603"/>
      <c r="N12" s="606"/>
      <c r="O12" s="606" t="s">
        <v>384</v>
      </c>
      <c r="P12" s="606"/>
      <c r="Q12" s="606"/>
      <c r="R12" s="606"/>
      <c r="S12" s="603"/>
      <c r="T12" s="603"/>
      <c r="U12" s="606" t="s">
        <v>384</v>
      </c>
      <c r="V12" s="606"/>
      <c r="W12" s="606"/>
      <c r="X12" s="606" t="s">
        <v>384</v>
      </c>
      <c r="Y12" s="606"/>
      <c r="Z12" s="603"/>
      <c r="AA12" s="603"/>
      <c r="AB12" s="606" t="s">
        <v>384</v>
      </c>
      <c r="AC12" s="606"/>
      <c r="AD12" s="606"/>
      <c r="AE12" s="606"/>
      <c r="AF12" s="606"/>
      <c r="AG12" s="603"/>
      <c r="AH12" s="603"/>
      <c r="AI12" s="606" t="s">
        <v>384</v>
      </c>
      <c r="AJ12" s="458"/>
      <c r="AK12" s="626"/>
      <c r="AL12" s="627">
        <f aca="true" t="shared" si="0" ref="AL12:AL20">COUNTIF(D12:AK12,"T")*4+COUNTIF(D12:AK12,"P")*12+COUNTIF(D12:AK12,"M")*4+COUNTIF(D12:AK12,"D2")*6+COUNTIF(D12:AK12,"N")*12+COUNTIF(D12:AK12,"T1")*4+COUNTIF(D12:AK12,"D1N")*18+COUNTIF(D12:AK12,"MN")*16+COUNTIF(D12:AK12,"NA")*6+COUNTIF(D12:AK12,"NB")*6</f>
        <v>30</v>
      </c>
      <c r="AM12" s="13"/>
      <c r="AN12" s="13"/>
    </row>
    <row r="13" spans="1:40" s="16" customFormat="1" ht="18" customHeight="1">
      <c r="A13" s="623" t="s">
        <v>388</v>
      </c>
      <c r="B13" s="629" t="s">
        <v>389</v>
      </c>
      <c r="C13" s="630" t="s">
        <v>390</v>
      </c>
      <c r="D13" s="24"/>
      <c r="E13" s="603"/>
      <c r="F13" s="603"/>
      <c r="G13" s="606" t="s">
        <v>373</v>
      </c>
      <c r="H13" s="606"/>
      <c r="I13" s="606"/>
      <c r="J13" s="606" t="s">
        <v>373</v>
      </c>
      <c r="K13" s="606"/>
      <c r="L13" s="603"/>
      <c r="M13" s="603"/>
      <c r="N13" s="606"/>
      <c r="O13" s="606"/>
      <c r="P13" s="606" t="s">
        <v>373</v>
      </c>
      <c r="Q13" s="606"/>
      <c r="R13" s="606"/>
      <c r="S13" s="603"/>
      <c r="T13" s="603" t="s">
        <v>373</v>
      </c>
      <c r="U13" s="606"/>
      <c r="V13" s="606" t="s">
        <v>373</v>
      </c>
      <c r="W13" s="606"/>
      <c r="X13" s="606"/>
      <c r="Y13" s="606"/>
      <c r="Z13" s="603"/>
      <c r="AA13" s="603"/>
      <c r="AB13" s="606"/>
      <c r="AC13" s="606"/>
      <c r="AD13" s="606"/>
      <c r="AE13" s="606"/>
      <c r="AF13" s="606"/>
      <c r="AG13" s="603"/>
      <c r="AH13" s="603"/>
      <c r="AI13" s="606"/>
      <c r="AJ13" s="458"/>
      <c r="AK13" s="626"/>
      <c r="AL13" s="627">
        <f t="shared" si="0"/>
        <v>30</v>
      </c>
      <c r="AM13" s="13"/>
      <c r="AN13" s="13"/>
    </row>
    <row r="14" spans="1:40" s="16" customFormat="1" ht="18" customHeight="1">
      <c r="A14" s="623" t="s">
        <v>391</v>
      </c>
      <c r="B14" s="472" t="s">
        <v>392</v>
      </c>
      <c r="C14" s="628" t="s">
        <v>393</v>
      </c>
      <c r="D14" s="24"/>
      <c r="E14" s="603"/>
      <c r="F14" s="603"/>
      <c r="G14" s="606"/>
      <c r="H14" s="606"/>
      <c r="I14" s="606"/>
      <c r="J14" s="606"/>
      <c r="K14" s="606"/>
      <c r="L14" s="603"/>
      <c r="M14" s="603" t="s">
        <v>384</v>
      </c>
      <c r="N14" s="606"/>
      <c r="O14" s="606"/>
      <c r="P14" s="606"/>
      <c r="Q14" s="606"/>
      <c r="R14" s="606"/>
      <c r="S14" s="603" t="s">
        <v>384</v>
      </c>
      <c r="T14" s="603"/>
      <c r="U14" s="606"/>
      <c r="V14" s="606"/>
      <c r="W14" s="606"/>
      <c r="X14" s="606"/>
      <c r="Y14" s="606"/>
      <c r="Z14" s="603"/>
      <c r="AA14" s="603"/>
      <c r="AB14" s="606"/>
      <c r="AC14" s="606"/>
      <c r="AD14" s="606"/>
      <c r="AE14" s="606"/>
      <c r="AF14" s="606"/>
      <c r="AG14" s="603"/>
      <c r="AH14" s="603" t="s">
        <v>384</v>
      </c>
      <c r="AI14" s="606"/>
      <c r="AJ14" s="458"/>
      <c r="AK14" s="626"/>
      <c r="AL14" s="627">
        <f t="shared" si="0"/>
        <v>18</v>
      </c>
      <c r="AM14" s="13"/>
      <c r="AN14" s="13"/>
    </row>
    <row r="15" spans="1:40" s="16" customFormat="1" ht="18" customHeight="1">
      <c r="A15" s="623" t="s">
        <v>394</v>
      </c>
      <c r="B15" s="624" t="s">
        <v>395</v>
      </c>
      <c r="C15" s="628" t="s">
        <v>396</v>
      </c>
      <c r="D15" s="24"/>
      <c r="E15" s="603"/>
      <c r="F15" s="603"/>
      <c r="G15" s="606"/>
      <c r="H15" s="606"/>
      <c r="I15" s="606"/>
      <c r="J15" s="606" t="s">
        <v>384</v>
      </c>
      <c r="K15" s="606"/>
      <c r="L15" s="603"/>
      <c r="M15" s="603"/>
      <c r="N15" s="606"/>
      <c r="O15" s="606"/>
      <c r="P15" s="606"/>
      <c r="Q15" s="606"/>
      <c r="R15" s="606"/>
      <c r="S15" s="603"/>
      <c r="T15" s="603" t="s">
        <v>384</v>
      </c>
      <c r="U15" s="606"/>
      <c r="V15" s="606"/>
      <c r="W15" s="606"/>
      <c r="X15" s="606"/>
      <c r="Y15" s="606" t="s">
        <v>384</v>
      </c>
      <c r="Z15" s="603"/>
      <c r="AA15" s="603"/>
      <c r="AB15" s="606"/>
      <c r="AC15" s="606"/>
      <c r="AD15" s="606"/>
      <c r="AE15" s="606"/>
      <c r="AF15" s="606"/>
      <c r="AG15" s="603"/>
      <c r="AH15" s="603"/>
      <c r="AI15" s="606"/>
      <c r="AJ15" s="458"/>
      <c r="AK15" s="626"/>
      <c r="AL15" s="627">
        <f t="shared" si="0"/>
        <v>18</v>
      </c>
      <c r="AM15" s="13"/>
      <c r="AN15" s="13"/>
    </row>
    <row r="16" spans="1:40" s="16" customFormat="1" ht="18" customHeight="1">
      <c r="A16" s="623" t="s">
        <v>397</v>
      </c>
      <c r="B16" s="624" t="s">
        <v>398</v>
      </c>
      <c r="C16" s="628" t="s">
        <v>399</v>
      </c>
      <c r="D16" s="24"/>
      <c r="E16" s="603" t="s">
        <v>237</v>
      </c>
      <c r="F16" s="603"/>
      <c r="G16" s="606"/>
      <c r="H16" s="606"/>
      <c r="I16" s="606"/>
      <c r="J16" s="606"/>
      <c r="K16" s="606" t="s">
        <v>384</v>
      </c>
      <c r="L16" s="603"/>
      <c r="M16" s="603"/>
      <c r="N16" s="606"/>
      <c r="O16" s="606"/>
      <c r="P16" s="606" t="s">
        <v>384</v>
      </c>
      <c r="Q16" s="606"/>
      <c r="R16" s="606"/>
      <c r="S16" s="603"/>
      <c r="T16" s="603"/>
      <c r="U16" s="606"/>
      <c r="V16" s="606" t="s">
        <v>384</v>
      </c>
      <c r="W16" s="606"/>
      <c r="X16" s="606"/>
      <c r="Y16" s="606"/>
      <c r="Z16" s="603"/>
      <c r="AA16" s="603"/>
      <c r="AB16" s="606"/>
      <c r="AC16" s="606"/>
      <c r="AD16" s="606"/>
      <c r="AE16" s="606" t="s">
        <v>384</v>
      </c>
      <c r="AF16" s="606"/>
      <c r="AG16" s="603"/>
      <c r="AH16" s="603"/>
      <c r="AI16" s="606"/>
      <c r="AJ16" s="458"/>
      <c r="AK16" s="626"/>
      <c r="AL16" s="627">
        <f t="shared" si="0"/>
        <v>28</v>
      </c>
      <c r="AM16" s="13"/>
      <c r="AN16" s="13"/>
    </row>
    <row r="17" spans="1:40" s="16" customFormat="1" ht="18" customHeight="1">
      <c r="A17" s="623" t="s">
        <v>400</v>
      </c>
      <c r="B17" s="624" t="s">
        <v>401</v>
      </c>
      <c r="C17" s="625" t="s">
        <v>402</v>
      </c>
      <c r="D17" s="631"/>
      <c r="E17" s="603" t="s">
        <v>384</v>
      </c>
      <c r="F17" s="603"/>
      <c r="G17" s="606"/>
      <c r="H17" s="606"/>
      <c r="I17" s="606"/>
      <c r="J17" s="606"/>
      <c r="K17" s="606"/>
      <c r="L17" s="603"/>
      <c r="M17" s="603"/>
      <c r="N17" s="606" t="s">
        <v>384</v>
      </c>
      <c r="O17" s="606"/>
      <c r="P17" s="606"/>
      <c r="Q17" s="606"/>
      <c r="R17" s="606"/>
      <c r="S17" s="603"/>
      <c r="T17" s="603"/>
      <c r="U17" s="606"/>
      <c r="V17" s="606"/>
      <c r="W17" s="606"/>
      <c r="X17" s="606"/>
      <c r="Y17" s="606"/>
      <c r="Z17" s="603" t="s">
        <v>384</v>
      </c>
      <c r="AA17" s="603"/>
      <c r="AB17" s="606"/>
      <c r="AC17" s="606"/>
      <c r="AD17" s="606"/>
      <c r="AE17" s="606"/>
      <c r="AF17" s="606" t="s">
        <v>384</v>
      </c>
      <c r="AG17" s="603"/>
      <c r="AH17" s="603"/>
      <c r="AI17" s="606"/>
      <c r="AJ17" s="632"/>
      <c r="AK17" s="626"/>
      <c r="AL17" s="627">
        <f t="shared" si="0"/>
        <v>24</v>
      </c>
      <c r="AM17" s="13"/>
      <c r="AN17" s="13"/>
    </row>
    <row r="18" spans="1:40" s="16" customFormat="1" ht="18" customHeight="1">
      <c r="A18" s="623" t="s">
        <v>403</v>
      </c>
      <c r="B18" s="629" t="s">
        <v>404</v>
      </c>
      <c r="C18" s="630" t="s">
        <v>405</v>
      </c>
      <c r="D18" s="24"/>
      <c r="E18" s="603"/>
      <c r="F18" s="603"/>
      <c r="G18" s="606" t="s">
        <v>384</v>
      </c>
      <c r="H18" s="606"/>
      <c r="I18" s="606"/>
      <c r="J18" s="606"/>
      <c r="K18" s="606"/>
      <c r="L18" s="603" t="s">
        <v>384</v>
      </c>
      <c r="M18" s="603"/>
      <c r="N18" s="606"/>
      <c r="O18" s="606"/>
      <c r="P18" s="606"/>
      <c r="Q18" s="606"/>
      <c r="R18" s="606"/>
      <c r="S18" s="603"/>
      <c r="T18" s="603"/>
      <c r="U18" s="606"/>
      <c r="V18" s="606"/>
      <c r="W18" s="606"/>
      <c r="X18" s="606"/>
      <c r="Y18" s="606"/>
      <c r="Z18" s="603"/>
      <c r="AA18" s="603"/>
      <c r="AB18" s="606"/>
      <c r="AC18" s="606"/>
      <c r="AD18" s="606" t="s">
        <v>384</v>
      </c>
      <c r="AE18" s="606"/>
      <c r="AF18" s="606"/>
      <c r="AG18" s="603" t="s">
        <v>384</v>
      </c>
      <c r="AH18" s="603"/>
      <c r="AI18" s="606"/>
      <c r="AJ18" s="458"/>
      <c r="AK18" s="626"/>
      <c r="AL18" s="627">
        <f t="shared" si="0"/>
        <v>24</v>
      </c>
      <c r="AM18" s="13"/>
      <c r="AN18" s="13"/>
    </row>
    <row r="19" spans="1:40" s="16" customFormat="1" ht="18" customHeight="1">
      <c r="A19" s="623" t="s">
        <v>406</v>
      </c>
      <c r="B19" s="629" t="s">
        <v>407</v>
      </c>
      <c r="C19" s="630" t="s">
        <v>408</v>
      </c>
      <c r="D19" s="24"/>
      <c r="E19" s="603" t="s">
        <v>409</v>
      </c>
      <c r="F19" s="603"/>
      <c r="G19" s="606"/>
      <c r="H19" s="606" t="s">
        <v>373</v>
      </c>
      <c r="I19" s="606"/>
      <c r="J19" s="606"/>
      <c r="K19" s="606"/>
      <c r="L19" s="603"/>
      <c r="M19" s="603"/>
      <c r="N19" s="606" t="s">
        <v>373</v>
      </c>
      <c r="O19" s="606"/>
      <c r="P19" s="606"/>
      <c r="Q19" s="606"/>
      <c r="R19" s="606"/>
      <c r="S19" s="603"/>
      <c r="T19" s="603"/>
      <c r="U19" s="606"/>
      <c r="V19" s="606"/>
      <c r="W19" s="606"/>
      <c r="X19" s="606"/>
      <c r="Y19" s="606"/>
      <c r="Z19" s="603"/>
      <c r="AA19" s="603"/>
      <c r="AB19" s="606" t="s">
        <v>373</v>
      </c>
      <c r="AC19" s="606"/>
      <c r="AD19" s="606"/>
      <c r="AE19" s="606"/>
      <c r="AF19" s="606"/>
      <c r="AG19" s="603"/>
      <c r="AH19" s="603" t="s">
        <v>373</v>
      </c>
      <c r="AI19" s="606"/>
      <c r="AJ19" s="458"/>
      <c r="AK19" s="626"/>
      <c r="AL19" s="627">
        <f>COUNTIF(D19:AK19,"T")*4+COUNTIF(D19:AK19,"P")*12+COUNTIF(D19:AK19,"M")*4+COUNTIF(D19:AK19,"D2")*6+COUNTIF(D19:AK19,"N")*12+COUNTIF(D19:AK19,"T1")*4+COUNTIF(D19:AK19,"D1N")*18+COUNTIF(D19:AK19,"MN")*16+COUNTIF(D19:AK19,"NA")*6+COUNTIF(D19:AK19,"NB")*6+COUNTIF(D19:AK19,"TNA")*6</f>
        <v>30</v>
      </c>
      <c r="AM19" s="13"/>
      <c r="AN19" s="13"/>
    </row>
    <row r="20" spans="1:40" s="16" customFormat="1" ht="18" customHeight="1">
      <c r="A20" s="623" t="s">
        <v>410</v>
      </c>
      <c r="B20" s="629" t="s">
        <v>411</v>
      </c>
      <c r="C20" s="630" t="s">
        <v>412</v>
      </c>
      <c r="D20" s="24"/>
      <c r="E20" s="603"/>
      <c r="F20" s="603"/>
      <c r="G20" s="606"/>
      <c r="H20" s="606"/>
      <c r="I20" s="606"/>
      <c r="J20" s="606"/>
      <c r="K20" s="606" t="s">
        <v>373</v>
      </c>
      <c r="L20" s="603"/>
      <c r="M20" s="603"/>
      <c r="N20" s="606"/>
      <c r="O20" s="606"/>
      <c r="P20" s="606"/>
      <c r="Q20" s="606"/>
      <c r="R20" s="606"/>
      <c r="S20" s="603" t="s">
        <v>373</v>
      </c>
      <c r="T20" s="603"/>
      <c r="U20" s="606"/>
      <c r="V20" s="606"/>
      <c r="W20" s="606"/>
      <c r="X20" s="606"/>
      <c r="Y20" s="606"/>
      <c r="Z20" s="603" t="s">
        <v>373</v>
      </c>
      <c r="AA20" s="603"/>
      <c r="AB20" s="606"/>
      <c r="AC20" s="606"/>
      <c r="AD20" s="606" t="s">
        <v>373</v>
      </c>
      <c r="AE20" s="606"/>
      <c r="AF20" s="606"/>
      <c r="AG20" s="603"/>
      <c r="AH20" s="603"/>
      <c r="AI20" s="606"/>
      <c r="AJ20" s="458"/>
      <c r="AK20" s="626"/>
      <c r="AL20" s="627">
        <f t="shared" si="0"/>
        <v>24</v>
      </c>
      <c r="AM20" s="13"/>
      <c r="AN20" s="13"/>
    </row>
    <row r="21" spans="1:38" s="16" customFormat="1" ht="18" customHeight="1">
      <c r="A21" s="623" t="s">
        <v>413</v>
      </c>
      <c r="B21" s="624" t="s">
        <v>414</v>
      </c>
      <c r="C21" s="625" t="s">
        <v>415</v>
      </c>
      <c r="D21" s="608"/>
      <c r="E21" s="603"/>
      <c r="F21" s="603" t="s">
        <v>384</v>
      </c>
      <c r="G21" s="606"/>
      <c r="H21" s="606"/>
      <c r="I21" s="606" t="s">
        <v>384</v>
      </c>
      <c r="J21" s="606"/>
      <c r="K21" s="606"/>
      <c r="L21" s="603"/>
      <c r="M21" s="603"/>
      <c r="N21" s="606"/>
      <c r="O21" s="606"/>
      <c r="P21" s="606"/>
      <c r="Q21" s="606"/>
      <c r="R21" s="606" t="s">
        <v>384</v>
      </c>
      <c r="S21" s="603"/>
      <c r="T21" s="603"/>
      <c r="U21" s="606"/>
      <c r="V21" s="606"/>
      <c r="W21" s="606"/>
      <c r="X21" s="606"/>
      <c r="Y21" s="606"/>
      <c r="Z21" s="603"/>
      <c r="AA21" s="603" t="s">
        <v>384</v>
      </c>
      <c r="AB21" s="606"/>
      <c r="AC21" s="606"/>
      <c r="AD21" s="606"/>
      <c r="AE21" s="606"/>
      <c r="AF21" s="606"/>
      <c r="AG21" s="603"/>
      <c r="AH21" s="603"/>
      <c r="AI21" s="606"/>
      <c r="AJ21" s="633"/>
      <c r="AK21" s="599"/>
      <c r="AL21" s="627">
        <f>COUNTIF(D21:AK21,"T")*4+COUNTIF(D21:AK21,"P")*12+COUNTIF(D21:AK21,"M")*4+COUNTIF(D21:AK21,"D2")*6+COUNTIF(D21:AK21,"N")*12+COUNTIF(D21:AK21,"T1")*4+COUNTIF(D21:AK21,"D1N")*18+COUNTIF(D21:AK21,"TI")*12+COUNTIF(D21:AK21,"NA")*6+COUNTIF(D21:AK21,"NB")*6</f>
        <v>24</v>
      </c>
    </row>
    <row r="22" spans="1:38" s="16" customFormat="1" ht="18" customHeight="1">
      <c r="A22" s="634" t="s">
        <v>416</v>
      </c>
      <c r="B22" s="635" t="s">
        <v>417</v>
      </c>
      <c r="C22" s="628" t="s">
        <v>418</v>
      </c>
      <c r="D22" s="608"/>
      <c r="E22" s="603"/>
      <c r="F22" s="603"/>
      <c r="G22" s="606"/>
      <c r="H22" s="606"/>
      <c r="I22" s="606" t="s">
        <v>373</v>
      </c>
      <c r="J22" s="606"/>
      <c r="K22" s="606"/>
      <c r="L22" s="603" t="s">
        <v>373</v>
      </c>
      <c r="M22" s="603"/>
      <c r="N22" s="606"/>
      <c r="O22" s="606"/>
      <c r="P22" s="606"/>
      <c r="Q22" s="606"/>
      <c r="R22" s="606" t="s">
        <v>373</v>
      </c>
      <c r="S22" s="603"/>
      <c r="T22" s="603"/>
      <c r="U22" s="606"/>
      <c r="V22" s="606"/>
      <c r="W22" s="606"/>
      <c r="X22" s="606" t="s">
        <v>373</v>
      </c>
      <c r="Y22" s="606"/>
      <c r="Z22" s="603"/>
      <c r="AA22" s="603"/>
      <c r="AB22" s="606"/>
      <c r="AC22" s="606"/>
      <c r="AD22" s="606"/>
      <c r="AE22" s="606"/>
      <c r="AF22" s="606"/>
      <c r="AG22" s="603"/>
      <c r="AH22" s="603"/>
      <c r="AI22" s="606"/>
      <c r="AJ22" s="633"/>
      <c r="AK22" s="636"/>
      <c r="AL22" s="627">
        <f>COUNTIF(D22:AK22,"T")*4+COUNTIF(D22:AK22,"P")*12+COUNTIF(D22:AK22,"M")*4+COUNTIF(D22:AK22,"D2")*6+COUNTIF(D22:AK22,"N")*12+COUNTIF(D22:AK22,"T1")*4+COUNTIF(D22:AK22,"D1N")*18+COUNTIF(D22:AK22,"TI")*12+COUNTIF(D22:AK22,"NA")*6+COUNTIF(D22:AK22,"NB")*6</f>
        <v>24</v>
      </c>
    </row>
    <row r="23" spans="1:40" ht="15">
      <c r="A23" s="474"/>
      <c r="B23" s="475"/>
      <c r="C23" s="475"/>
      <c r="D23" s="475"/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475"/>
      <c r="P23" s="475"/>
      <c r="Q23" s="475"/>
      <c r="R23" s="475"/>
      <c r="S23" s="475"/>
      <c r="T23" s="475"/>
      <c r="U23" s="475"/>
      <c r="V23" s="475"/>
      <c r="W23" s="475"/>
      <c r="X23" s="475"/>
      <c r="Y23" s="475"/>
      <c r="Z23" s="475"/>
      <c r="AA23" s="475"/>
      <c r="AB23" s="475"/>
      <c r="AC23" s="475"/>
      <c r="AD23" s="475"/>
      <c r="AE23" s="475"/>
      <c r="AF23" s="475"/>
      <c r="AG23" s="475"/>
      <c r="AH23" s="475"/>
      <c r="AI23" s="475"/>
      <c r="AJ23" s="475"/>
      <c r="AK23" s="476"/>
      <c r="AL23" s="477"/>
      <c r="AM23"/>
      <c r="AN23"/>
    </row>
    <row r="24" spans="1:38" ht="15.75" thickBot="1">
      <c r="A24" s="478"/>
      <c r="B24" s="479" t="s">
        <v>339</v>
      </c>
      <c r="C24" s="479"/>
      <c r="D24" s="475"/>
      <c r="E24" s="475"/>
      <c r="F24" s="475"/>
      <c r="G24" s="475"/>
      <c r="H24" s="475"/>
      <c r="I24" s="475"/>
      <c r="J24" s="475"/>
      <c r="K24" s="475"/>
      <c r="L24" s="475"/>
      <c r="M24" s="475"/>
      <c r="N24" s="475"/>
      <c r="O24" s="475"/>
      <c r="P24" s="475"/>
      <c r="Q24" s="475"/>
      <c r="R24" s="475"/>
      <c r="S24" s="475"/>
      <c r="T24" s="475"/>
      <c r="U24" s="475"/>
      <c r="V24" s="475"/>
      <c r="W24" s="475"/>
      <c r="X24" s="475"/>
      <c r="Y24" s="475"/>
      <c r="Z24" s="475"/>
      <c r="AA24" s="475"/>
      <c r="AB24" s="475"/>
      <c r="AC24" s="475"/>
      <c r="AD24" s="475"/>
      <c r="AE24" s="475"/>
      <c r="AF24" s="475"/>
      <c r="AG24" s="475"/>
      <c r="AH24" s="475"/>
      <c r="AI24" s="475"/>
      <c r="AJ24" s="475"/>
      <c r="AK24" s="480"/>
      <c r="AL24" s="481"/>
    </row>
    <row r="25" spans="1:38" ht="15">
      <c r="A25" s="482"/>
      <c r="B25" s="637" t="s">
        <v>419</v>
      </c>
      <c r="C25" s="638"/>
      <c r="D25" s="639"/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475"/>
      <c r="P25" s="475"/>
      <c r="Q25" s="475"/>
      <c r="R25" s="475"/>
      <c r="S25" s="475"/>
      <c r="T25" s="475"/>
      <c r="U25" s="640"/>
      <c r="V25" s="641" t="s">
        <v>301</v>
      </c>
      <c r="W25" s="641"/>
      <c r="X25" s="641"/>
      <c r="Y25" s="641"/>
      <c r="Z25" s="641"/>
      <c r="AA25" s="641"/>
      <c r="AB25" s="641"/>
      <c r="AC25" s="641"/>
      <c r="AD25" s="641"/>
      <c r="AE25" s="641"/>
      <c r="AF25" s="641"/>
      <c r="AG25" s="641"/>
      <c r="AH25" s="641"/>
      <c r="AI25" s="641"/>
      <c r="AJ25" s="475"/>
      <c r="AK25" s="480"/>
      <c r="AL25" s="481"/>
    </row>
    <row r="26" spans="1:38" ht="15">
      <c r="A26" s="482"/>
      <c r="B26" s="642" t="s">
        <v>420</v>
      </c>
      <c r="C26" s="643"/>
      <c r="D26" s="644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640"/>
      <c r="V26" s="641" t="s">
        <v>302</v>
      </c>
      <c r="W26" s="641"/>
      <c r="X26" s="641"/>
      <c r="Y26" s="641"/>
      <c r="Z26" s="641"/>
      <c r="AA26" s="641"/>
      <c r="AB26" s="641"/>
      <c r="AC26" s="641"/>
      <c r="AD26" s="641"/>
      <c r="AE26" s="641"/>
      <c r="AF26" s="641"/>
      <c r="AG26" s="641"/>
      <c r="AH26" s="641"/>
      <c r="AI26" s="641"/>
      <c r="AJ26" s="475"/>
      <c r="AK26" s="480"/>
      <c r="AL26" s="481"/>
    </row>
    <row r="27" spans="1:38" ht="15.75" thickBot="1">
      <c r="A27" s="490"/>
      <c r="B27" s="645" t="s">
        <v>421</v>
      </c>
      <c r="C27" s="646"/>
      <c r="D27" s="647"/>
      <c r="E27" s="494"/>
      <c r="F27" s="494"/>
      <c r="G27" s="494"/>
      <c r="H27" s="494"/>
      <c r="I27" s="494"/>
      <c r="J27" s="494"/>
      <c r="K27" s="494"/>
      <c r="L27" s="494"/>
      <c r="M27" s="494"/>
      <c r="N27" s="494"/>
      <c r="O27" s="494"/>
      <c r="P27" s="494"/>
      <c r="Q27" s="494"/>
      <c r="R27" s="494"/>
      <c r="S27" s="494"/>
      <c r="T27" s="494"/>
      <c r="U27" s="640"/>
      <c r="V27" s="641" t="s">
        <v>303</v>
      </c>
      <c r="W27" s="641"/>
      <c r="X27" s="641"/>
      <c r="Y27" s="641"/>
      <c r="Z27" s="641"/>
      <c r="AA27" s="641"/>
      <c r="AB27" s="641"/>
      <c r="AC27" s="641"/>
      <c r="AD27" s="641"/>
      <c r="AE27" s="641"/>
      <c r="AF27" s="641"/>
      <c r="AG27" s="641"/>
      <c r="AH27" s="641"/>
      <c r="AI27" s="641"/>
      <c r="AJ27" s="480"/>
      <c r="AK27" s="480"/>
      <c r="AL27" s="481"/>
    </row>
    <row r="28" spans="1:38" ht="15">
      <c r="A28" s="495"/>
      <c r="B28" s="648"/>
      <c r="C28" s="546"/>
      <c r="D28" s="502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4"/>
      <c r="R28" s="494"/>
      <c r="S28" s="494"/>
      <c r="T28" s="494"/>
      <c r="U28" s="649"/>
      <c r="V28" s="650" t="s">
        <v>304</v>
      </c>
      <c r="W28" s="650"/>
      <c r="X28" s="650"/>
      <c r="Y28" s="650"/>
      <c r="Z28" s="650"/>
      <c r="AA28" s="650"/>
      <c r="AB28" s="650"/>
      <c r="AC28" s="650"/>
      <c r="AD28" s="650"/>
      <c r="AE28" s="650"/>
      <c r="AF28" s="650"/>
      <c r="AG28" s="650"/>
      <c r="AH28" s="650"/>
      <c r="AI28" s="650"/>
      <c r="AJ28" s="480"/>
      <c r="AK28" s="480"/>
      <c r="AL28" s="481"/>
    </row>
    <row r="29" spans="1:38" ht="15">
      <c r="A29" s="497"/>
      <c r="B29" s="648"/>
      <c r="C29" s="546"/>
      <c r="D29" s="502"/>
      <c r="E29" s="494"/>
      <c r="F29" s="494"/>
      <c r="G29" s="494"/>
      <c r="H29" s="494"/>
      <c r="I29" s="494"/>
      <c r="J29" s="494"/>
      <c r="K29" s="494"/>
      <c r="L29" s="494"/>
      <c r="M29" s="494"/>
      <c r="N29" s="494"/>
      <c r="O29" s="494"/>
      <c r="P29" s="494"/>
      <c r="Q29" s="494"/>
      <c r="R29" s="494"/>
      <c r="S29" s="494"/>
      <c r="T29" s="494"/>
      <c r="U29" s="649"/>
      <c r="V29" s="649"/>
      <c r="W29" s="649"/>
      <c r="X29" s="649"/>
      <c r="Y29" s="651"/>
      <c r="Z29" s="649"/>
      <c r="AA29" s="649"/>
      <c r="AB29" s="649"/>
      <c r="AC29" s="649"/>
      <c r="AD29" s="649"/>
      <c r="AE29" s="649"/>
      <c r="AF29" s="651"/>
      <c r="AG29" s="649"/>
      <c r="AH29" s="649"/>
      <c r="AI29" s="649"/>
      <c r="AJ29" s="480"/>
      <c r="AK29" s="480"/>
      <c r="AL29" s="481"/>
    </row>
    <row r="30" spans="1:38" ht="15">
      <c r="A30" s="478"/>
      <c r="B30" s="652"/>
      <c r="C30" s="494"/>
      <c r="D30" s="502"/>
      <c r="E30" s="494"/>
      <c r="F30" s="494"/>
      <c r="G30" s="494"/>
      <c r="H30" s="494"/>
      <c r="I30" s="494"/>
      <c r="J30" s="494"/>
      <c r="K30" s="494"/>
      <c r="L30" s="494"/>
      <c r="M30" s="494"/>
      <c r="N30" s="494"/>
      <c r="O30" s="494"/>
      <c r="P30" s="494"/>
      <c r="Q30" s="494"/>
      <c r="R30" s="494"/>
      <c r="S30" s="494"/>
      <c r="T30" s="494"/>
      <c r="U30" s="494"/>
      <c r="V30" s="494"/>
      <c r="W30" s="494"/>
      <c r="X30" s="494"/>
      <c r="Y30" s="494"/>
      <c r="Z30" s="494"/>
      <c r="AA30" s="494"/>
      <c r="AB30" s="494"/>
      <c r="AC30" s="494"/>
      <c r="AD30" s="494"/>
      <c r="AE30" s="494"/>
      <c r="AF30" s="494"/>
      <c r="AG30" s="494"/>
      <c r="AH30" s="494"/>
      <c r="AI30" s="494"/>
      <c r="AJ30" s="480"/>
      <c r="AK30" s="480"/>
      <c r="AL30" s="481"/>
    </row>
    <row r="31" spans="1:38" ht="15.75" thickBot="1">
      <c r="A31" s="503"/>
      <c r="B31" s="653"/>
      <c r="C31" s="505"/>
      <c r="D31" s="506"/>
      <c r="E31" s="505"/>
      <c r="F31" s="505"/>
      <c r="G31" s="505"/>
      <c r="H31" s="505"/>
      <c r="I31" s="505"/>
      <c r="J31" s="505"/>
      <c r="K31" s="505"/>
      <c r="L31" s="505"/>
      <c r="M31" s="505"/>
      <c r="N31" s="505"/>
      <c r="O31" s="505"/>
      <c r="P31" s="505"/>
      <c r="Q31" s="505"/>
      <c r="R31" s="505"/>
      <c r="S31" s="505"/>
      <c r="T31" s="505"/>
      <c r="U31" s="505"/>
      <c r="V31" s="505"/>
      <c r="W31" s="505"/>
      <c r="X31" s="505"/>
      <c r="Y31" s="505"/>
      <c r="Z31" s="505"/>
      <c r="AA31" s="505"/>
      <c r="AB31" s="505"/>
      <c r="AC31" s="505"/>
      <c r="AD31" s="505"/>
      <c r="AE31" s="505"/>
      <c r="AF31" s="505"/>
      <c r="AG31" s="505"/>
      <c r="AH31" s="505"/>
      <c r="AI31" s="505"/>
      <c r="AJ31" s="507"/>
      <c r="AK31" s="507"/>
      <c r="AL31" s="508"/>
    </row>
  </sheetData>
  <sheetProtection/>
  <mergeCells count="17">
    <mergeCell ref="B26:D26"/>
    <mergeCell ref="V26:AI26"/>
    <mergeCell ref="V27:AI27"/>
    <mergeCell ref="V28:AI28"/>
    <mergeCell ref="N8:AD8"/>
    <mergeCell ref="D9:D10"/>
    <mergeCell ref="AJ9:AJ10"/>
    <mergeCell ref="AK9:AK10"/>
    <mergeCell ref="AL9:AL10"/>
    <mergeCell ref="B25:D25"/>
    <mergeCell ref="V25:AI25"/>
    <mergeCell ref="A1:AL3"/>
    <mergeCell ref="D4:D5"/>
    <mergeCell ref="AJ4:AJ5"/>
    <mergeCell ref="AK4:AK5"/>
    <mergeCell ref="AL4:AL5"/>
    <mergeCell ref="E6:L6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Anderson Junior Sabino</cp:lastModifiedBy>
  <cp:lastPrinted>2021-11-16T13:31:10Z</cp:lastPrinted>
  <dcterms:created xsi:type="dcterms:W3CDTF">2020-09-09T18:53:03Z</dcterms:created>
  <dcterms:modified xsi:type="dcterms:W3CDTF">2021-12-27T15:00:55Z</dcterms:modified>
  <cp:category/>
  <cp:version/>
  <cp:contentType/>
  <cp:contentStatus/>
</cp:coreProperties>
</file>