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4" activeTab="6"/>
  </bookViews>
  <sheets>
    <sheet name="Enfermeiros" sheetId="1" r:id="rId1"/>
    <sheet name="TGP" sheetId="2" r:id="rId2"/>
    <sheet name="ACE" sheetId="3" r:id="rId3"/>
    <sheet name="TEC. RAIO X" sheetId="4" r:id="rId4"/>
    <sheet name="FLUXISTA" sheetId="5" r:id="rId5"/>
    <sheet name="Inspetoria e Serviços gerais " sheetId="6" r:id="rId6"/>
    <sheet name="Técnicos de Enfermagem" sheetId="7" r:id="rId7"/>
    <sheet name="Multi - farmácia - Assit. Socia" sheetId="8" r:id="rId8"/>
  </sheets>
  <definedNames>
    <definedName name="_xlnm.Print_Area" localSheetId="0">'Enfermeiros'!$A$1:$AM$44</definedName>
    <definedName name="Excel_BuiltIn_Print_Area" localSheetId="0">'Enfermeiros'!$A$1:$AM$44</definedName>
  </definedNames>
  <calcPr fullCalcOnLoad="1"/>
</workbook>
</file>

<file path=xl/sharedStrings.xml><?xml version="1.0" encoding="utf-8"?>
<sst xmlns="http://schemas.openxmlformats.org/spreadsheetml/2006/main" count="4272" uniqueCount="446">
  <si>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</si>
  <si>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</si>
  <si>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</si>
  <si>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</si>
  <si>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</si>
  <si>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</si>
  <si>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</si>
  <si>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</si>
  <si>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</si>
  <si>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</si>
  <si>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</si>
  <si>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</si>
  <si>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</si>
  <si>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</si>
  <si>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</si>
  <si>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</si>
  <si>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</si>
  <si>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</si>
  <si>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</si>
  <si>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F.O</t>
  </si>
  <si>
    <t>P</t>
  </si>
  <si>
    <t>Joselma Ap. Dorigon</t>
  </si>
  <si>
    <t>Fundo</t>
  </si>
  <si>
    <t>Gislaine de Mari Santos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</si>
  <si>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</si>
  <si>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</si>
  <si>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</si>
  <si>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</si>
  <si>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</si>
  <si>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</si>
  <si>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</si>
  <si>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</si>
  <si>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</si>
  <si>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Legenda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</si>
  <si>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</si>
  <si>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</si>
  <si>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</si>
  <si>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</si>
  <si>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</si>
  <si>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</si>
  <si>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</si>
  <si>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</si>
  <si>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</si>
  <si>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</si>
  <si>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</si>
  <si>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</si>
  <si>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</si>
  <si>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</si>
  <si>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</si>
  <si>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</si>
  <si>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</si>
  <si>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</si>
  <si>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</si>
  <si>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</si>
  <si>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</si>
  <si>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</si>
  <si>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</si>
  <si>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</si>
  <si>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</si>
  <si>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</si>
  <si>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Leila Carvalho T Perussi</t>
  </si>
  <si>
    <t>1061978 TEC</t>
  </si>
  <si>
    <t>Rosângela Pereira Ambrogi</t>
  </si>
  <si>
    <t>Rosângela dos Anjos Cardoso</t>
  </si>
  <si>
    <t>643659 AUX</t>
  </si>
  <si>
    <t>Thiago Coutinho Gonçalves     ORT</t>
  </si>
  <si>
    <t>471788 TEC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</si>
  <si>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</si>
  <si>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</si>
  <si>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</si>
  <si>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</si>
  <si>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</si>
  <si>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</si>
  <si>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</si>
  <si>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</si>
  <si>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</si>
  <si>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</si>
  <si>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</si>
  <si>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</si>
  <si>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</si>
  <si>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</si>
  <si>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</si>
  <si>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</si>
  <si>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</si>
  <si>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</si>
  <si>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</si>
  <si>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</si>
  <si>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</si>
  <si>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</si>
  <si>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</si>
  <si>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</si>
  <si>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</si>
  <si>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</si>
  <si>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</si>
  <si>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</si>
  <si>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</si>
  <si>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</si>
  <si>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</si>
  <si>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</si>
  <si>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</si>
  <si>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</si>
  <si>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</si>
  <si>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</si>
  <si>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</si>
  <si>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</si>
  <si>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</si>
  <si>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</si>
  <si>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</si>
  <si>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</si>
  <si>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</si>
  <si>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</si>
  <si>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</si>
  <si>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</si>
  <si>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</si>
  <si>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</si>
  <si>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</si>
  <si>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</si>
  <si>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</si>
  <si>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</si>
  <si>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</si>
  <si>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</si>
  <si>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</si>
  <si>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</si>
  <si>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</si>
  <si>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</si>
  <si>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</si>
  <si>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</si>
  <si>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</si>
  <si>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</si>
  <si>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</si>
  <si>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</si>
  <si>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</si>
  <si>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</si>
  <si>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</si>
  <si>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</si>
  <si>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</si>
  <si>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</si>
  <si>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</si>
  <si>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1060307 TEC</t>
  </si>
  <si>
    <t>Orivaldo Bezerra dos Santos</t>
  </si>
  <si>
    <t>456113 TEC</t>
  </si>
  <si>
    <t>Tatiane Ayumi Shiozawa Furlan</t>
  </si>
  <si>
    <t>602924 AUX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</si>
  <si>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</si>
  <si>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</si>
  <si>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</si>
  <si>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</si>
  <si>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</si>
  <si>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</si>
  <si>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</si>
  <si>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</si>
  <si>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</si>
  <si>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</si>
  <si>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</si>
  <si>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</si>
  <si>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</si>
  <si>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</si>
  <si>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</si>
  <si>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</si>
  <si>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</si>
  <si>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</si>
  <si>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</si>
  <si>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</si>
  <si>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</si>
  <si>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</si>
  <si>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</si>
  <si>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</si>
  <si>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</si>
  <si>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</si>
  <si>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</si>
  <si>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</si>
  <si>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</si>
  <si>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</si>
  <si>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</si>
  <si>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</si>
  <si>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</si>
  <si>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</si>
  <si>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</si>
  <si>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</si>
  <si>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</si>
  <si>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</si>
  <si>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</si>
  <si>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</si>
  <si>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</si>
  <si>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</si>
  <si>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</si>
  <si>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</si>
  <si>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</si>
  <si>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</si>
  <si>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</si>
  <si>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</si>
  <si>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</si>
  <si>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</si>
  <si>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</si>
  <si>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</si>
  <si>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Assistente de Farmácia</t>
  </si>
  <si>
    <t>GRUPO 1</t>
  </si>
  <si>
    <t>07-19h</t>
  </si>
  <si>
    <t>GRUPO 2</t>
  </si>
  <si>
    <t>GRUPO 3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</si>
  <si>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</si>
  <si>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</si>
  <si>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</si>
  <si>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</si>
  <si>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</si>
  <si>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EQUIPE</t>
  </si>
  <si>
    <t>Rubens Nogueira do Nascimento</t>
  </si>
  <si>
    <t>Derci Ferreira de Souza Junior</t>
  </si>
  <si>
    <t>Willian Paduan</t>
  </si>
  <si>
    <t>08-14H</t>
  </si>
  <si>
    <t>Rinaldo Silveira</t>
  </si>
  <si>
    <t>232459AUX</t>
  </si>
  <si>
    <t>COBERTURA</t>
  </si>
  <si>
    <t>Edna Mª de Souza</t>
  </si>
  <si>
    <t>UBS PARIGOT</t>
  </si>
  <si>
    <t>Marta Barbosa Pereira</t>
  </si>
  <si>
    <t>UBS Mº CECILIA</t>
  </si>
  <si>
    <t>TÉCNICO ENFERMAGEM EXTERNOS</t>
  </si>
  <si>
    <t>LOTAÇÃO</t>
  </si>
  <si>
    <t>Pamela Cristina Correia Pereira</t>
  </si>
  <si>
    <t>Sidneia Teixeira</t>
  </si>
  <si>
    <t>SAMU</t>
  </si>
  <si>
    <t>Elzira da Silva Camilo</t>
  </si>
  <si>
    <t xml:space="preserve">Osvaldo Rissi  </t>
  </si>
  <si>
    <t>AENFTEMP</t>
  </si>
  <si>
    <t>Marcio Santos da Silva</t>
  </si>
  <si>
    <t>Edmar Aparecida Campos</t>
  </si>
  <si>
    <t>Rosana Mondek de Oliveira</t>
  </si>
  <si>
    <t>Rosineia Maria Pacheco</t>
  </si>
  <si>
    <t>Regina Celia dos Santos</t>
  </si>
  <si>
    <t>325341TEC</t>
  </si>
  <si>
    <t>Cinthia Marina</t>
  </si>
  <si>
    <t>Alexandra Maria da Costa</t>
  </si>
  <si>
    <t>Alex Adriano Costa</t>
  </si>
  <si>
    <t>Maria Adalgisa Olinto</t>
  </si>
  <si>
    <t>Zenilda Ferri</t>
  </si>
  <si>
    <t>Jakslaine Pereira</t>
  </si>
  <si>
    <t>Ronise Galassi</t>
  </si>
  <si>
    <t xml:space="preserve">Marcela Araujo de Souza </t>
  </si>
  <si>
    <t>602849AUX</t>
  </si>
  <si>
    <t>888964AUX</t>
  </si>
  <si>
    <t>871331AUX</t>
  </si>
  <si>
    <t>285239AUX</t>
  </si>
  <si>
    <t>623066AUX</t>
  </si>
  <si>
    <t>509814AUX</t>
  </si>
  <si>
    <t>Marisa Miuki Kissu</t>
  </si>
  <si>
    <t>Deise Amichi</t>
  </si>
  <si>
    <t>Juliana de Carvalho Viana</t>
  </si>
  <si>
    <t>Crisangela Conceição Piroto</t>
  </si>
  <si>
    <t>872808AUX</t>
  </si>
  <si>
    <t>Tissiane T. de Aquino</t>
  </si>
  <si>
    <t>Rodrigo Cesar de Oliveira</t>
  </si>
  <si>
    <t>899487AUX</t>
  </si>
  <si>
    <t>596149AUX</t>
  </si>
  <si>
    <t>411169TEC</t>
  </si>
  <si>
    <t>621393TEC</t>
  </si>
  <si>
    <t>509760AUX</t>
  </si>
  <si>
    <t>1507032TEC</t>
  </si>
  <si>
    <t>861242TEC</t>
  </si>
  <si>
    <t>756453TEC</t>
  </si>
  <si>
    <t>602933AUX</t>
  </si>
  <si>
    <t>Franciele Carla Caetano Teixeira</t>
  </si>
  <si>
    <t>Coordenação de Enfermagem UPA CO: Willian Paduan / mat. 14534-3 / COREN 232053</t>
  </si>
  <si>
    <t>873332AUX</t>
  </si>
  <si>
    <t>PI</t>
  </si>
  <si>
    <t>I</t>
  </si>
  <si>
    <t>ATESTADO</t>
  </si>
  <si>
    <t>F.O ate 05/01</t>
  </si>
  <si>
    <t>A.F ate 04/01</t>
  </si>
  <si>
    <t>F.O ate 04/01</t>
  </si>
  <si>
    <t>F.O ate 08/01</t>
  </si>
  <si>
    <t>F.O ate 03/01</t>
  </si>
  <si>
    <t>Josébio de Paula    ORT</t>
  </si>
  <si>
    <t>F.O ate 17/01</t>
  </si>
  <si>
    <t>F.O ate 07/01</t>
  </si>
  <si>
    <t>F.O ate dia 13/01</t>
  </si>
  <si>
    <t>F.O ate 17/02</t>
  </si>
  <si>
    <t>F.O ate 13/01</t>
  </si>
  <si>
    <t>A.F</t>
  </si>
  <si>
    <t>C</t>
  </si>
  <si>
    <t>ATESTADO MEDICO</t>
  </si>
  <si>
    <t>10h-22h</t>
  </si>
  <si>
    <r>
      <t>P</t>
    </r>
    <r>
      <rPr>
        <b/>
        <sz val="8"/>
        <rFont val="Arial"/>
        <family val="2"/>
      </rPr>
      <t>I</t>
    </r>
  </si>
  <si>
    <t>Suzana Ap. Calixto</t>
  </si>
  <si>
    <t xml:space="preserve">UBS Maraba </t>
  </si>
  <si>
    <t xml:space="preserve">Ana Carolina </t>
  </si>
  <si>
    <t>SABARA</t>
  </si>
  <si>
    <t>Valquiria Gomes</t>
  </si>
  <si>
    <t>Fluxista</t>
  </si>
  <si>
    <t>Christiane Krominski</t>
  </si>
  <si>
    <t>Glayce Marcela Negri</t>
  </si>
  <si>
    <t>AT</t>
  </si>
  <si>
    <t>cobertura</t>
  </si>
  <si>
    <t>Lenara do Carmo</t>
  </si>
  <si>
    <t>GUANABARA</t>
  </si>
  <si>
    <t>Gleison Daniel de Paula</t>
  </si>
  <si>
    <t>MN</t>
  </si>
  <si>
    <t>PN</t>
  </si>
  <si>
    <t>TN</t>
  </si>
  <si>
    <t>Ana Flavia da Silva</t>
  </si>
  <si>
    <t>LEONOR</t>
  </si>
  <si>
    <t>Renato Lima de Paula</t>
  </si>
  <si>
    <t>TI</t>
  </si>
  <si>
    <t>p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</si>
  <si>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DEZEMBRO -  2022
</t>
    </r>
    <r>
      <rPr>
        <b/>
        <sz val="7"/>
        <rFont val="Verdana"/>
        <family val="2"/>
      </rPr>
      <t xml:space="preserve">CARGA HORÁRIA -21 DIAS ÚTEIS -126 HS
ESCALA DE PLANTÃO TÉCNICOS DE ENFERMAGEM
</t>
    </r>
  </si>
  <si>
    <r>
      <t xml:space="preserve">ESCALA DE TRABALHO DO UPA CO - LONDRINA DEZEMBRO -  2022
</t>
    </r>
    <r>
      <rPr>
        <b/>
        <sz val="8"/>
        <rFont val="Arial"/>
        <family val="2"/>
      </rPr>
      <t>CARGA HORÁRIA - 21 DIAS ÚTEIS 126  HS
ESCALA DE PLANTÃO DOS ENFERMEIROS</t>
    </r>
  </si>
  <si>
    <r>
      <rPr>
        <b/>
        <sz val="8"/>
        <color indexed="10"/>
        <rFont val="Arial"/>
        <family val="2"/>
      </rPr>
      <t>ESCALA DE TRABALHO DO UPA CO - LONDRINA - DEZEMBRO -  2022</t>
    </r>
    <r>
      <rPr>
        <b/>
        <sz val="8"/>
        <rFont val="Arial"/>
        <family val="2"/>
      </rPr>
      <t xml:space="preserve">
CARGA HORÁRIA - 21 DIAS ÚTEIS 126  HS
ESCALA DE PLANTÃO Farmácia - Assitente Social</t>
    </r>
  </si>
  <si>
    <r>
      <t xml:space="preserve">
</t>
    </r>
    <r>
      <rPr>
        <b/>
        <sz val="10"/>
        <color indexed="10"/>
        <rFont val="Arial"/>
        <family val="2"/>
      </rPr>
      <t>ESCALA DE TRABALHO DO UPA CENTRO OESTE - DEZEMBRO -  2022</t>
    </r>
    <r>
      <rPr>
        <b/>
        <sz val="10"/>
        <rFont val="Arial"/>
        <family val="2"/>
      </rPr>
      <t xml:space="preserve">
CARGA HORÁRIA - 21  DIAS ÚTEIS - 126 HS 
ESCALA DE PLANTÃO TGPs - REALIZADA
</t>
    </r>
  </si>
  <si>
    <t>APOIO</t>
  </si>
  <si>
    <t>15360-5</t>
  </si>
  <si>
    <t>Dulcineia Andrade</t>
  </si>
  <si>
    <t>Coord. Adm</t>
  </si>
  <si>
    <t>FLEXIVEL</t>
  </si>
  <si>
    <t>13148-2</t>
  </si>
  <si>
    <t>Anderson Junior Sabino</t>
  </si>
  <si>
    <t>Apoio</t>
  </si>
  <si>
    <t>M.</t>
  </si>
  <si>
    <t>F</t>
  </si>
  <si>
    <t>ADIANT. FÉRIAS</t>
  </si>
  <si>
    <t>P.</t>
  </si>
  <si>
    <t>15160-2</t>
  </si>
  <si>
    <t>Carolina Amante F. Santini</t>
  </si>
  <si>
    <t>Faturamento</t>
  </si>
  <si>
    <t>15161-0</t>
  </si>
  <si>
    <t>Erika Yamashiro</t>
  </si>
  <si>
    <t>Recepção</t>
  </si>
  <si>
    <t>15310-9</t>
  </si>
  <si>
    <t>Paulo Rogerio Frutuoso</t>
  </si>
  <si>
    <t>15158-0</t>
  </si>
  <si>
    <t>Sheila Cristina Hirata</t>
  </si>
  <si>
    <t>13-19H</t>
  </si>
  <si>
    <t>13986-6</t>
  </si>
  <si>
    <t>Juliano Pantano</t>
  </si>
  <si>
    <t>42764-0</t>
  </si>
  <si>
    <t>Jusley Pereira Soares Muniz</t>
  </si>
  <si>
    <t>19h - 07h</t>
  </si>
  <si>
    <t>12084-7</t>
  </si>
  <si>
    <t>Edson Silverio da Silva</t>
  </si>
  <si>
    <t>13300-0</t>
  </si>
  <si>
    <t>Aparecida Evaristo S. Galcivechi</t>
  </si>
  <si>
    <t>13823-1</t>
  </si>
  <si>
    <t>Jose Rafael Dias</t>
  </si>
  <si>
    <t>FÉRIAS OFICIAIS</t>
  </si>
  <si>
    <t>12110-0</t>
  </si>
  <si>
    <t>Andre Luis U. Melnick</t>
  </si>
  <si>
    <t>19H - 07H</t>
  </si>
  <si>
    <t>11786-2</t>
  </si>
  <si>
    <t>Maria de Lourdes Noivo</t>
  </si>
  <si>
    <t>LEGENDA</t>
  </si>
  <si>
    <t>________________________________________________________</t>
  </si>
  <si>
    <t>Mat. 15.360-5</t>
  </si>
  <si>
    <t>Coord. Administrativa UPA Centro Oeste</t>
  </si>
  <si>
    <r>
      <rPr>
        <b/>
        <sz val="10"/>
        <color indexed="10"/>
        <rFont val="Arial"/>
        <family val="2"/>
      </rPr>
      <t>ESCALA DE TRABALHO DO UPA CENTRO OESTE - DEZEMBRO -  2022</t>
    </r>
    <r>
      <rPr>
        <b/>
        <sz val="10"/>
        <rFont val="Arial"/>
        <family val="2"/>
      </rPr>
      <t xml:space="preserve">
CARGA HORÁRIA -   21 DIAS ÚTEIS  168   HS
ESCALA DE PLANTÃO ACE - REALIZADA</t>
    </r>
  </si>
  <si>
    <t>FLUXISTA</t>
  </si>
  <si>
    <t>13840-1</t>
  </si>
  <si>
    <t>Maria Leite de Souza</t>
  </si>
  <si>
    <t>ACE01</t>
  </si>
  <si>
    <t>AF</t>
  </si>
  <si>
    <t>13464-3</t>
  </si>
  <si>
    <t>Jucilene Rabelo</t>
  </si>
  <si>
    <t>LEGENDA:</t>
  </si>
  <si>
    <t>P - PLANTÃO - 07:00 ÁS 19:00</t>
  </si>
  <si>
    <t>M - MANHA - 07:00 ÁS 13:00</t>
  </si>
  <si>
    <t>AT - ATESTADO MÉDICO</t>
  </si>
  <si>
    <t xml:space="preserve">Dulcineia Andrade </t>
  </si>
  <si>
    <t xml:space="preserve">: </t>
  </si>
  <si>
    <r>
      <rPr>
        <b/>
        <sz val="10"/>
        <color indexed="10"/>
        <rFont val="Arial"/>
        <family val="2"/>
      </rPr>
      <t>ESCALA DE TRABALHO DO UPA CENTRO OESTE - DEZEMBRO -  2022</t>
    </r>
    <r>
      <rPr>
        <b/>
        <sz val="10"/>
        <rFont val="Arial"/>
        <family val="2"/>
      </rPr>
      <t xml:space="preserve">
CARGA HORÁRIA - 21 DIAS ÚTEIS 100,8 HS
ESCALA DE PLANTÃO TÉCNICO DE RADIOLOGIA - REALIZADA</t>
    </r>
  </si>
  <si>
    <t>Tec. Rx</t>
  </si>
  <si>
    <t>13231-4</t>
  </si>
  <si>
    <t>Rogério Correia dos Santos</t>
  </si>
  <si>
    <t>RAIO X</t>
  </si>
  <si>
    <t>7h-11h</t>
  </si>
  <si>
    <t>D1</t>
  </si>
  <si>
    <r>
      <t>M</t>
    </r>
    <r>
      <rPr>
        <sz val="8"/>
        <color indexed="8"/>
        <rFont val="Arial Black"/>
        <family val="2"/>
      </rPr>
      <t>T1</t>
    </r>
  </si>
  <si>
    <t>MT1</t>
  </si>
  <si>
    <t>15472-5</t>
  </si>
  <si>
    <t>Gabriela Matesco Carreteiro</t>
  </si>
  <si>
    <t>04141T</t>
  </si>
  <si>
    <t>15h-19h</t>
  </si>
  <si>
    <t>T1</t>
  </si>
  <si>
    <t>D2</t>
  </si>
  <si>
    <t>15048-7</t>
  </si>
  <si>
    <t>Leandro Henrique A. Morais</t>
  </si>
  <si>
    <t>05799T</t>
  </si>
  <si>
    <t>19-7h</t>
  </si>
  <si>
    <t>15051-7</t>
  </si>
  <si>
    <t>Elisangela Augusto de Miranda</t>
  </si>
  <si>
    <t>15128-9</t>
  </si>
  <si>
    <t>Danilo Heitor Cevallo Crosxiati</t>
  </si>
  <si>
    <t>04218T</t>
  </si>
  <si>
    <t>Fernando Ap. Andrade Santos</t>
  </si>
  <si>
    <t>04999T</t>
  </si>
  <si>
    <t>ESPECIAL</t>
  </si>
  <si>
    <t>13589-5</t>
  </si>
  <si>
    <t xml:space="preserve">NATELCIA ROSA FERREIRA </t>
  </si>
  <si>
    <t>1782 T</t>
  </si>
  <si>
    <t>13584-4</t>
  </si>
  <si>
    <t>MARCOS ROGERIO</t>
  </si>
  <si>
    <t>2538T</t>
  </si>
  <si>
    <t>13590-9</t>
  </si>
  <si>
    <t>ADILSON DE ALMEIDA</t>
  </si>
  <si>
    <t>M - MANHA - 07:00 ÁS 12:00</t>
  </si>
  <si>
    <t xml:space="preserve">T - TARDE - 10:00 ÀS 15:00 </t>
  </si>
  <si>
    <t>T1 - TARDE - 14:00 ÁS 19:00</t>
  </si>
  <si>
    <t>Responsável Técnico</t>
  </si>
  <si>
    <t>N - NOITE - 19:00 ÁS 07:00</t>
  </si>
  <si>
    <t>D1: MANHA - 7:00  ÀS 13:00</t>
  </si>
  <si>
    <t>MAT. 13231-4</t>
  </si>
  <si>
    <t>D2: TARDE - 13:00 ÀS 19:00</t>
  </si>
  <si>
    <r>
      <rPr>
        <b/>
        <sz val="10"/>
        <color indexed="10"/>
        <rFont val="Arial"/>
        <family val="2"/>
      </rPr>
      <t>ESCALA DE TRABALHO DO UPA CENTRO OESTE - DEZEMBRO -  2022</t>
    </r>
    <r>
      <rPr>
        <b/>
        <sz val="10"/>
        <rFont val="Arial"/>
        <family val="2"/>
      </rPr>
      <t xml:space="preserve">
CARGA HORÁRIA -   21 DIAS ÚTEIS  126   HS
ESCALA DE PLANTÃO FLUXISTA - REALIZADA</t>
    </r>
  </si>
  <si>
    <t>11770-6</t>
  </si>
  <si>
    <t>Josue Pereira de Oliveira</t>
  </si>
  <si>
    <t>13782-0</t>
  </si>
  <si>
    <t>Joselda Gomes de Souza</t>
  </si>
  <si>
    <t>12507-5</t>
  </si>
  <si>
    <t>Jose Aparecida da Costa</t>
  </si>
  <si>
    <t>N.</t>
  </si>
  <si>
    <t>42862-0</t>
  </si>
  <si>
    <t>14282-4</t>
  </si>
  <si>
    <t>Elton Rodrigo Stecca Fernandes</t>
  </si>
  <si>
    <t>15078-9</t>
  </si>
  <si>
    <t>Marcio Jose Farinaceo</t>
  </si>
  <si>
    <t>P - DIA - 07:00 ÁS 19:00</t>
  </si>
  <si>
    <r>
      <rPr>
        <b/>
        <sz val="10"/>
        <color indexed="10"/>
        <rFont val="Arial"/>
        <family val="2"/>
      </rPr>
      <t>ESCALA DE TRABALHO DO UPA CENTRO OESTE - DEZEMBRO -  2022</t>
    </r>
    <r>
      <rPr>
        <b/>
        <sz val="10"/>
        <rFont val="Arial"/>
        <family val="2"/>
      </rPr>
      <t xml:space="preserve">
CARGA HORÁRIA - 21 DIAS ÚTEIS 126  HS
ESCALA DE PLANTÃO INSPETORIA E SERVIÇOS GERAIS - REALIZADA</t>
    </r>
  </si>
  <si>
    <t>Serviços Gerais</t>
  </si>
  <si>
    <t>Andressa Felix Vieira Tavares</t>
  </si>
  <si>
    <t>C.O</t>
  </si>
  <si>
    <t>7h - 19h</t>
  </si>
  <si>
    <t>Jaqueline Soares de Lima</t>
  </si>
  <si>
    <t>Izabel Cristina Gaspar</t>
  </si>
  <si>
    <t>Patricia Marcelito dos Santos</t>
  </si>
  <si>
    <t>Ana Paula Germinari</t>
  </si>
  <si>
    <t>Fernanda Barizon Campos</t>
  </si>
  <si>
    <t>ALINE BARBOSA</t>
  </si>
  <si>
    <t>19h - 7h</t>
  </si>
  <si>
    <t>João Weber Takamori Rosa</t>
  </si>
  <si>
    <t>12509-1</t>
  </si>
  <si>
    <t>Evelyne Pereira Merlini</t>
  </si>
  <si>
    <t>COBERTURA ROUPARIA</t>
  </si>
  <si>
    <t>11910-5</t>
  </si>
  <si>
    <t>João Vitor da Silva</t>
  </si>
  <si>
    <t>OBS: AS COLABORADORAS DOS SERVIÇOS GERAIS SÃO CONTRATADAS PELA EMPRESA CENTRALLIMP</t>
  </si>
  <si>
    <r>
      <t xml:space="preserve">M - </t>
    </r>
    <r>
      <rPr>
        <sz val="7.5"/>
        <rFont val="Arial"/>
        <family val="2"/>
      </rPr>
      <t>07:00 AS 13:00</t>
    </r>
  </si>
  <si>
    <r>
      <rPr>
        <sz val="8"/>
        <rFont val="Arial Black"/>
        <family val="2"/>
      </rPr>
      <t>N</t>
    </r>
    <r>
      <rPr>
        <sz val="8"/>
        <rFont val="Arial"/>
        <family val="2"/>
      </rPr>
      <t xml:space="preserve"> = 19:00  AS 07:00</t>
    </r>
  </si>
  <si>
    <r>
      <rPr>
        <sz val="8"/>
        <rFont val="Arial Black"/>
        <family val="2"/>
      </rPr>
      <t>T</t>
    </r>
    <r>
      <rPr>
        <sz val="7"/>
        <rFont val="Arial"/>
        <family val="2"/>
      </rPr>
      <t xml:space="preserve"> - 13:00 AS 19:00</t>
    </r>
  </si>
  <si>
    <t>FE - FÉRIAS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</si>
</sst>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20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Black"/>
      <family val="2"/>
    </font>
    <font>
      <sz val="6"/>
      <name val="Arial Narrow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Verdana"/>
      <family val="2"/>
    </font>
    <font>
      <sz val="10"/>
      <name val="Albertus MT"/>
      <family val="0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b/>
      <sz val="9"/>
      <color indexed="8"/>
      <name val="Arial"/>
      <family val="2"/>
    </font>
    <font>
      <sz val="10"/>
      <name val="Arial Black"/>
      <family val="2"/>
    </font>
    <font>
      <b/>
      <u val="single"/>
      <sz val="7.5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Black"/>
      <family val="2"/>
    </font>
    <font>
      <b/>
      <sz val="6.5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8"/>
      <color indexed="8"/>
      <name val="Albertu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9" fillId="29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4" fillId="21" borderId="5" applyNumberFormat="0" applyAlignment="0" applyProtection="0"/>
    <xf numFmtId="41" fontId="1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43" fontId="1" fillId="0" borderId="0" applyFill="0" applyBorder="0" applyAlignment="0" applyProtection="0"/>
  </cellStyleXfs>
  <cellXfs count="7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12" xfId="0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1" fontId="37" fillId="35" borderId="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49" fontId="28" fillId="35" borderId="12" xfId="0" applyNumberFormat="1" applyFont="1" applyFill="1" applyBorder="1" applyAlignment="1">
      <alignment horizontal="center" vertical="center" wrapText="1"/>
    </xf>
    <xf numFmtId="3" fontId="28" fillId="0" borderId="12" xfId="50" applyNumberFormat="1" applyFont="1" applyFill="1" applyBorder="1" applyAlignment="1">
      <alignment horizontal="center" vertical="center"/>
      <protection/>
    </xf>
    <xf numFmtId="16" fontId="24" fillId="0" borderId="0" xfId="0" applyNumberFormat="1" applyFont="1" applyAlignment="1">
      <alignment/>
    </xf>
    <xf numFmtId="0" fontId="27" fillId="35" borderId="2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35" fillId="35" borderId="21" xfId="0" applyFont="1" applyFill="1" applyBorder="1" applyAlignment="1">
      <alignment horizontal="center" vertical="center"/>
    </xf>
    <xf numFmtId="1" fontId="36" fillId="35" borderId="21" xfId="0" applyNumberFormat="1" applyFont="1" applyFill="1" applyBorder="1" applyAlignment="1">
      <alignment horizontal="center" vertical="center"/>
    </xf>
    <xf numFmtId="1" fontId="37" fillId="35" borderId="21" xfId="0" applyNumberFormat="1" applyFont="1" applyFill="1" applyBorder="1" applyAlignment="1">
      <alignment horizontal="center"/>
    </xf>
    <xf numFmtId="0" fontId="27" fillId="35" borderId="14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horizontal="left" vertical="center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vertical="center"/>
    </xf>
    <xf numFmtId="49" fontId="28" fillId="34" borderId="12" xfId="0" applyNumberFormat="1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28" fillId="0" borderId="12" xfId="50" applyNumberFormat="1" applyFont="1" applyFill="1" applyBorder="1" applyAlignment="1">
      <alignment horizontal="center" vertical="center" wrapText="1"/>
      <protection/>
    </xf>
    <xf numFmtId="16" fontId="28" fillId="35" borderId="12" xfId="0" applyNumberFormat="1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1" fillId="36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24" xfId="0" applyFont="1" applyBorder="1" applyAlignment="1">
      <alignment/>
    </xf>
    <xf numFmtId="0" fontId="11" fillId="35" borderId="24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5" fillId="37" borderId="25" xfId="0" applyFont="1" applyFill="1" applyBorder="1" applyAlignment="1">
      <alignment horizontal="left" vertical="center"/>
    </xf>
    <xf numFmtId="0" fontId="45" fillId="37" borderId="26" xfId="0" applyFont="1" applyFill="1" applyBorder="1" applyAlignment="1">
      <alignment horizontal="center" vertical="center"/>
    </xf>
    <xf numFmtId="0" fontId="35" fillId="37" borderId="26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/>
    </xf>
    <xf numFmtId="0" fontId="45" fillId="37" borderId="26" xfId="0" applyFont="1" applyFill="1" applyBorder="1" applyAlignment="1">
      <alignment horizontal="left" vertical="center"/>
    </xf>
    <xf numFmtId="0" fontId="44" fillId="38" borderId="26" xfId="0" applyFont="1" applyFill="1" applyBorder="1" applyAlignment="1">
      <alignment horizontal="center" vertical="center"/>
    </xf>
    <xf numFmtId="0" fontId="34" fillId="38" borderId="26" xfId="0" applyFont="1" applyFill="1" applyBorder="1" applyAlignment="1">
      <alignment horizontal="center" vertical="center"/>
    </xf>
    <xf numFmtId="0" fontId="35" fillId="38" borderId="25" xfId="0" applyFont="1" applyFill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39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8" fillId="41" borderId="31" xfId="0" applyFont="1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/>
    </xf>
    <xf numFmtId="1" fontId="9" fillId="34" borderId="32" xfId="0" applyNumberFormat="1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70" fillId="42" borderId="33" xfId="0" applyFont="1" applyFill="1" applyBorder="1" applyAlignment="1">
      <alignment vertical="center"/>
    </xf>
    <xf numFmtId="0" fontId="21" fillId="42" borderId="34" xfId="0" applyFont="1" applyFill="1" applyBorder="1" applyAlignment="1">
      <alignment horizontal="center" vertical="center"/>
    </xf>
    <xf numFmtId="0" fontId="43" fillId="42" borderId="34" xfId="0" applyFont="1" applyFill="1" applyBorder="1" applyAlignment="1">
      <alignment horizontal="center" vertical="center"/>
    </xf>
    <xf numFmtId="0" fontId="70" fillId="42" borderId="35" xfId="0" applyFont="1" applyFill="1" applyBorder="1" applyAlignment="1">
      <alignment vertical="center"/>
    </xf>
    <xf numFmtId="0" fontId="44" fillId="42" borderId="26" xfId="0" applyFont="1" applyFill="1" applyBorder="1" applyAlignment="1">
      <alignment horizontal="center" vertical="center"/>
    </xf>
    <xf numFmtId="0" fontId="43" fillId="42" borderId="26" xfId="0" applyFont="1" applyFill="1" applyBorder="1" applyAlignment="1">
      <alignment horizontal="center" vertical="center"/>
    </xf>
    <xf numFmtId="0" fontId="70" fillId="42" borderId="25" xfId="0" applyFont="1" applyFill="1" applyBorder="1" applyAlignment="1">
      <alignment horizontal="left" vertical="center"/>
    </xf>
    <xf numFmtId="0" fontId="21" fillId="42" borderId="26" xfId="0" applyFont="1" applyFill="1" applyBorder="1" applyAlignment="1">
      <alignment horizontal="center" vertical="center"/>
    </xf>
    <xf numFmtId="0" fontId="70" fillId="42" borderId="35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horizontal="center" vertical="center"/>
    </xf>
    <xf numFmtId="1" fontId="9" fillId="43" borderId="0" xfId="0" applyNumberFormat="1" applyFont="1" applyFill="1" applyBorder="1" applyAlignment="1">
      <alignment horizontal="center" vertical="center"/>
    </xf>
    <xf numFmtId="1" fontId="10" fillId="43" borderId="0" xfId="0" applyNumberFormat="1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 vertical="center"/>
    </xf>
    <xf numFmtId="0" fontId="8" fillId="39" borderId="26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/>
    </xf>
    <xf numFmtId="0" fontId="8" fillId="44" borderId="28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/>
    </xf>
    <xf numFmtId="0" fontId="4" fillId="45" borderId="11" xfId="0" applyFont="1" applyFill="1" applyBorder="1" applyAlignment="1">
      <alignment vertical="center"/>
    </xf>
    <xf numFmtId="0" fontId="4" fillId="45" borderId="12" xfId="0" applyFont="1" applyFill="1" applyBorder="1" applyAlignment="1">
      <alignment horizontal="center"/>
    </xf>
    <xf numFmtId="0" fontId="4" fillId="45" borderId="12" xfId="0" applyFont="1" applyFill="1" applyBorder="1" applyAlignment="1">
      <alignment horizontal="center" vertical="center"/>
    </xf>
    <xf numFmtId="0" fontId="5" fillId="45" borderId="29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28" fillId="35" borderId="32" xfId="0" applyFont="1" applyFill="1" applyBorder="1" applyAlignment="1">
      <alignment horizontal="center" vertical="center"/>
    </xf>
    <xf numFmtId="0" fontId="8" fillId="45" borderId="26" xfId="0" applyFont="1" applyFill="1" applyBorder="1" applyAlignment="1">
      <alignment horizontal="center" vertical="center"/>
    </xf>
    <xf numFmtId="1" fontId="9" fillId="45" borderId="26" xfId="0" applyNumberFormat="1" applyFont="1" applyFill="1" applyBorder="1" applyAlignment="1">
      <alignment horizontal="center" vertical="center"/>
    </xf>
    <xf numFmtId="0" fontId="8" fillId="39" borderId="36" xfId="0" applyFont="1" applyFill="1" applyBorder="1" applyAlignment="1">
      <alignment horizontal="center" vertical="center"/>
    </xf>
    <xf numFmtId="0" fontId="27" fillId="35" borderId="37" xfId="0" applyFont="1" applyFill="1" applyBorder="1" applyAlignment="1">
      <alignment horizontal="left" vertical="center"/>
    </xf>
    <xf numFmtId="49" fontId="28" fillId="0" borderId="32" xfId="0" applyNumberFormat="1" applyFont="1" applyFill="1" applyBorder="1" applyAlignment="1">
      <alignment horizontal="center" vertical="center" wrapText="1"/>
    </xf>
    <xf numFmtId="0" fontId="29" fillId="35" borderId="32" xfId="0" applyFont="1" applyFill="1" applyBorder="1" applyAlignment="1">
      <alignment horizontal="center" vertical="center"/>
    </xf>
    <xf numFmtId="0" fontId="27" fillId="38" borderId="26" xfId="0" applyFont="1" applyFill="1" applyBorder="1" applyAlignment="1">
      <alignment horizontal="center" vertical="center"/>
    </xf>
    <xf numFmtId="0" fontId="27" fillId="38" borderId="25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/>
    </xf>
    <xf numFmtId="1" fontId="9" fillId="34" borderId="39" xfId="0" applyNumberFormat="1" applyFont="1" applyFill="1" applyBorder="1" applyAlignment="1">
      <alignment horizontal="center" vertical="center"/>
    </xf>
    <xf numFmtId="1" fontId="28" fillId="34" borderId="40" xfId="0" applyNumberFormat="1" applyFont="1" applyFill="1" applyBorder="1" applyAlignment="1">
      <alignment horizontal="center"/>
    </xf>
    <xf numFmtId="0" fontId="112" fillId="0" borderId="0" xfId="0" applyFont="1" applyAlignment="1">
      <alignment/>
    </xf>
    <xf numFmtId="0" fontId="113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27" fillId="35" borderId="39" xfId="0" applyFont="1" applyFill="1" applyBorder="1" applyAlignment="1">
      <alignment vertical="center"/>
    </xf>
    <xf numFmtId="0" fontId="28" fillId="35" borderId="26" xfId="0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vertical="center"/>
    </xf>
    <xf numFmtId="0" fontId="27" fillId="39" borderId="0" xfId="0" applyFont="1" applyFill="1" applyBorder="1" applyAlignment="1">
      <alignment horizontal="left" vertical="center"/>
    </xf>
    <xf numFmtId="0" fontId="29" fillId="39" borderId="0" xfId="0" applyFont="1" applyFill="1" applyBorder="1" applyAlignment="1">
      <alignment horizontal="center" vertical="center"/>
    </xf>
    <xf numFmtId="0" fontId="28" fillId="39" borderId="0" xfId="0" applyFont="1" applyFill="1" applyBorder="1" applyAlignment="1">
      <alignment horizontal="center" vertical="center"/>
    </xf>
    <xf numFmtId="0" fontId="114" fillId="38" borderId="0" xfId="0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 wrapText="1"/>
    </xf>
    <xf numFmtId="1" fontId="28" fillId="43" borderId="0" xfId="0" applyNumberFormat="1" applyFont="1" applyFill="1" applyBorder="1" applyAlignment="1">
      <alignment horizontal="center"/>
    </xf>
    <xf numFmtId="0" fontId="29" fillId="0" borderId="29" xfId="0" applyFont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/>
    </xf>
    <xf numFmtId="0" fontId="28" fillId="39" borderId="30" xfId="0" applyFont="1" applyFill="1" applyBorder="1" applyAlignment="1">
      <alignment horizontal="center" vertical="center"/>
    </xf>
    <xf numFmtId="0" fontId="8" fillId="41" borderId="2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/>
    </xf>
    <xf numFmtId="0" fontId="27" fillId="35" borderId="21" xfId="0" applyFont="1" applyFill="1" applyBorder="1" applyAlignment="1">
      <alignment horizontal="left" vertical="center"/>
    </xf>
    <xf numFmtId="49" fontId="28" fillId="43" borderId="12" xfId="0" applyNumberFormat="1" applyFont="1" applyFill="1" applyBorder="1" applyAlignment="1">
      <alignment horizontal="center" vertical="center"/>
    </xf>
    <xf numFmtId="1" fontId="10" fillId="45" borderId="42" xfId="0" applyNumberFormat="1" applyFont="1" applyFill="1" applyBorder="1" applyAlignment="1">
      <alignment horizontal="center"/>
    </xf>
    <xf numFmtId="0" fontId="28" fillId="35" borderId="43" xfId="0" applyFont="1" applyFill="1" applyBorder="1" applyAlignment="1">
      <alignment horizontal="center" vertical="center"/>
    </xf>
    <xf numFmtId="0" fontId="8" fillId="45" borderId="28" xfId="0" applyFont="1" applyFill="1" applyBorder="1" applyAlignment="1">
      <alignment horizontal="center" vertical="center"/>
    </xf>
    <xf numFmtId="1" fontId="9" fillId="45" borderId="28" xfId="0" applyNumberFormat="1" applyFont="1" applyFill="1" applyBorder="1" applyAlignment="1">
      <alignment horizontal="center" vertical="center"/>
    </xf>
    <xf numFmtId="1" fontId="10" fillId="45" borderId="44" xfId="0" applyNumberFormat="1" applyFont="1" applyFill="1" applyBorder="1" applyAlignment="1">
      <alignment horizontal="center"/>
    </xf>
    <xf numFmtId="0" fontId="27" fillId="43" borderId="11" xfId="0" applyFont="1" applyFill="1" applyBorder="1" applyAlignment="1">
      <alignment horizontal="left" vertical="center"/>
    </xf>
    <xf numFmtId="0" fontId="27" fillId="43" borderId="22" xfId="0" applyFont="1" applyFill="1" applyBorder="1" applyAlignment="1">
      <alignment vertical="center"/>
    </xf>
    <xf numFmtId="0" fontId="28" fillId="43" borderId="22" xfId="0" applyFont="1" applyFill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/>
    </xf>
    <xf numFmtId="0" fontId="16" fillId="38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7" fillId="39" borderId="26" xfId="0" applyFont="1" applyFill="1" applyBorder="1" applyAlignment="1">
      <alignment horizontal="left" vertical="center"/>
    </xf>
    <xf numFmtId="0" fontId="27" fillId="35" borderId="46" xfId="0" applyFont="1" applyFill="1" applyBorder="1" applyAlignment="1">
      <alignment horizontal="left" vertical="center"/>
    </xf>
    <xf numFmtId="0" fontId="27" fillId="35" borderId="47" xfId="0" applyFont="1" applyFill="1" applyBorder="1" applyAlignment="1">
      <alignment horizontal="left" vertical="center"/>
    </xf>
    <xf numFmtId="0" fontId="27" fillId="35" borderId="48" xfId="0" applyFont="1" applyFill="1" applyBorder="1" applyAlignment="1">
      <alignment horizontal="left" vertical="center"/>
    </xf>
    <xf numFmtId="0" fontId="27" fillId="35" borderId="38" xfId="0" applyFont="1" applyFill="1" applyBorder="1" applyAlignment="1">
      <alignment horizontal="left" vertical="center"/>
    </xf>
    <xf numFmtId="0" fontId="27" fillId="35" borderId="49" xfId="0" applyFont="1" applyFill="1" applyBorder="1" applyAlignment="1">
      <alignment horizontal="left" vertical="center"/>
    </xf>
    <xf numFmtId="0" fontId="8" fillId="34" borderId="50" xfId="0" applyFont="1" applyFill="1" applyBorder="1" applyAlignment="1">
      <alignment horizontal="center" vertical="center"/>
    </xf>
    <xf numFmtId="1" fontId="10" fillId="34" borderId="51" xfId="0" applyNumberFormat="1" applyFont="1" applyFill="1" applyBorder="1" applyAlignment="1">
      <alignment horizontal="center"/>
    </xf>
    <xf numFmtId="0" fontId="27" fillId="35" borderId="52" xfId="0" applyFont="1" applyFill="1" applyBorder="1" applyAlignment="1">
      <alignment horizontal="left" vertical="center"/>
    </xf>
    <xf numFmtId="0" fontId="27" fillId="35" borderId="39" xfId="0" applyFont="1" applyFill="1" applyBorder="1" applyAlignment="1">
      <alignment horizontal="center" vertical="center" wrapText="1"/>
    </xf>
    <xf numFmtId="0" fontId="29" fillId="35" borderId="39" xfId="0" applyFont="1" applyFill="1" applyBorder="1" applyAlignment="1">
      <alignment horizontal="center" vertical="center"/>
    </xf>
    <xf numFmtId="0" fontId="8" fillId="44" borderId="26" xfId="0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 wrapText="1"/>
    </xf>
    <xf numFmtId="0" fontId="29" fillId="39" borderId="22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vertical="center"/>
    </xf>
    <xf numFmtId="0" fontId="4" fillId="45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8" fillId="38" borderId="57" xfId="0" applyFont="1" applyFill="1" applyBorder="1" applyAlignment="1">
      <alignment horizontal="center" vertical="center"/>
    </xf>
    <xf numFmtId="0" fontId="8" fillId="44" borderId="57" xfId="0" applyFont="1" applyFill="1" applyBorder="1" applyAlignment="1">
      <alignment horizontal="center" vertical="center"/>
    </xf>
    <xf numFmtId="0" fontId="8" fillId="40" borderId="57" xfId="0" applyFont="1" applyFill="1" applyBorder="1" applyAlignment="1">
      <alignment horizontal="center" vertical="center"/>
    </xf>
    <xf numFmtId="0" fontId="8" fillId="39" borderId="57" xfId="0" applyFont="1" applyFill="1" applyBorder="1" applyAlignment="1">
      <alignment horizontal="center" vertical="center"/>
    </xf>
    <xf numFmtId="0" fontId="8" fillId="41" borderId="57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1" fontId="9" fillId="34" borderId="29" xfId="0" applyNumberFormat="1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1" fontId="9" fillId="34" borderId="60" xfId="0" applyNumberFormat="1" applyFont="1" applyFill="1" applyBorder="1" applyAlignment="1">
      <alignment horizontal="center" vertical="center"/>
    </xf>
    <xf numFmtId="0" fontId="8" fillId="41" borderId="61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8" fillId="38" borderId="26" xfId="0" applyFont="1" applyFill="1" applyBorder="1" applyAlignment="1">
      <alignment vertical="center"/>
    </xf>
    <xf numFmtId="49" fontId="28" fillId="43" borderId="12" xfId="0" applyNumberFormat="1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4" borderId="57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4" fillId="40" borderId="28" xfId="0" applyFont="1" applyFill="1" applyBorder="1" applyAlignment="1">
      <alignment horizontal="center" vertical="center"/>
    </xf>
    <xf numFmtId="0" fontId="115" fillId="40" borderId="26" xfId="0" applyFont="1" applyFill="1" applyBorder="1" applyAlignment="1">
      <alignment horizontal="center" vertical="center"/>
    </xf>
    <xf numFmtId="0" fontId="115" fillId="44" borderId="26" xfId="0" applyFont="1" applyFill="1" applyBorder="1" applyAlignment="1">
      <alignment horizontal="center" vertical="center"/>
    </xf>
    <xf numFmtId="0" fontId="114" fillId="44" borderId="26" xfId="0" applyFont="1" applyFill="1" applyBorder="1" applyAlignment="1">
      <alignment horizontal="center" vertical="center"/>
    </xf>
    <xf numFmtId="0" fontId="8" fillId="46" borderId="26" xfId="0" applyFont="1" applyFill="1" applyBorder="1" applyAlignment="1">
      <alignment horizontal="center" vertical="center"/>
    </xf>
    <xf numFmtId="0" fontId="115" fillId="41" borderId="26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8" fillId="39" borderId="63" xfId="0" applyFont="1" applyFill="1" applyBorder="1" applyAlignment="1">
      <alignment horizontal="center" vertical="center"/>
    </xf>
    <xf numFmtId="0" fontId="115" fillId="46" borderId="26" xfId="0" applyFont="1" applyFill="1" applyBorder="1" applyAlignment="1">
      <alignment horizontal="center" vertical="center"/>
    </xf>
    <xf numFmtId="0" fontId="115" fillId="38" borderId="26" xfId="0" applyFont="1" applyFill="1" applyBorder="1" applyAlignment="1">
      <alignment horizontal="center" vertical="center"/>
    </xf>
    <xf numFmtId="0" fontId="115" fillId="39" borderId="26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8" fillId="38" borderId="64" xfId="0" applyFont="1" applyFill="1" applyBorder="1" applyAlignment="1">
      <alignment horizontal="center" vertical="center"/>
    </xf>
    <xf numFmtId="0" fontId="4" fillId="40" borderId="57" xfId="0" applyFont="1" applyFill="1" applyBorder="1" applyAlignment="1">
      <alignment horizontal="center" vertical="center"/>
    </xf>
    <xf numFmtId="0" fontId="8" fillId="44" borderId="45" xfId="0" applyFont="1" applyFill="1" applyBorder="1" applyAlignment="1">
      <alignment vertical="center"/>
    </xf>
    <xf numFmtId="0" fontId="8" fillId="40" borderId="45" xfId="0" applyFont="1" applyFill="1" applyBorder="1" applyAlignment="1">
      <alignment horizontal="center" vertical="center"/>
    </xf>
    <xf numFmtId="0" fontId="8" fillId="44" borderId="26" xfId="0" applyFont="1" applyFill="1" applyBorder="1" applyAlignment="1">
      <alignment vertical="center"/>
    </xf>
    <xf numFmtId="0" fontId="115" fillId="39" borderId="28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left" vertical="center"/>
    </xf>
    <xf numFmtId="0" fontId="4" fillId="39" borderId="57" xfId="0" applyFont="1" applyFill="1" applyBorder="1" applyAlignment="1">
      <alignment horizontal="center" vertical="center"/>
    </xf>
    <xf numFmtId="0" fontId="27" fillId="38" borderId="48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37" borderId="65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65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43" borderId="12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37" borderId="28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6" fillId="45" borderId="41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 shrinkToFit="1"/>
    </xf>
    <xf numFmtId="0" fontId="6" fillId="45" borderId="41" xfId="0" applyFont="1" applyFill="1" applyBorder="1" applyAlignment="1">
      <alignment horizontal="center" shrinkToFit="1"/>
    </xf>
    <xf numFmtId="0" fontId="6" fillId="45" borderId="66" xfId="0" applyFont="1" applyFill="1" applyBorder="1" applyAlignment="1">
      <alignment horizontal="center" shrinkToFit="1"/>
    </xf>
    <xf numFmtId="0" fontId="6" fillId="45" borderId="67" xfId="0" applyFont="1" applyFill="1" applyBorder="1" applyAlignment="1">
      <alignment horizontal="center" shrinkToFit="1"/>
    </xf>
    <xf numFmtId="0" fontId="4" fillId="45" borderId="12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shrinkToFit="1"/>
    </xf>
    <xf numFmtId="0" fontId="6" fillId="45" borderId="68" xfId="0" applyFont="1" applyFill="1" applyBorder="1" applyAlignment="1">
      <alignment horizontal="center" shrinkToFit="1"/>
    </xf>
    <xf numFmtId="0" fontId="8" fillId="46" borderId="45" xfId="0" applyFont="1" applyFill="1" applyBorder="1" applyAlignment="1">
      <alignment horizontal="center" vertical="center"/>
    </xf>
    <xf numFmtId="0" fontId="8" fillId="46" borderId="69" xfId="0" applyFont="1" applyFill="1" applyBorder="1" applyAlignment="1">
      <alignment horizontal="center" vertical="center"/>
    </xf>
    <xf numFmtId="0" fontId="8" fillId="46" borderId="70" xfId="0" applyFont="1" applyFill="1" applyBorder="1" applyAlignment="1">
      <alignment horizontal="center" vertical="center"/>
    </xf>
    <xf numFmtId="0" fontId="4" fillId="45" borderId="30" xfId="0" applyFont="1" applyFill="1" applyBorder="1" applyAlignment="1">
      <alignment horizontal="center" vertical="center"/>
    </xf>
    <xf numFmtId="0" fontId="115" fillId="46" borderId="45" xfId="0" applyFont="1" applyFill="1" applyBorder="1" applyAlignment="1">
      <alignment horizontal="center" vertical="center"/>
    </xf>
    <xf numFmtId="0" fontId="115" fillId="46" borderId="69" xfId="0" applyFont="1" applyFill="1" applyBorder="1" applyAlignment="1">
      <alignment horizontal="center" vertical="center"/>
    </xf>
    <xf numFmtId="0" fontId="115" fillId="46" borderId="7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50" fillId="35" borderId="0" xfId="0" applyFont="1" applyFill="1" applyBorder="1" applyAlignment="1">
      <alignment horizontal="center" vertical="center"/>
    </xf>
    <xf numFmtId="0" fontId="4" fillId="45" borderId="71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35" borderId="72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1" fillId="35" borderId="72" xfId="0" applyFont="1" applyFill="1" applyBorder="1" applyAlignment="1">
      <alignment horizontal="left" vertical="center"/>
    </xf>
    <xf numFmtId="0" fontId="21" fillId="35" borderId="73" xfId="0" applyFont="1" applyFill="1" applyBorder="1" applyAlignment="1">
      <alignment horizontal="left" vertical="center"/>
    </xf>
    <xf numFmtId="0" fontId="15" fillId="35" borderId="74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/>
    </xf>
    <xf numFmtId="0" fontId="21" fillId="35" borderId="75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8" fillId="46" borderId="56" xfId="0" applyFont="1" applyFill="1" applyBorder="1" applyAlignment="1">
      <alignment horizontal="center" vertical="center"/>
    </xf>
    <xf numFmtId="0" fontId="8" fillId="44" borderId="45" xfId="0" applyFont="1" applyFill="1" applyBorder="1" applyAlignment="1">
      <alignment horizontal="center" vertical="center"/>
    </xf>
    <xf numFmtId="0" fontId="8" fillId="44" borderId="69" xfId="0" applyFont="1" applyFill="1" applyBorder="1" applyAlignment="1">
      <alignment horizontal="center" vertical="center"/>
    </xf>
    <xf numFmtId="0" fontId="8" fillId="44" borderId="70" xfId="0" applyFont="1" applyFill="1" applyBorder="1" applyAlignment="1">
      <alignment horizontal="center" vertical="center"/>
    </xf>
    <xf numFmtId="0" fontId="115" fillId="44" borderId="45" xfId="0" applyFont="1" applyFill="1" applyBorder="1" applyAlignment="1">
      <alignment horizontal="center" vertical="center"/>
    </xf>
    <xf numFmtId="0" fontId="115" fillId="44" borderId="69" xfId="0" applyFont="1" applyFill="1" applyBorder="1" applyAlignment="1">
      <alignment horizontal="center" vertical="center"/>
    </xf>
    <xf numFmtId="0" fontId="115" fillId="44" borderId="70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6" fillId="45" borderId="77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center"/>
    </xf>
    <xf numFmtId="0" fontId="25" fillId="34" borderId="78" xfId="0" applyFont="1" applyFill="1" applyBorder="1" applyAlignment="1">
      <alignment horizontal="center" vertical="center"/>
    </xf>
    <xf numFmtId="0" fontId="49" fillId="40" borderId="0" xfId="0" applyFont="1" applyFill="1" applyBorder="1" applyAlignment="1">
      <alignment horizontal="center" vertical="center"/>
    </xf>
    <xf numFmtId="0" fontId="27" fillId="44" borderId="79" xfId="0" applyFont="1" applyFill="1" applyBorder="1" applyAlignment="1">
      <alignment horizontal="center" vertical="center"/>
    </xf>
    <xf numFmtId="0" fontId="27" fillId="44" borderId="21" xfId="0" applyFont="1" applyFill="1" applyBorder="1" applyAlignment="1">
      <alignment horizontal="center" vertical="center"/>
    </xf>
    <xf numFmtId="0" fontId="8" fillId="44" borderId="56" xfId="0" applyFont="1" applyFill="1" applyBorder="1" applyAlignment="1">
      <alignment horizontal="center" vertical="center"/>
    </xf>
    <xf numFmtId="0" fontId="25" fillId="35" borderId="75" xfId="0" applyFont="1" applyFill="1" applyBorder="1" applyAlignment="1">
      <alignment horizontal="left" vertical="center"/>
    </xf>
    <xf numFmtId="0" fontId="25" fillId="35" borderId="72" xfId="0" applyFont="1" applyFill="1" applyBorder="1" applyAlignment="1">
      <alignment horizontal="left" vertical="center"/>
    </xf>
    <xf numFmtId="0" fontId="25" fillId="35" borderId="74" xfId="0" applyFont="1" applyFill="1" applyBorder="1" applyAlignment="1">
      <alignment horizontal="left" vertical="center"/>
    </xf>
    <xf numFmtId="0" fontId="25" fillId="35" borderId="7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1" fillId="42" borderId="34" xfId="0" applyFont="1" applyFill="1" applyBorder="1" applyAlignment="1">
      <alignment horizontal="center" vertical="center"/>
    </xf>
    <xf numFmtId="0" fontId="21" fillId="42" borderId="26" xfId="0" applyFont="1" applyFill="1" applyBorder="1" applyAlignment="1">
      <alignment horizontal="center" vertical="center"/>
    </xf>
    <xf numFmtId="0" fontId="6" fillId="45" borderId="80" xfId="0" applyFont="1" applyFill="1" applyBorder="1" applyAlignment="1">
      <alignment horizontal="center"/>
    </xf>
    <xf numFmtId="0" fontId="6" fillId="45" borderId="80" xfId="0" applyFont="1" applyFill="1" applyBorder="1" applyAlignment="1">
      <alignment horizontal="center" shrinkToFit="1"/>
    </xf>
    <xf numFmtId="0" fontId="6" fillId="45" borderId="81" xfId="0" applyFont="1" applyFill="1" applyBorder="1" applyAlignment="1">
      <alignment horizontal="center" shrinkToFit="1"/>
    </xf>
    <xf numFmtId="0" fontId="46" fillId="35" borderId="74" xfId="0" applyFont="1" applyFill="1" applyBorder="1" applyAlignment="1">
      <alignment horizontal="left" vertical="center"/>
    </xf>
    <xf numFmtId="0" fontId="46" fillId="35" borderId="72" xfId="0" applyFont="1" applyFill="1" applyBorder="1" applyAlignment="1">
      <alignment horizontal="left" vertical="center"/>
    </xf>
    <xf numFmtId="0" fontId="8" fillId="41" borderId="45" xfId="0" applyFont="1" applyFill="1" applyBorder="1" applyAlignment="1">
      <alignment horizontal="center" vertical="center"/>
    </xf>
    <xf numFmtId="0" fontId="8" fillId="41" borderId="69" xfId="0" applyFont="1" applyFill="1" applyBorder="1" applyAlignment="1">
      <alignment horizontal="center" vertical="center"/>
    </xf>
    <xf numFmtId="0" fontId="8" fillId="41" borderId="70" xfId="0" applyFont="1" applyFill="1" applyBorder="1" applyAlignment="1">
      <alignment horizontal="center" vertical="center"/>
    </xf>
    <xf numFmtId="0" fontId="74" fillId="0" borderId="82" xfId="0" applyFont="1" applyFill="1" applyBorder="1" applyAlignment="1">
      <alignment horizontal="center" vertical="center" wrapText="1"/>
    </xf>
    <xf numFmtId="0" fontId="74" fillId="0" borderId="83" xfId="0" applyFont="1" applyFill="1" applyBorder="1" applyAlignment="1">
      <alignment horizontal="center" vertical="center" wrapText="1"/>
    </xf>
    <xf numFmtId="0" fontId="74" fillId="0" borderId="84" xfId="0" applyFont="1" applyFill="1" applyBorder="1" applyAlignment="1">
      <alignment horizontal="center" vertical="center" wrapText="1"/>
    </xf>
    <xf numFmtId="0" fontId="74" fillId="0" borderId="85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86" xfId="0" applyFont="1" applyFill="1" applyBorder="1" applyAlignment="1">
      <alignment horizontal="center" vertical="center" wrapText="1"/>
    </xf>
    <xf numFmtId="0" fontId="74" fillId="0" borderId="87" xfId="0" applyFont="1" applyFill="1" applyBorder="1" applyAlignment="1">
      <alignment horizontal="center" vertical="center" wrapText="1"/>
    </xf>
    <xf numFmtId="0" fontId="74" fillId="0" borderId="29" xfId="0" applyFont="1" applyFill="1" applyBorder="1" applyAlignment="1">
      <alignment horizontal="center" vertical="center" wrapText="1"/>
    </xf>
    <xf numFmtId="0" fontId="74" fillId="0" borderId="88" xfId="0" applyFont="1" applyFill="1" applyBorder="1" applyAlignment="1">
      <alignment horizontal="center" vertical="center" wrapText="1"/>
    </xf>
    <xf numFmtId="0" fontId="11" fillId="47" borderId="35" xfId="0" applyFont="1" applyFill="1" applyBorder="1" applyAlignment="1">
      <alignment vertical="center"/>
    </xf>
    <xf numFmtId="0" fontId="11" fillId="47" borderId="26" xfId="0" applyFont="1" applyFill="1" applyBorder="1" applyAlignment="1">
      <alignment horizontal="center"/>
    </xf>
    <xf numFmtId="0" fontId="11" fillId="47" borderId="26" xfId="0" applyFont="1" applyFill="1" applyBorder="1" applyAlignment="1">
      <alignment horizontal="center" vertical="center"/>
    </xf>
    <xf numFmtId="0" fontId="11" fillId="47" borderId="26" xfId="0" applyFont="1" applyFill="1" applyBorder="1" applyAlignment="1">
      <alignment horizontal="center" vertical="center"/>
    </xf>
    <xf numFmtId="0" fontId="4" fillId="47" borderId="57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 vertical="center"/>
    </xf>
    <xf numFmtId="0" fontId="4" fillId="47" borderId="26" xfId="0" applyFont="1" applyFill="1" applyBorder="1" applyAlignment="1">
      <alignment horizontal="center" vertical="center" shrinkToFit="1"/>
    </xf>
    <xf numFmtId="0" fontId="4" fillId="47" borderId="89" xfId="0" applyFont="1" applyFill="1" applyBorder="1" applyAlignment="1">
      <alignment horizontal="center" vertical="center" shrinkToFit="1"/>
    </xf>
    <xf numFmtId="0" fontId="7" fillId="15" borderId="26" xfId="0" applyFont="1" applyFill="1" applyBorder="1" applyAlignment="1">
      <alignment horizontal="center"/>
    </xf>
    <xf numFmtId="0" fontId="7" fillId="15" borderId="57" xfId="0" applyFont="1" applyFill="1" applyBorder="1" applyAlignment="1">
      <alignment horizontal="center"/>
    </xf>
    <xf numFmtId="0" fontId="35" fillId="37" borderId="35" xfId="0" applyFont="1" applyFill="1" applyBorder="1" applyAlignment="1">
      <alignment vertical="center"/>
    </xf>
    <xf numFmtId="0" fontId="4" fillId="37" borderId="35" xfId="0" applyFont="1" applyFill="1" applyBorder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17" fontId="35" fillId="35" borderId="26" xfId="0" applyNumberFormat="1" applyFont="1" applyFill="1" applyBorder="1" applyAlignment="1">
      <alignment horizontal="center" vertical="center"/>
    </xf>
    <xf numFmtId="0" fontId="75" fillId="37" borderId="90" xfId="0" applyFont="1" applyFill="1" applyBorder="1" applyAlignment="1">
      <alignment horizontal="center"/>
    </xf>
    <xf numFmtId="0" fontId="8" fillId="48" borderId="90" xfId="0" applyFont="1" applyFill="1" applyBorder="1" applyAlignment="1">
      <alignment horizontal="center"/>
    </xf>
    <xf numFmtId="0" fontId="8" fillId="37" borderId="91" xfId="0" applyFont="1" applyFill="1" applyBorder="1" applyAlignment="1">
      <alignment horizontal="center"/>
    </xf>
    <xf numFmtId="0" fontId="8" fillId="37" borderId="90" xfId="0" applyFont="1" applyFill="1" applyBorder="1" applyAlignment="1">
      <alignment horizontal="center"/>
    </xf>
    <xf numFmtId="0" fontId="8" fillId="47" borderId="26" xfId="0" applyFont="1" applyFill="1" applyBorder="1" applyAlignment="1">
      <alignment horizontal="center" vertical="center"/>
    </xf>
    <xf numFmtId="1" fontId="7" fillId="15" borderId="26" xfId="0" applyNumberFormat="1" applyFont="1" applyFill="1" applyBorder="1" applyAlignment="1">
      <alignment horizontal="center" vertical="center"/>
    </xf>
    <xf numFmtId="1" fontId="7" fillId="15" borderId="89" xfId="0" applyNumberFormat="1" applyFont="1" applyFill="1" applyBorder="1" applyAlignment="1">
      <alignment horizontal="center" vertical="center"/>
    </xf>
    <xf numFmtId="0" fontId="35" fillId="37" borderId="35" xfId="0" applyFont="1" applyFill="1" applyBorder="1" applyAlignment="1">
      <alignment horizontal="left" vertical="center"/>
    </xf>
    <xf numFmtId="0" fontId="8" fillId="48" borderId="92" xfId="0" applyFont="1" applyFill="1" applyBorder="1" applyAlignment="1">
      <alignment horizontal="center"/>
    </xf>
    <xf numFmtId="0" fontId="75" fillId="37" borderId="93" xfId="0" applyFont="1" applyFill="1" applyBorder="1" applyAlignment="1">
      <alignment horizontal="center"/>
    </xf>
    <xf numFmtId="0" fontId="75" fillId="37" borderId="94" xfId="0" applyFont="1" applyFill="1" applyBorder="1" applyAlignment="1">
      <alignment horizontal="center"/>
    </xf>
    <xf numFmtId="0" fontId="75" fillId="37" borderId="95" xfId="0" applyFont="1" applyFill="1" applyBorder="1" applyAlignment="1">
      <alignment horizontal="center"/>
    </xf>
    <xf numFmtId="0" fontId="8" fillId="48" borderId="96" xfId="0" applyFont="1" applyFill="1" applyBorder="1" applyAlignment="1">
      <alignment horizontal="center"/>
    </xf>
    <xf numFmtId="0" fontId="75" fillId="48" borderId="90" xfId="0" applyFont="1" applyFill="1" applyBorder="1" applyAlignment="1">
      <alignment horizontal="center"/>
    </xf>
    <xf numFmtId="0" fontId="35" fillId="0" borderId="97" xfId="0" applyFont="1" applyFill="1" applyBorder="1" applyAlignment="1">
      <alignment horizontal="left" vertical="center"/>
    </xf>
    <xf numFmtId="17" fontId="35" fillId="35" borderId="45" xfId="0" applyNumberFormat="1" applyFont="1" applyFill="1" applyBorder="1" applyAlignment="1">
      <alignment horizontal="center" vertical="center"/>
    </xf>
    <xf numFmtId="0" fontId="11" fillId="47" borderId="98" xfId="0" applyFont="1" applyFill="1" applyBorder="1" applyAlignment="1">
      <alignment vertical="center"/>
    </xf>
    <xf numFmtId="0" fontId="4" fillId="47" borderId="90" xfId="0" applyFont="1" applyFill="1" applyBorder="1" applyAlignment="1">
      <alignment horizontal="center" vertical="center"/>
    </xf>
    <xf numFmtId="0" fontId="11" fillId="47" borderId="90" xfId="0" applyFont="1" applyFill="1" applyBorder="1" applyAlignment="1">
      <alignment horizontal="center" vertical="center"/>
    </xf>
    <xf numFmtId="0" fontId="11" fillId="47" borderId="57" xfId="0" applyFont="1" applyFill="1" applyBorder="1" applyAlignment="1">
      <alignment horizontal="center" vertical="center"/>
    </xf>
    <xf numFmtId="0" fontId="4" fillId="47" borderId="90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 vertical="center"/>
    </xf>
    <xf numFmtId="0" fontId="4" fillId="47" borderId="26" xfId="0" applyFont="1" applyFill="1" applyBorder="1" applyAlignment="1">
      <alignment horizontal="center" vertical="center" shrinkToFit="1"/>
    </xf>
    <xf numFmtId="0" fontId="11" fillId="47" borderId="90" xfId="0" applyFont="1" applyFill="1" applyBorder="1" applyAlignment="1">
      <alignment horizontal="center" vertical="center"/>
    </xf>
    <xf numFmtId="0" fontId="8" fillId="47" borderId="26" xfId="0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left" vertical="center"/>
    </xf>
    <xf numFmtId="0" fontId="76" fillId="0" borderId="70" xfId="0" applyFont="1" applyFill="1" applyBorder="1" applyAlignment="1">
      <alignment horizontal="left" vertical="center"/>
    </xf>
    <xf numFmtId="0" fontId="116" fillId="37" borderId="90" xfId="0" applyFont="1" applyFill="1" applyBorder="1" applyAlignment="1">
      <alignment horizontal="center"/>
    </xf>
    <xf numFmtId="0" fontId="116" fillId="48" borderId="90" xfId="0" applyFont="1" applyFill="1" applyBorder="1" applyAlignment="1">
      <alignment horizontal="center"/>
    </xf>
    <xf numFmtId="0" fontId="8" fillId="37" borderId="92" xfId="0" applyFont="1" applyFill="1" applyBorder="1" applyAlignment="1">
      <alignment horizontal="center"/>
    </xf>
    <xf numFmtId="0" fontId="117" fillId="37" borderId="90" xfId="0" applyFont="1" applyFill="1" applyBorder="1" applyAlignment="1">
      <alignment horizontal="center"/>
    </xf>
    <xf numFmtId="0" fontId="8" fillId="37" borderId="96" xfId="0" applyFont="1" applyFill="1" applyBorder="1" applyAlignment="1">
      <alignment horizontal="center"/>
    </xf>
    <xf numFmtId="0" fontId="35" fillId="37" borderId="99" xfId="0" applyFont="1" applyFill="1" applyBorder="1" applyAlignment="1">
      <alignment horizontal="left" vertical="center"/>
    </xf>
    <xf numFmtId="0" fontId="4" fillId="47" borderId="26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 shrinkToFit="1"/>
    </xf>
    <xf numFmtId="0" fontId="35" fillId="35" borderId="45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/>
    </xf>
    <xf numFmtId="0" fontId="8" fillId="48" borderId="26" xfId="0" applyFont="1" applyFill="1" applyBorder="1" applyAlignment="1">
      <alignment horizontal="center"/>
    </xf>
    <xf numFmtId="0" fontId="75" fillId="37" borderId="26" xfId="0" applyFont="1" applyFill="1" applyBorder="1" applyAlignment="1">
      <alignment horizontal="center"/>
    </xf>
    <xf numFmtId="0" fontId="75" fillId="48" borderId="26" xfId="0" applyFont="1" applyFill="1" applyBorder="1" applyAlignment="1">
      <alignment horizontal="center"/>
    </xf>
    <xf numFmtId="0" fontId="8" fillId="47" borderId="7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35" fillId="37" borderId="35" xfId="0" applyFont="1" applyFill="1" applyBorder="1" applyAlignment="1">
      <alignment horizontal="left"/>
    </xf>
    <xf numFmtId="0" fontId="75" fillId="37" borderId="57" xfId="0" applyFont="1" applyFill="1" applyBorder="1" applyAlignment="1">
      <alignment horizontal="center"/>
    </xf>
    <xf numFmtId="0" fontId="8" fillId="37" borderId="57" xfId="0" applyFont="1" applyFill="1" applyBorder="1" applyAlignment="1">
      <alignment horizontal="center"/>
    </xf>
    <xf numFmtId="0" fontId="8" fillId="48" borderId="57" xfId="0" applyFont="1" applyFill="1" applyBorder="1" applyAlignment="1">
      <alignment horizontal="center"/>
    </xf>
    <xf numFmtId="0" fontId="75" fillId="48" borderId="57" xfId="0" applyFont="1" applyFill="1" applyBorder="1" applyAlignment="1">
      <alignment horizontal="center"/>
    </xf>
    <xf numFmtId="0" fontId="4" fillId="0" borderId="97" xfId="0" applyFont="1" applyFill="1" applyBorder="1" applyAlignment="1">
      <alignment vertical="center"/>
    </xf>
    <xf numFmtId="0" fontId="76" fillId="0" borderId="64" xfId="0" applyFont="1" applyFill="1" applyBorder="1" applyAlignment="1">
      <alignment horizontal="left" vertical="center"/>
    </xf>
    <xf numFmtId="0" fontId="35" fillId="35" borderId="100" xfId="0" applyFont="1" applyFill="1" applyBorder="1" applyAlignment="1">
      <alignment horizontal="center" vertical="center"/>
    </xf>
    <xf numFmtId="0" fontId="8" fillId="37" borderId="100" xfId="0" applyFont="1" applyFill="1" applyBorder="1" applyAlignment="1">
      <alignment horizontal="center"/>
    </xf>
    <xf numFmtId="0" fontId="8" fillId="47" borderId="64" xfId="0" applyFont="1" applyFill="1" applyBorder="1" applyAlignment="1">
      <alignment horizontal="center" vertical="center"/>
    </xf>
    <xf numFmtId="1" fontId="7" fillId="15" borderId="57" xfId="0" applyNumberFormat="1" applyFont="1" applyFill="1" applyBorder="1" applyAlignment="1">
      <alignment horizontal="center" vertical="center"/>
    </xf>
    <xf numFmtId="0" fontId="35" fillId="37" borderId="2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47" borderId="90" xfId="0" applyFont="1" applyFill="1" applyBorder="1" applyAlignment="1">
      <alignment horizontal="center" vertical="center" shrinkToFit="1"/>
    </xf>
    <xf numFmtId="1" fontId="7" fillId="15" borderId="101" xfId="0" applyNumberFormat="1" applyFont="1" applyFill="1" applyBorder="1" applyAlignment="1">
      <alignment horizontal="center" vertical="center"/>
    </xf>
    <xf numFmtId="0" fontId="11" fillId="43" borderId="35" xfId="0" applyFont="1" applyFill="1" applyBorder="1" applyAlignment="1">
      <alignment vertical="center"/>
    </xf>
    <xf numFmtId="0" fontId="4" fillId="43" borderId="70" xfId="0" applyFont="1" applyFill="1" applyBorder="1" applyAlignment="1">
      <alignment horizontal="center" vertical="center"/>
    </xf>
    <xf numFmtId="0" fontId="11" fillId="43" borderId="70" xfId="0" applyFont="1" applyFill="1" applyBorder="1" applyAlignment="1">
      <alignment horizontal="center" vertical="center"/>
    </xf>
    <xf numFmtId="0" fontId="11" fillId="43" borderId="26" xfId="0" applyFont="1" applyFill="1" applyBorder="1" applyAlignment="1">
      <alignment horizontal="center" vertical="center"/>
    </xf>
    <xf numFmtId="0" fontId="75" fillId="43" borderId="26" xfId="0" applyFont="1" applyFill="1" applyBorder="1" applyAlignment="1">
      <alignment horizontal="center" vertical="center"/>
    </xf>
    <xf numFmtId="0" fontId="11" fillId="49" borderId="26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1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1" fontId="1" fillId="0" borderId="104" xfId="0" applyNumberFormat="1" applyFont="1" applyFill="1" applyBorder="1" applyAlignment="1">
      <alignment horizontal="center" vertical="center" shrinkToFit="1"/>
    </xf>
    <xf numFmtId="0" fontId="11" fillId="39" borderId="102" xfId="0" applyFont="1" applyFill="1" applyBorder="1" applyAlignment="1">
      <alignment horizontal="center" vertical="center"/>
    </xf>
    <xf numFmtId="0" fontId="16" fillId="37" borderId="105" xfId="0" applyFont="1" applyFill="1" applyBorder="1" applyAlignment="1">
      <alignment horizontal="left"/>
    </xf>
    <xf numFmtId="0" fontId="16" fillId="37" borderId="106" xfId="0" applyFont="1" applyFill="1" applyBorder="1" applyAlignment="1">
      <alignment horizontal="center"/>
    </xf>
    <xf numFmtId="0" fontId="16" fillId="37" borderId="107" xfId="0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11" fillId="39" borderId="0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/>
    </xf>
    <xf numFmtId="0" fontId="2" fillId="35" borderId="104" xfId="0" applyFont="1" applyFill="1" applyBorder="1" applyAlignment="1">
      <alignment/>
    </xf>
    <xf numFmtId="0" fontId="12" fillId="39" borderId="102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left" vertical="center"/>
    </xf>
    <xf numFmtId="0" fontId="16" fillId="37" borderId="69" xfId="0" applyFont="1" applyFill="1" applyBorder="1" applyAlignment="1">
      <alignment horizontal="center" vertical="center"/>
    </xf>
    <xf numFmtId="0" fontId="16" fillId="37" borderId="108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19" fillId="39" borderId="102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top"/>
    </xf>
    <xf numFmtId="0" fontId="0" fillId="35" borderId="102" xfId="0" applyFill="1" applyBorder="1" applyAlignment="1">
      <alignment/>
    </xf>
    <xf numFmtId="0" fontId="16" fillId="37" borderId="109" xfId="0" applyFont="1" applyFill="1" applyBorder="1" applyAlignment="1">
      <alignment horizontal="left"/>
    </xf>
    <xf numFmtId="0" fontId="16" fillId="37" borderId="103" xfId="0" applyFont="1" applyFill="1" applyBorder="1" applyAlignment="1">
      <alignment horizontal="left"/>
    </xf>
    <xf numFmtId="0" fontId="16" fillId="37" borderId="11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35" borderId="111" xfId="0" applyFill="1" applyBorder="1" applyAlignment="1">
      <alignment/>
    </xf>
    <xf numFmtId="0" fontId="16" fillId="37" borderId="109" xfId="0" applyFont="1" applyFill="1" applyBorder="1" applyAlignment="1">
      <alignment horizontal="center"/>
    </xf>
    <xf numFmtId="0" fontId="16" fillId="37" borderId="103" xfId="0" applyFont="1" applyFill="1" applyBorder="1" applyAlignment="1">
      <alignment horizontal="center"/>
    </xf>
    <xf numFmtId="0" fontId="16" fillId="37" borderId="110" xfId="0" applyFont="1" applyFill="1" applyBorder="1" applyAlignment="1">
      <alignment horizontal="center"/>
    </xf>
    <xf numFmtId="0" fontId="2" fillId="35" borderId="112" xfId="0" applyFont="1" applyFill="1" applyBorder="1" applyAlignment="1">
      <alignment/>
    </xf>
    <xf numFmtId="0" fontId="0" fillId="35" borderId="112" xfId="0" applyFill="1" applyBorder="1" applyAlignment="1">
      <alignment/>
    </xf>
    <xf numFmtId="0" fontId="2" fillId="35" borderId="113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74" fillId="0" borderId="3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114" xfId="0" applyFont="1" applyBorder="1" applyAlignment="1">
      <alignment horizontal="center" vertical="center" wrapText="1"/>
    </xf>
    <xf numFmtId="0" fontId="4" fillId="0" borderId="115" xfId="0" applyFont="1" applyBorder="1" applyAlignment="1">
      <alignment wrapText="1"/>
    </xf>
    <xf numFmtId="0" fontId="4" fillId="0" borderId="64" xfId="0" applyFont="1" applyBorder="1" applyAlignment="1">
      <alignment wrapText="1"/>
    </xf>
    <xf numFmtId="0" fontId="74" fillId="0" borderId="3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89" xfId="0" applyFont="1" applyBorder="1" applyAlignment="1">
      <alignment horizontal="center" vertical="center" wrapText="1"/>
    </xf>
    <xf numFmtId="0" fontId="4" fillId="0" borderId="116" xfId="0" applyFont="1" applyBorder="1" applyAlignment="1">
      <alignment wrapText="1"/>
    </xf>
    <xf numFmtId="0" fontId="74" fillId="0" borderId="97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117" xfId="0" applyFont="1" applyBorder="1" applyAlignment="1">
      <alignment horizontal="center" vertical="center" wrapText="1"/>
    </xf>
    <xf numFmtId="0" fontId="4" fillId="50" borderId="118" xfId="0" applyFont="1" applyFill="1" applyBorder="1" applyAlignment="1">
      <alignment vertical="center"/>
    </xf>
    <xf numFmtId="0" fontId="4" fillId="50" borderId="119" xfId="0" applyFont="1" applyFill="1" applyBorder="1" applyAlignment="1">
      <alignment horizontal="center" vertical="center"/>
    </xf>
    <xf numFmtId="0" fontId="4" fillId="50" borderId="34" xfId="0" applyFont="1" applyFill="1" applyBorder="1" applyAlignment="1">
      <alignment horizontal="center" vertical="center"/>
    </xf>
    <xf numFmtId="0" fontId="4" fillId="50" borderId="34" xfId="0" applyFont="1" applyFill="1" applyBorder="1" applyAlignment="1">
      <alignment horizontal="center" vertical="center"/>
    </xf>
    <xf numFmtId="0" fontId="74" fillId="47" borderId="34" xfId="0" applyFont="1" applyFill="1" applyBorder="1" applyAlignment="1">
      <alignment horizontal="center"/>
    </xf>
    <xf numFmtId="0" fontId="4" fillId="47" borderId="34" xfId="0" applyFont="1" applyFill="1" applyBorder="1" applyAlignment="1">
      <alignment horizontal="center" vertical="center"/>
    </xf>
    <xf numFmtId="0" fontId="4" fillId="47" borderId="34" xfId="0" applyFont="1" applyFill="1" applyBorder="1" applyAlignment="1">
      <alignment horizontal="center" vertical="center" shrinkToFit="1"/>
    </xf>
    <xf numFmtId="0" fontId="4" fillId="47" borderId="114" xfId="0" applyFont="1" applyFill="1" applyBorder="1" applyAlignment="1">
      <alignment horizontal="center" vertical="center" shrinkToFit="1"/>
    </xf>
    <xf numFmtId="0" fontId="4" fillId="50" borderId="120" xfId="0" applyFont="1" applyFill="1" applyBorder="1" applyAlignment="1">
      <alignment vertical="center"/>
    </xf>
    <xf numFmtId="0" fontId="79" fillId="50" borderId="70" xfId="0" applyFont="1" applyFill="1" applyBorder="1" applyAlignment="1">
      <alignment horizontal="center" vertical="center"/>
    </xf>
    <xf numFmtId="0" fontId="4" fillId="50" borderId="26" xfId="0" applyFont="1" applyFill="1" applyBorder="1" applyAlignment="1">
      <alignment horizontal="center" vertical="center"/>
    </xf>
    <xf numFmtId="0" fontId="4" fillId="50" borderId="26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left" vertical="center"/>
    </xf>
    <xf numFmtId="0" fontId="80" fillId="0" borderId="106" xfId="0" applyFont="1" applyFill="1" applyBorder="1" applyAlignment="1">
      <alignment horizontal="left" vertical="center"/>
    </xf>
    <xf numFmtId="0" fontId="8" fillId="37" borderId="26" xfId="0" applyFont="1" applyFill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118" fillId="37" borderId="26" xfId="0" applyFont="1" applyFill="1" applyBorder="1" applyAlignment="1">
      <alignment horizontal="center"/>
    </xf>
    <xf numFmtId="0" fontId="118" fillId="48" borderId="26" xfId="0" applyFont="1" applyFill="1" applyBorder="1" applyAlignment="1">
      <alignment horizontal="center"/>
    </xf>
    <xf numFmtId="0" fontId="119" fillId="48" borderId="26" xfId="0" applyFont="1" applyFill="1" applyBorder="1" applyAlignment="1">
      <alignment horizontal="center"/>
    </xf>
    <xf numFmtId="0" fontId="119" fillId="37" borderId="26" xfId="0" applyFont="1" applyFill="1" applyBorder="1" applyAlignment="1">
      <alignment horizontal="center"/>
    </xf>
    <xf numFmtId="0" fontId="80" fillId="47" borderId="70" xfId="0" applyFont="1" applyFill="1" applyBorder="1" applyAlignment="1">
      <alignment horizontal="center" vertical="center"/>
    </xf>
    <xf numFmtId="1" fontId="83" fillId="15" borderId="70" xfId="0" applyNumberFormat="1" applyFont="1" applyFill="1" applyBorder="1" applyAlignment="1">
      <alignment horizontal="center" vertical="center"/>
    </xf>
    <xf numFmtId="164" fontId="83" fillId="15" borderId="89" xfId="0" applyNumberFormat="1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left" vertical="center"/>
    </xf>
    <xf numFmtId="0" fontId="80" fillId="37" borderId="26" xfId="0" applyFont="1" applyFill="1" applyBorder="1" applyAlignment="1">
      <alignment vertical="center"/>
    </xf>
    <xf numFmtId="0" fontId="8" fillId="37" borderId="90" xfId="0" applyFont="1" applyFill="1" applyBorder="1" applyAlignment="1">
      <alignment horizontal="center" vertical="center"/>
    </xf>
    <xf numFmtId="0" fontId="77" fillId="0" borderId="90" xfId="0" applyFont="1" applyBorder="1" applyAlignment="1">
      <alignment horizontal="center" vertical="center"/>
    </xf>
    <xf numFmtId="0" fontId="8" fillId="35" borderId="92" xfId="0" applyFont="1" applyFill="1" applyBorder="1" applyAlignment="1">
      <alignment horizontal="center" vertical="center"/>
    </xf>
    <xf numFmtId="0" fontId="1" fillId="43" borderId="26" xfId="0" applyFont="1" applyFill="1" applyBorder="1" applyAlignment="1">
      <alignment horizontal="center" vertical="center"/>
    </xf>
    <xf numFmtId="0" fontId="1" fillId="49" borderId="26" xfId="0" applyFont="1" applyFill="1" applyBorder="1" applyAlignment="1">
      <alignment horizontal="center" vertical="center"/>
    </xf>
    <xf numFmtId="0" fontId="84" fillId="43" borderId="26" xfId="0" applyFont="1" applyFill="1" applyBorder="1" applyAlignment="1">
      <alignment horizontal="center" vertical="center"/>
    </xf>
    <xf numFmtId="0" fontId="22" fillId="0" borderId="102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4" xfId="0" applyBorder="1" applyAlignment="1">
      <alignment/>
    </xf>
    <xf numFmtId="0" fontId="22" fillId="0" borderId="102" xfId="0" applyFont="1" applyBorder="1" applyAlignment="1">
      <alignment/>
    </xf>
    <xf numFmtId="0" fontId="8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4" xfId="0" applyFont="1" applyBorder="1" applyAlignment="1">
      <alignment/>
    </xf>
    <xf numFmtId="0" fontId="11" fillId="51" borderId="102" xfId="0" applyFont="1" applyFill="1" applyBorder="1" applyAlignment="1">
      <alignment horizontal="center" vertical="center"/>
    </xf>
    <xf numFmtId="0" fontId="86" fillId="37" borderId="118" xfId="0" applyFont="1" applyFill="1" applyBorder="1" applyAlignment="1">
      <alignment horizontal="left"/>
    </xf>
    <xf numFmtId="0" fontId="86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86" fillId="37" borderId="12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 readingOrder="1"/>
    </xf>
    <xf numFmtId="0" fontId="8" fillId="37" borderId="0" xfId="0" applyFont="1" applyFill="1" applyBorder="1" applyAlignment="1">
      <alignment horizontal="center" vertical="center"/>
    </xf>
    <xf numFmtId="0" fontId="12" fillId="52" borderId="102" xfId="0" applyFont="1" applyFill="1" applyBorder="1" applyAlignment="1">
      <alignment horizontal="center" vertical="center"/>
    </xf>
    <xf numFmtId="0" fontId="87" fillId="37" borderId="0" xfId="0" applyFont="1" applyFill="1" applyBorder="1" applyAlignment="1">
      <alignment/>
    </xf>
    <xf numFmtId="0" fontId="88" fillId="37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47" fillId="53" borderId="102" xfId="0" applyFont="1" applyFill="1" applyBorder="1" applyAlignment="1">
      <alignment horizontal="center" vertical="center"/>
    </xf>
    <xf numFmtId="0" fontId="86" fillId="37" borderId="0" xfId="0" applyFont="1" applyFill="1" applyBorder="1" applyAlignment="1">
      <alignment/>
    </xf>
    <xf numFmtId="0" fontId="12" fillId="37" borderId="102" xfId="0" applyFont="1" applyFill="1" applyBorder="1" applyAlignment="1">
      <alignment horizontal="center"/>
    </xf>
    <xf numFmtId="0" fontId="8" fillId="0" borderId="1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6" fillId="37" borderId="120" xfId="0" applyFont="1" applyFill="1" applyBorder="1" applyAlignment="1">
      <alignment horizontal="left" vertical="center"/>
    </xf>
    <xf numFmtId="0" fontId="8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111" xfId="0" applyFont="1" applyBorder="1" applyAlignment="1">
      <alignment/>
    </xf>
    <xf numFmtId="0" fontId="22" fillId="0" borderId="122" xfId="0" applyFont="1" applyBorder="1" applyAlignment="1">
      <alignment/>
    </xf>
    <xf numFmtId="0" fontId="22" fillId="0" borderId="112" xfId="0" applyFont="1" applyBorder="1" applyAlignment="1">
      <alignment/>
    </xf>
    <xf numFmtId="0" fontId="12" fillId="0" borderId="112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116" fillId="37" borderId="26" xfId="0" applyFont="1" applyFill="1" applyBorder="1" applyAlignment="1">
      <alignment horizontal="center" vertical="center"/>
    </xf>
    <xf numFmtId="0" fontId="116" fillId="48" borderId="26" xfId="0" applyFont="1" applyFill="1" applyBorder="1" applyAlignment="1">
      <alignment horizontal="center" vertical="center"/>
    </xf>
    <xf numFmtId="0" fontId="117" fillId="48" borderId="26" xfId="0" applyFont="1" applyFill="1" applyBorder="1" applyAlignment="1">
      <alignment horizontal="center" vertical="center"/>
    </xf>
    <xf numFmtId="0" fontId="116" fillId="37" borderId="90" xfId="0" applyFont="1" applyFill="1" applyBorder="1" applyAlignment="1">
      <alignment horizontal="center" vertical="center"/>
    </xf>
    <xf numFmtId="0" fontId="117" fillId="37" borderId="26" xfId="0" applyFont="1" applyFill="1" applyBorder="1" applyAlignment="1">
      <alignment horizontal="center" vertical="center"/>
    </xf>
    <xf numFmtId="0" fontId="8" fillId="50" borderId="120" xfId="0" applyFont="1" applyFill="1" applyBorder="1" applyAlignment="1">
      <alignment horizontal="left" vertical="center"/>
    </xf>
    <xf numFmtId="0" fontId="80" fillId="50" borderId="70" xfId="0" applyFont="1" applyFill="1" applyBorder="1" applyAlignment="1">
      <alignment horizontal="center" vertical="center"/>
    </xf>
    <xf numFmtId="0" fontId="8" fillId="50" borderId="26" xfId="0" applyFont="1" applyFill="1" applyBorder="1" applyAlignment="1">
      <alignment horizontal="center" vertical="center"/>
    </xf>
    <xf numFmtId="0" fontId="8" fillId="50" borderId="26" xfId="0" applyFont="1" applyFill="1" applyBorder="1" applyAlignment="1">
      <alignment horizontal="center" vertical="center"/>
    </xf>
    <xf numFmtId="0" fontId="74" fillId="47" borderId="90" xfId="0" applyFont="1" applyFill="1" applyBorder="1" applyAlignment="1">
      <alignment horizontal="center"/>
    </xf>
    <xf numFmtId="0" fontId="79" fillId="47" borderId="26" xfId="0" applyFont="1" applyFill="1" applyBorder="1" applyAlignment="1">
      <alignment horizontal="center"/>
    </xf>
    <xf numFmtId="0" fontId="79" fillId="47" borderId="26" xfId="0" applyFont="1" applyFill="1" applyBorder="1" applyAlignment="1">
      <alignment horizontal="center" shrinkToFit="1"/>
    </xf>
    <xf numFmtId="0" fontId="79" fillId="47" borderId="89" xfId="0" applyFont="1" applyFill="1" applyBorder="1" applyAlignment="1">
      <alignment horizontal="center" shrinkToFit="1"/>
    </xf>
    <xf numFmtId="0" fontId="35" fillId="0" borderId="0" xfId="0" applyFont="1" applyAlignment="1">
      <alignment vertical="center"/>
    </xf>
    <xf numFmtId="0" fontId="8" fillId="37" borderId="120" xfId="0" applyFont="1" applyFill="1" applyBorder="1" applyAlignment="1">
      <alignment horizontal="left" vertical="center"/>
    </xf>
    <xf numFmtId="0" fontId="80" fillId="37" borderId="70" xfId="0" applyFont="1" applyFill="1" applyBorder="1" applyAlignment="1">
      <alignment vertical="center"/>
    </xf>
    <xf numFmtId="0" fontId="86" fillId="0" borderId="26" xfId="0" applyFont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118" fillId="37" borderId="26" xfId="0" applyFont="1" applyFill="1" applyBorder="1" applyAlignment="1">
      <alignment vertical="center"/>
    </xf>
    <xf numFmtId="0" fontId="118" fillId="48" borderId="26" xfId="0" applyFont="1" applyFill="1" applyBorder="1" applyAlignment="1">
      <alignment vertical="center"/>
    </xf>
    <xf numFmtId="0" fontId="119" fillId="48" borderId="26" xfId="0" applyFont="1" applyFill="1" applyBorder="1" applyAlignment="1">
      <alignment vertical="center"/>
    </xf>
    <xf numFmtId="0" fontId="118" fillId="37" borderId="90" xfId="0" applyFont="1" applyFill="1" applyBorder="1" applyAlignment="1">
      <alignment vertical="center"/>
    </xf>
    <xf numFmtId="0" fontId="119" fillId="37" borderId="26" xfId="0" applyFont="1" applyFill="1" applyBorder="1" applyAlignment="1">
      <alignment vertical="center"/>
    </xf>
    <xf numFmtId="0" fontId="80" fillId="47" borderId="26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left" vertical="center"/>
    </xf>
    <xf numFmtId="0" fontId="80" fillId="0" borderId="70" xfId="0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118" fillId="37" borderId="57" xfId="0" applyFont="1" applyFill="1" applyBorder="1" applyAlignment="1">
      <alignment horizontal="center"/>
    </xf>
    <xf numFmtId="0" fontId="118" fillId="48" borderId="57" xfId="0" applyFont="1" applyFill="1" applyBorder="1" applyAlignment="1">
      <alignment horizontal="center"/>
    </xf>
    <xf numFmtId="0" fontId="119" fillId="37" borderId="57" xfId="0" applyFont="1" applyFill="1" applyBorder="1" applyAlignment="1">
      <alignment horizontal="center"/>
    </xf>
    <xf numFmtId="0" fontId="119" fillId="48" borderId="57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left" vertical="center"/>
    </xf>
    <xf numFmtId="0" fontId="80" fillId="37" borderId="35" xfId="0" applyFont="1" applyFill="1" applyBorder="1" applyAlignment="1">
      <alignment vertical="center"/>
    </xf>
    <xf numFmtId="0" fontId="118" fillId="37" borderId="90" xfId="0" applyFont="1" applyFill="1" applyBorder="1" applyAlignment="1">
      <alignment horizontal="center" vertical="center"/>
    </xf>
    <xf numFmtId="0" fontId="118" fillId="48" borderId="90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left" vertical="center"/>
    </xf>
    <xf numFmtId="0" fontId="118" fillId="37" borderId="26" xfId="0" applyFont="1" applyFill="1" applyBorder="1" applyAlignment="1">
      <alignment horizontal="center" vertical="center"/>
    </xf>
    <xf numFmtId="0" fontId="119" fillId="37" borderId="26" xfId="0" applyFont="1" applyFill="1" applyBorder="1" applyAlignment="1">
      <alignment horizontal="center" vertical="center"/>
    </xf>
    <xf numFmtId="0" fontId="119" fillId="48" borderId="26" xfId="0" applyFont="1" applyFill="1" applyBorder="1" applyAlignment="1">
      <alignment horizontal="center" vertical="center"/>
    </xf>
    <xf numFmtId="0" fontId="118" fillId="48" borderId="26" xfId="0" applyFont="1" applyFill="1" applyBorder="1" applyAlignment="1">
      <alignment horizontal="center" vertical="center"/>
    </xf>
    <xf numFmtId="1" fontId="83" fillId="15" borderId="26" xfId="0" applyNumberFormat="1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 wrapText="1" readingOrder="1"/>
    </xf>
    <xf numFmtId="0" fontId="4" fillId="50" borderId="69" xfId="0" applyFont="1" applyFill="1" applyBorder="1" applyAlignment="1">
      <alignment vertical="center"/>
    </xf>
    <xf numFmtId="0" fontId="4" fillId="50" borderId="45" xfId="0" applyFont="1" applyFill="1" applyBorder="1" applyAlignment="1">
      <alignment horizontal="center" vertical="center"/>
    </xf>
    <xf numFmtId="0" fontId="4" fillId="47" borderId="70" xfId="0" applyFont="1" applyFill="1" applyBorder="1" applyAlignment="1">
      <alignment horizontal="center" vertical="center"/>
    </xf>
    <xf numFmtId="0" fontId="4" fillId="47" borderId="70" xfId="0" applyFont="1" applyFill="1" applyBorder="1" applyAlignment="1">
      <alignment horizontal="center" vertical="center" shrinkToFit="1"/>
    </xf>
    <xf numFmtId="0" fontId="4" fillId="47" borderId="69" xfId="0" applyFont="1" applyFill="1" applyBorder="1" applyAlignment="1">
      <alignment horizontal="center" vertical="center" shrinkToFit="1"/>
    </xf>
    <xf numFmtId="0" fontId="76" fillId="38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15" fillId="35" borderId="2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/>
    </xf>
    <xf numFmtId="0" fontId="4" fillId="50" borderId="35" xfId="0" applyFont="1" applyFill="1" applyBorder="1" applyAlignment="1">
      <alignment vertical="center"/>
    </xf>
    <xf numFmtId="0" fontId="76" fillId="50" borderId="26" xfId="0" applyFont="1" applyFill="1" applyBorder="1" applyAlignment="1">
      <alignment horizontal="center" vertical="center"/>
    </xf>
    <xf numFmtId="0" fontId="89" fillId="47" borderId="26" xfId="0" applyFont="1" applyFill="1" applyBorder="1" applyAlignment="1">
      <alignment horizontal="center"/>
    </xf>
    <xf numFmtId="0" fontId="11" fillId="47" borderId="26" xfId="0" applyFont="1" applyFill="1" applyBorder="1" applyAlignment="1">
      <alignment horizontal="center" vertical="center" shrinkToFit="1"/>
    </xf>
    <xf numFmtId="0" fontId="11" fillId="47" borderId="89" xfId="0" applyFont="1" applyFill="1" applyBorder="1" applyAlignment="1">
      <alignment horizontal="center" vertical="center" shrinkToFit="1"/>
    </xf>
    <xf numFmtId="0" fontId="79" fillId="5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0" fillId="37" borderId="26" xfId="0" applyFont="1" applyFill="1" applyBorder="1" applyAlignment="1">
      <alignment horizontal="center" vertical="center"/>
    </xf>
    <xf numFmtId="0" fontId="80" fillId="48" borderId="26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shrinkToFit="1"/>
    </xf>
    <xf numFmtId="0" fontId="12" fillId="47" borderId="89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/>
    </xf>
    <xf numFmtId="0" fontId="4" fillId="50" borderId="35" xfId="0" applyFont="1" applyFill="1" applyBorder="1" applyAlignment="1">
      <alignment horizontal="left" vertical="center"/>
    </xf>
    <xf numFmtId="0" fontId="76" fillId="50" borderId="26" xfId="0" applyFont="1" applyFill="1" applyBorder="1" applyAlignment="1">
      <alignment horizontal="center" vertical="center"/>
    </xf>
    <xf numFmtId="0" fontId="79" fillId="47" borderId="26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/>
    </xf>
    <xf numFmtId="0" fontId="4" fillId="38" borderId="3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/>
    </xf>
    <xf numFmtId="0" fontId="76" fillId="50" borderId="35" xfId="0" applyFont="1" applyFill="1" applyBorder="1" applyAlignment="1">
      <alignment horizontal="left" vertical="center"/>
    </xf>
    <xf numFmtId="0" fontId="76" fillId="38" borderId="35" xfId="0" applyFont="1" applyFill="1" applyBorder="1" applyAlignment="1">
      <alignment horizontal="left" vertical="center"/>
    </xf>
    <xf numFmtId="1" fontId="7" fillId="15" borderId="45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4" fillId="0" borderId="100" xfId="0" applyFont="1" applyFill="1" applyBorder="1" applyAlignment="1">
      <alignment/>
    </xf>
    <xf numFmtId="0" fontId="90" fillId="37" borderId="123" xfId="0" applyFont="1" applyFill="1" applyBorder="1" applyAlignment="1">
      <alignment horizontal="center" vertical="center"/>
    </xf>
    <xf numFmtId="0" fontId="90" fillId="37" borderId="124" xfId="0" applyFont="1" applyFill="1" applyBorder="1" applyAlignment="1">
      <alignment horizontal="center" vertical="center"/>
    </xf>
    <xf numFmtId="0" fontId="90" fillId="37" borderId="125" xfId="0" applyFont="1" applyFill="1" applyBorder="1" applyAlignment="1">
      <alignment horizontal="center" vertical="center"/>
    </xf>
    <xf numFmtId="0" fontId="90" fillId="48" borderId="57" xfId="0" applyFont="1" applyFill="1" applyBorder="1" applyAlignment="1">
      <alignment vertical="center"/>
    </xf>
    <xf numFmtId="0" fontId="90" fillId="48" borderId="57" xfId="0" applyFont="1" applyFill="1" applyBorder="1" applyAlignment="1">
      <alignment horizontal="center" vertical="center"/>
    </xf>
    <xf numFmtId="0" fontId="80" fillId="37" borderId="57" xfId="0" applyFont="1" applyFill="1" applyBorder="1" applyAlignment="1">
      <alignment horizontal="center" vertical="center"/>
    </xf>
    <xf numFmtId="0" fontId="80" fillId="48" borderId="57" xfId="0" applyFont="1" applyFill="1" applyBorder="1" applyAlignment="1">
      <alignment horizontal="center" vertical="center"/>
    </xf>
    <xf numFmtId="1" fontId="7" fillId="15" borderId="100" xfId="0" applyNumberFormat="1" applyFont="1" applyFill="1" applyBorder="1" applyAlignment="1">
      <alignment horizontal="center" vertical="center"/>
    </xf>
    <xf numFmtId="1" fontId="7" fillId="15" borderId="117" xfId="0" applyNumberFormat="1" applyFont="1" applyFill="1" applyBorder="1" applyAlignment="1">
      <alignment horizontal="center" vertical="center"/>
    </xf>
    <xf numFmtId="0" fontId="4" fillId="50" borderId="25" xfId="0" applyFont="1" applyFill="1" applyBorder="1" applyAlignment="1">
      <alignment horizontal="left" vertical="center"/>
    </xf>
    <xf numFmtId="0" fontId="76" fillId="50" borderId="25" xfId="0" applyFont="1" applyFill="1" applyBorder="1" applyAlignment="1">
      <alignment horizontal="left" vertical="center"/>
    </xf>
    <xf numFmtId="0" fontId="76" fillId="38" borderId="1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/>
    </xf>
    <xf numFmtId="0" fontId="90" fillId="37" borderId="26" xfId="0" applyFont="1" applyFill="1" applyBorder="1" applyAlignment="1">
      <alignment horizontal="center" vertical="center"/>
    </xf>
    <xf numFmtId="0" fontId="90" fillId="48" borderId="26" xfId="0" applyFont="1" applyFill="1" applyBorder="1" applyAlignment="1">
      <alignment vertical="center"/>
    </xf>
    <xf numFmtId="0" fontId="90" fillId="48" borderId="26" xfId="0" applyFont="1" applyFill="1" applyBorder="1" applyAlignment="1">
      <alignment horizontal="center" vertical="center"/>
    </xf>
    <xf numFmtId="0" fontId="80" fillId="0" borderId="109" xfId="0" applyFont="1" applyBorder="1" applyAlignment="1">
      <alignment horizontal="center"/>
    </xf>
    <xf numFmtId="0" fontId="80" fillId="0" borderId="112" xfId="0" applyFont="1" applyBorder="1" applyAlignment="1">
      <alignment horizontal="center"/>
    </xf>
    <xf numFmtId="0" fontId="80" fillId="0" borderId="113" xfId="0" applyFont="1" applyBorder="1" applyAlignment="1">
      <alignment horizontal="center"/>
    </xf>
    <xf numFmtId="0" fontId="11" fillId="37" borderId="98" xfId="0" applyFont="1" applyFill="1" applyBorder="1" applyAlignment="1">
      <alignment horizontal="center"/>
    </xf>
    <xf numFmtId="0" fontId="11" fillId="37" borderId="90" xfId="0" applyFont="1" applyFill="1" applyBorder="1" applyAlignment="1">
      <alignment horizontal="center"/>
    </xf>
    <xf numFmtId="0" fontId="11" fillId="37" borderId="101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104" xfId="0" applyFont="1" applyFill="1" applyBorder="1" applyAlignment="1">
      <alignment horizontal="center" vertical="center"/>
    </xf>
    <xf numFmtId="0" fontId="22" fillId="0" borderId="35" xfId="0" applyFont="1" applyBorder="1" applyAlignment="1">
      <alignment/>
    </xf>
    <xf numFmtId="0" fontId="85" fillId="0" borderId="26" xfId="0" applyFont="1" applyBorder="1" applyAlignment="1">
      <alignment horizontal="left" vertical="center"/>
    </xf>
    <xf numFmtId="0" fontId="85" fillId="0" borderId="26" xfId="0" applyFont="1" applyBorder="1" applyAlignment="1">
      <alignment/>
    </xf>
    <xf numFmtId="0" fontId="85" fillId="0" borderId="89" xfId="0" applyFont="1" applyBorder="1" applyAlignment="1">
      <alignment/>
    </xf>
    <xf numFmtId="0" fontId="11" fillId="51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16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04" xfId="0" applyFont="1" applyFill="1" applyBorder="1" applyAlignment="1">
      <alignment horizontal="center"/>
    </xf>
    <xf numFmtId="0" fontId="11" fillId="51" borderId="35" xfId="0" applyFont="1" applyFill="1" applyBorder="1" applyAlignment="1">
      <alignment horizontal="center"/>
    </xf>
    <xf numFmtId="0" fontId="91" fillId="0" borderId="26" xfId="0" applyFont="1" applyBorder="1" applyAlignment="1">
      <alignment horizontal="left" vertical="center"/>
    </xf>
    <xf numFmtId="0" fontId="12" fillId="37" borderId="26" xfId="0" applyFont="1" applyFill="1" applyBorder="1" applyAlignment="1">
      <alignment/>
    </xf>
    <xf numFmtId="0" fontId="12" fillId="37" borderId="89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52" borderId="0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/>
    </xf>
    <xf numFmtId="0" fontId="12" fillId="52" borderId="35" xfId="0" applyFont="1" applyFill="1" applyBorder="1" applyAlignment="1">
      <alignment horizontal="center"/>
    </xf>
    <xf numFmtId="0" fontId="18" fillId="37" borderId="26" xfId="0" applyFont="1" applyFill="1" applyBorder="1" applyAlignment="1">
      <alignment/>
    </xf>
    <xf numFmtId="0" fontId="18" fillId="37" borderId="89" xfId="0" applyFont="1" applyFill="1" applyBorder="1" applyAlignment="1">
      <alignment/>
    </xf>
    <xf numFmtId="0" fontId="92" fillId="37" borderId="0" xfId="0" applyFont="1" applyFill="1" applyBorder="1" applyAlignment="1">
      <alignment/>
    </xf>
    <xf numFmtId="0" fontId="11" fillId="52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/>
    </xf>
    <xf numFmtId="0" fontId="12" fillId="52" borderId="97" xfId="0" applyFont="1" applyFill="1" applyBorder="1" applyAlignment="1">
      <alignment horizontal="center"/>
    </xf>
    <xf numFmtId="0" fontId="12" fillId="37" borderId="57" xfId="0" applyFont="1" applyFill="1" applyBorder="1" applyAlignment="1">
      <alignment horizontal="left" vertical="center"/>
    </xf>
    <xf numFmtId="0" fontId="18" fillId="37" borderId="57" xfId="0" applyFont="1" applyFill="1" applyBorder="1" applyAlignment="1">
      <alignment/>
    </xf>
    <xf numFmtId="0" fontId="18" fillId="37" borderId="117" xfId="0" applyFont="1" applyFill="1" applyBorder="1" applyAlignment="1">
      <alignment/>
    </xf>
    <xf numFmtId="0" fontId="11" fillId="52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/>
    </xf>
    <xf numFmtId="0" fontId="12" fillId="52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7" fillId="53" borderId="27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left" vertical="center"/>
    </xf>
    <xf numFmtId="0" fontId="12" fillId="37" borderId="28" xfId="0" applyFont="1" applyFill="1" applyBorder="1" applyAlignment="1">
      <alignment/>
    </xf>
    <xf numFmtId="0" fontId="12" fillId="37" borderId="127" xfId="0" applyFont="1" applyFill="1" applyBorder="1" applyAlignment="1">
      <alignment/>
    </xf>
    <xf numFmtId="0" fontId="8" fillId="37" borderId="112" xfId="0" applyFont="1" applyFill="1" applyBorder="1" applyAlignment="1">
      <alignment/>
    </xf>
    <xf numFmtId="0" fontId="11" fillId="52" borderId="112" xfId="0" applyFont="1" applyFill="1" applyBorder="1" applyAlignment="1">
      <alignment horizontal="center" vertical="center"/>
    </xf>
    <xf numFmtId="0" fontId="37" fillId="37" borderId="112" xfId="0" applyFont="1" applyFill="1" applyBorder="1" applyAlignment="1">
      <alignment/>
    </xf>
    <xf numFmtId="0" fontId="12" fillId="37" borderId="112" xfId="0" applyFont="1" applyFill="1" applyBorder="1" applyAlignment="1">
      <alignment/>
    </xf>
    <xf numFmtId="0" fontId="20" fillId="37" borderId="112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47" fillId="53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7"/>
  <sheetViews>
    <sheetView zoomScalePageLayoutView="0" workbookViewId="0" topLeftCell="A1">
      <selection activeCell="I23" sqref="I23:I2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311" t="s">
        <v>305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</row>
    <row r="2" spans="1:39" ht="12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</row>
    <row r="3" spans="1:39" ht="22.5" customHeight="1" thickBo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</row>
    <row r="4" spans="1:39" ht="15" customHeight="1" thickBot="1">
      <c r="A4" s="166"/>
      <c r="B4" s="167" t="s">
        <v>0</v>
      </c>
      <c r="C4" s="167"/>
      <c r="D4" s="168" t="s">
        <v>1</v>
      </c>
      <c r="E4" s="312" t="s">
        <v>2</v>
      </c>
      <c r="F4" s="169">
        <v>1</v>
      </c>
      <c r="G4" s="169">
        <v>2</v>
      </c>
      <c r="H4" s="169">
        <v>3</v>
      </c>
      <c r="I4" s="169">
        <v>4</v>
      </c>
      <c r="J4" s="169">
        <v>5</v>
      </c>
      <c r="K4" s="169">
        <v>6</v>
      </c>
      <c r="L4" s="169">
        <v>7</v>
      </c>
      <c r="M4" s="169">
        <v>8</v>
      </c>
      <c r="N4" s="169">
        <v>9</v>
      </c>
      <c r="O4" s="169">
        <v>10</v>
      </c>
      <c r="P4" s="169">
        <v>11</v>
      </c>
      <c r="Q4" s="169">
        <v>12</v>
      </c>
      <c r="R4" s="169">
        <v>13</v>
      </c>
      <c r="S4" s="169">
        <v>14</v>
      </c>
      <c r="T4" s="169">
        <v>15</v>
      </c>
      <c r="U4" s="169">
        <v>16</v>
      </c>
      <c r="V4" s="169">
        <v>17</v>
      </c>
      <c r="W4" s="169">
        <v>18</v>
      </c>
      <c r="X4" s="169">
        <v>19</v>
      </c>
      <c r="Y4" s="169">
        <v>20</v>
      </c>
      <c r="Z4" s="169">
        <v>21</v>
      </c>
      <c r="AA4" s="169">
        <v>22</v>
      </c>
      <c r="AB4" s="169">
        <v>23</v>
      </c>
      <c r="AC4" s="169">
        <v>24</v>
      </c>
      <c r="AD4" s="169">
        <v>25</v>
      </c>
      <c r="AE4" s="169">
        <v>26</v>
      </c>
      <c r="AF4" s="169">
        <v>27</v>
      </c>
      <c r="AG4" s="169">
        <v>28</v>
      </c>
      <c r="AH4" s="169">
        <v>29</v>
      </c>
      <c r="AI4" s="169">
        <v>30</v>
      </c>
      <c r="AJ4" s="169">
        <v>31</v>
      </c>
      <c r="AK4" s="313" t="s">
        <v>3</v>
      </c>
      <c r="AL4" s="315" t="s">
        <v>4</v>
      </c>
      <c r="AM4" s="317" t="s">
        <v>5</v>
      </c>
    </row>
    <row r="5" spans="1:39" ht="15" customHeight="1">
      <c r="A5" s="170"/>
      <c r="B5" s="171" t="s">
        <v>6</v>
      </c>
      <c r="C5" s="171" t="s">
        <v>7</v>
      </c>
      <c r="D5" s="172"/>
      <c r="E5" s="312"/>
      <c r="F5" s="173" t="s">
        <v>11</v>
      </c>
      <c r="G5" s="173" t="s">
        <v>8</v>
      </c>
      <c r="H5" s="173" t="s">
        <v>8</v>
      </c>
      <c r="I5" s="173" t="s">
        <v>9</v>
      </c>
      <c r="J5" s="173" t="s">
        <v>8</v>
      </c>
      <c r="K5" s="173" t="s">
        <v>10</v>
      </c>
      <c r="L5" s="173" t="s">
        <v>11</v>
      </c>
      <c r="M5" s="173" t="s">
        <v>11</v>
      </c>
      <c r="N5" s="173" t="s">
        <v>8</v>
      </c>
      <c r="O5" s="173" t="s">
        <v>8</v>
      </c>
      <c r="P5" s="173" t="s">
        <v>9</v>
      </c>
      <c r="Q5" s="173" t="s">
        <v>8</v>
      </c>
      <c r="R5" s="173" t="s">
        <v>10</v>
      </c>
      <c r="S5" s="173" t="s">
        <v>11</v>
      </c>
      <c r="T5" s="173" t="s">
        <v>11</v>
      </c>
      <c r="U5" s="173" t="s">
        <v>8</v>
      </c>
      <c r="V5" s="173" t="s">
        <v>8</v>
      </c>
      <c r="W5" s="173" t="s">
        <v>9</v>
      </c>
      <c r="X5" s="173" t="s">
        <v>8</v>
      </c>
      <c r="Y5" s="173" t="s">
        <v>10</v>
      </c>
      <c r="Z5" s="173" t="s">
        <v>11</v>
      </c>
      <c r="AA5" s="173" t="s">
        <v>11</v>
      </c>
      <c r="AB5" s="173" t="s">
        <v>8</v>
      </c>
      <c r="AC5" s="173" t="s">
        <v>8</v>
      </c>
      <c r="AD5" s="173" t="s">
        <v>9</v>
      </c>
      <c r="AE5" s="173" t="s">
        <v>8</v>
      </c>
      <c r="AF5" s="173" t="s">
        <v>10</v>
      </c>
      <c r="AG5" s="173" t="s">
        <v>11</v>
      </c>
      <c r="AH5" s="173" t="s">
        <v>11</v>
      </c>
      <c r="AI5" s="173" t="s">
        <v>8</v>
      </c>
      <c r="AJ5" s="173" t="s">
        <v>8</v>
      </c>
      <c r="AK5" s="314"/>
      <c r="AL5" s="316"/>
      <c r="AM5" s="318"/>
    </row>
    <row r="6" spans="1:39" ht="15" customHeight="1">
      <c r="A6" s="4">
        <v>145343</v>
      </c>
      <c r="B6" s="5" t="s">
        <v>208</v>
      </c>
      <c r="C6" s="6">
        <v>232053</v>
      </c>
      <c r="D6" s="7" t="s">
        <v>13</v>
      </c>
      <c r="E6" s="160" t="s">
        <v>209</v>
      </c>
      <c r="F6" s="240"/>
      <c r="G6" s="260"/>
      <c r="H6" s="210"/>
      <c r="I6" s="210"/>
      <c r="J6" s="161"/>
      <c r="K6" s="161"/>
      <c r="L6" s="161"/>
      <c r="M6" s="161"/>
      <c r="N6" s="161"/>
      <c r="O6" s="210"/>
      <c r="P6" s="210"/>
      <c r="Q6" s="161"/>
      <c r="R6" s="161"/>
      <c r="S6" s="161"/>
      <c r="T6" s="161"/>
      <c r="U6" s="161"/>
      <c r="V6" s="210"/>
      <c r="W6" s="210"/>
      <c r="X6" s="161"/>
      <c r="Y6" s="161"/>
      <c r="Z6" s="161" t="s">
        <v>20</v>
      </c>
      <c r="AA6" s="161"/>
      <c r="AB6" s="161"/>
      <c r="AC6" s="210"/>
      <c r="AD6" s="210"/>
      <c r="AE6" s="210"/>
      <c r="AF6" s="161"/>
      <c r="AG6" s="161"/>
      <c r="AH6" s="161"/>
      <c r="AI6" s="161"/>
      <c r="AJ6" s="210"/>
      <c r="AK6" s="176">
        <v>126</v>
      </c>
      <c r="AL6" s="177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</v>
      </c>
      <c r="AM6" s="214">
        <f>SUM(AL6-126)</f>
        <v>-114</v>
      </c>
    </row>
    <row r="7" spans="1:39" ht="15" customHeight="1">
      <c r="A7" s="4">
        <v>150711</v>
      </c>
      <c r="B7" s="5" t="s">
        <v>25</v>
      </c>
      <c r="C7" s="6">
        <v>118769</v>
      </c>
      <c r="D7" s="7"/>
      <c r="E7" s="160" t="s">
        <v>14</v>
      </c>
      <c r="F7" s="323" t="s">
        <v>19</v>
      </c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5"/>
      <c r="Z7" s="161" t="s">
        <v>20</v>
      </c>
      <c r="AA7" s="161"/>
      <c r="AB7" s="161" t="s">
        <v>20</v>
      </c>
      <c r="AC7" s="267" t="s">
        <v>20</v>
      </c>
      <c r="AD7" s="210"/>
      <c r="AE7" s="210"/>
      <c r="AF7" s="161"/>
      <c r="AG7" s="161" t="s">
        <v>20</v>
      </c>
      <c r="AH7" s="161"/>
      <c r="AI7" s="161"/>
      <c r="AJ7" s="210"/>
      <c r="AK7" s="176">
        <v>42</v>
      </c>
      <c r="AL7" s="177">
        <f>COUNTIF(E7:AK7,"T")*6+COUNTIF(E7:AK7,"P")*12+COUNTIF(E7:AK7,"M")*6+COUNTIF(E7:AK7,"I")*6+COUNTIF(E7:AK7,"N")*12+COUNTIF(E7:AK7,"TI")*11+COUNTIF(E7:AK7,"MT")*12+COUNTIF(E7:AK7,"MN")*18+COUNTIF(E7:AK7,"PI")*17+COUNTIF(E7:AK7,"TN")*18+COUNTIF(E7:AK7,"NB")*6+COUNTIF(E7:AK7,"AF")*6</f>
        <v>48</v>
      </c>
      <c r="AM7" s="214">
        <f>SUM(AL7-42)</f>
        <v>6</v>
      </c>
    </row>
    <row r="8" spans="1:39" ht="15" customHeight="1" thickBot="1">
      <c r="A8" s="170" t="s">
        <v>16</v>
      </c>
      <c r="B8" s="172" t="s">
        <v>0</v>
      </c>
      <c r="C8" s="172"/>
      <c r="D8" s="172" t="s">
        <v>1</v>
      </c>
      <c r="E8" s="319" t="s">
        <v>2</v>
      </c>
      <c r="F8" s="174">
        <v>1</v>
      </c>
      <c r="G8" s="174">
        <v>2</v>
      </c>
      <c r="H8" s="174">
        <v>3</v>
      </c>
      <c r="I8" s="174">
        <v>4</v>
      </c>
      <c r="J8" s="174">
        <v>5</v>
      </c>
      <c r="K8" s="174">
        <v>6</v>
      </c>
      <c r="L8" s="174">
        <v>7</v>
      </c>
      <c r="M8" s="174">
        <v>8</v>
      </c>
      <c r="N8" s="174">
        <v>9</v>
      </c>
      <c r="O8" s="174">
        <v>10</v>
      </c>
      <c r="P8" s="174">
        <v>11</v>
      </c>
      <c r="Q8" s="174">
        <v>12</v>
      </c>
      <c r="R8" s="174">
        <v>13</v>
      </c>
      <c r="S8" s="174">
        <v>14</v>
      </c>
      <c r="T8" s="174">
        <v>15</v>
      </c>
      <c r="U8" s="174">
        <v>16</v>
      </c>
      <c r="V8" s="174">
        <v>17</v>
      </c>
      <c r="W8" s="174">
        <v>18</v>
      </c>
      <c r="X8" s="174">
        <v>19</v>
      </c>
      <c r="Y8" s="174">
        <v>20</v>
      </c>
      <c r="Z8" s="174">
        <v>21</v>
      </c>
      <c r="AA8" s="174">
        <v>22</v>
      </c>
      <c r="AB8" s="174">
        <v>23</v>
      </c>
      <c r="AC8" s="174">
        <v>24</v>
      </c>
      <c r="AD8" s="174">
        <v>25</v>
      </c>
      <c r="AE8" s="174">
        <v>26</v>
      </c>
      <c r="AF8" s="174">
        <v>27</v>
      </c>
      <c r="AG8" s="174">
        <v>28</v>
      </c>
      <c r="AH8" s="174">
        <v>29</v>
      </c>
      <c r="AI8" s="174">
        <v>30</v>
      </c>
      <c r="AJ8" s="174">
        <v>31</v>
      </c>
      <c r="AK8" s="320" t="s">
        <v>3</v>
      </c>
      <c r="AL8" s="321" t="s">
        <v>4</v>
      </c>
      <c r="AM8" s="322" t="s">
        <v>5</v>
      </c>
    </row>
    <row r="9" spans="1:39" ht="15" customHeight="1">
      <c r="A9" s="170"/>
      <c r="B9" s="172" t="s">
        <v>6</v>
      </c>
      <c r="C9" s="172"/>
      <c r="D9" s="172"/>
      <c r="E9" s="319"/>
      <c r="F9" s="173" t="s">
        <v>11</v>
      </c>
      <c r="G9" s="173" t="s">
        <v>8</v>
      </c>
      <c r="H9" s="173" t="s">
        <v>8</v>
      </c>
      <c r="I9" s="173" t="s">
        <v>9</v>
      </c>
      <c r="J9" s="173" t="s">
        <v>8</v>
      </c>
      <c r="K9" s="173" t="s">
        <v>10</v>
      </c>
      <c r="L9" s="173" t="s">
        <v>11</v>
      </c>
      <c r="M9" s="173" t="s">
        <v>11</v>
      </c>
      <c r="N9" s="173" t="s">
        <v>8</v>
      </c>
      <c r="O9" s="173" t="s">
        <v>8</v>
      </c>
      <c r="P9" s="173" t="s">
        <v>9</v>
      </c>
      <c r="Q9" s="173" t="s">
        <v>8</v>
      </c>
      <c r="R9" s="173" t="s">
        <v>10</v>
      </c>
      <c r="S9" s="173" t="s">
        <v>11</v>
      </c>
      <c r="T9" s="173" t="s">
        <v>11</v>
      </c>
      <c r="U9" s="173" t="s">
        <v>8</v>
      </c>
      <c r="V9" s="173" t="s">
        <v>8</v>
      </c>
      <c r="W9" s="173" t="s">
        <v>9</v>
      </c>
      <c r="X9" s="173" t="s">
        <v>8</v>
      </c>
      <c r="Y9" s="173" t="s">
        <v>10</v>
      </c>
      <c r="Z9" s="173" t="s">
        <v>11</v>
      </c>
      <c r="AA9" s="173" t="s">
        <v>11</v>
      </c>
      <c r="AB9" s="173" t="s">
        <v>8</v>
      </c>
      <c r="AC9" s="173" t="s">
        <v>8</v>
      </c>
      <c r="AD9" s="173" t="s">
        <v>9</v>
      </c>
      <c r="AE9" s="173" t="s">
        <v>8</v>
      </c>
      <c r="AF9" s="173" t="s">
        <v>10</v>
      </c>
      <c r="AG9" s="173" t="s">
        <v>11</v>
      </c>
      <c r="AH9" s="173" t="s">
        <v>11</v>
      </c>
      <c r="AI9" s="173" t="s">
        <v>8</v>
      </c>
      <c r="AJ9" s="173" t="s">
        <v>8</v>
      </c>
      <c r="AK9" s="314"/>
      <c r="AL9" s="316"/>
      <c r="AM9" s="318"/>
    </row>
    <row r="10" spans="1:39" ht="15" customHeight="1">
      <c r="A10" s="4">
        <v>151971</v>
      </c>
      <c r="B10" s="5" t="s">
        <v>17</v>
      </c>
      <c r="C10" s="6">
        <v>452489</v>
      </c>
      <c r="D10" s="7" t="s">
        <v>18</v>
      </c>
      <c r="E10" s="8" t="s">
        <v>14</v>
      </c>
      <c r="F10" s="240" t="s">
        <v>20</v>
      </c>
      <c r="G10" s="260"/>
      <c r="H10" s="210"/>
      <c r="I10" s="210" t="s">
        <v>20</v>
      </c>
      <c r="J10" s="161"/>
      <c r="K10" s="161"/>
      <c r="L10" s="161" t="s">
        <v>20</v>
      </c>
      <c r="M10" s="161"/>
      <c r="N10" s="161"/>
      <c r="O10" s="210" t="s">
        <v>20</v>
      </c>
      <c r="P10" s="210"/>
      <c r="Q10" s="161"/>
      <c r="R10" s="161" t="s">
        <v>20</v>
      </c>
      <c r="S10" s="161"/>
      <c r="T10" s="161" t="s">
        <v>89</v>
      </c>
      <c r="U10" s="161" t="s">
        <v>20</v>
      </c>
      <c r="V10" s="210"/>
      <c r="W10" s="210"/>
      <c r="X10" s="161" t="s">
        <v>20</v>
      </c>
      <c r="Y10" s="161"/>
      <c r="Z10" s="161"/>
      <c r="AA10" s="161" t="s">
        <v>20</v>
      </c>
      <c r="AB10" s="161"/>
      <c r="AC10" s="210"/>
      <c r="AD10" s="210" t="s">
        <v>20</v>
      </c>
      <c r="AE10" s="210"/>
      <c r="AF10" s="161"/>
      <c r="AG10" s="161" t="s">
        <v>20</v>
      </c>
      <c r="AH10" s="161"/>
      <c r="AI10" s="161"/>
      <c r="AJ10" s="210" t="s">
        <v>20</v>
      </c>
      <c r="AK10" s="176">
        <v>126</v>
      </c>
      <c r="AL10" s="177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214">
        <f>SUM(AL10-126)</f>
        <v>6</v>
      </c>
    </row>
    <row r="11" spans="1:39" ht="15" customHeight="1">
      <c r="A11" s="4">
        <v>145602</v>
      </c>
      <c r="B11" s="5" t="s">
        <v>21</v>
      </c>
      <c r="C11" s="6">
        <v>116808</v>
      </c>
      <c r="D11" s="7" t="s">
        <v>22</v>
      </c>
      <c r="E11" s="160" t="s">
        <v>14</v>
      </c>
      <c r="F11" s="327" t="s">
        <v>280</v>
      </c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9"/>
      <c r="AI11" s="161"/>
      <c r="AJ11" s="275" t="s">
        <v>291</v>
      </c>
      <c r="AK11" s="176">
        <v>126</v>
      </c>
      <c r="AL11" s="177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0</v>
      </c>
      <c r="AM11" s="214">
        <f>SUM(AL11-6)</f>
        <v>-6</v>
      </c>
    </row>
    <row r="12" spans="1:39" ht="15" customHeight="1" thickBot="1">
      <c r="A12" s="170" t="s">
        <v>16</v>
      </c>
      <c r="B12" s="172" t="s">
        <v>0</v>
      </c>
      <c r="C12" s="172"/>
      <c r="D12" s="172" t="s">
        <v>1</v>
      </c>
      <c r="E12" s="326" t="s">
        <v>2</v>
      </c>
      <c r="F12" s="174">
        <v>1</v>
      </c>
      <c r="G12" s="174">
        <v>2</v>
      </c>
      <c r="H12" s="174">
        <v>3</v>
      </c>
      <c r="I12" s="174">
        <v>4</v>
      </c>
      <c r="J12" s="174">
        <v>5</v>
      </c>
      <c r="K12" s="174">
        <v>6</v>
      </c>
      <c r="L12" s="174">
        <v>7</v>
      </c>
      <c r="M12" s="174">
        <v>8</v>
      </c>
      <c r="N12" s="174">
        <v>9</v>
      </c>
      <c r="O12" s="174">
        <v>10</v>
      </c>
      <c r="P12" s="174">
        <v>11</v>
      </c>
      <c r="Q12" s="174">
        <v>12</v>
      </c>
      <c r="R12" s="174">
        <v>13</v>
      </c>
      <c r="S12" s="174">
        <v>14</v>
      </c>
      <c r="T12" s="174">
        <v>15</v>
      </c>
      <c r="U12" s="174">
        <v>16</v>
      </c>
      <c r="V12" s="174">
        <v>17</v>
      </c>
      <c r="W12" s="174">
        <v>18</v>
      </c>
      <c r="X12" s="174">
        <v>19</v>
      </c>
      <c r="Y12" s="174">
        <v>20</v>
      </c>
      <c r="Z12" s="174">
        <v>21</v>
      </c>
      <c r="AA12" s="174">
        <v>22</v>
      </c>
      <c r="AB12" s="174">
        <v>23</v>
      </c>
      <c r="AC12" s="174">
        <v>24</v>
      </c>
      <c r="AD12" s="174">
        <v>25</v>
      </c>
      <c r="AE12" s="174">
        <v>26</v>
      </c>
      <c r="AF12" s="174">
        <v>27</v>
      </c>
      <c r="AG12" s="174">
        <v>28</v>
      </c>
      <c r="AH12" s="174">
        <v>29</v>
      </c>
      <c r="AI12" s="174">
        <v>30</v>
      </c>
      <c r="AJ12" s="174">
        <v>31</v>
      </c>
      <c r="AK12" s="320" t="s">
        <v>3</v>
      </c>
      <c r="AL12" s="321" t="s">
        <v>4</v>
      </c>
      <c r="AM12" s="322" t="s">
        <v>5</v>
      </c>
    </row>
    <row r="13" spans="1:39" ht="15" customHeight="1">
      <c r="A13" s="170"/>
      <c r="B13" s="172" t="s">
        <v>6</v>
      </c>
      <c r="C13" s="172"/>
      <c r="D13" s="172"/>
      <c r="E13" s="326"/>
      <c r="F13" s="173" t="s">
        <v>11</v>
      </c>
      <c r="G13" s="173" t="s">
        <v>8</v>
      </c>
      <c r="H13" s="173" t="s">
        <v>8</v>
      </c>
      <c r="I13" s="173" t="s">
        <v>9</v>
      </c>
      <c r="J13" s="173" t="s">
        <v>8</v>
      </c>
      <c r="K13" s="173" t="s">
        <v>10</v>
      </c>
      <c r="L13" s="173" t="s">
        <v>11</v>
      </c>
      <c r="M13" s="173" t="s">
        <v>11</v>
      </c>
      <c r="N13" s="173" t="s">
        <v>8</v>
      </c>
      <c r="O13" s="173" t="s">
        <v>8</v>
      </c>
      <c r="P13" s="173" t="s">
        <v>9</v>
      </c>
      <c r="Q13" s="173" t="s">
        <v>8</v>
      </c>
      <c r="R13" s="173" t="s">
        <v>10</v>
      </c>
      <c r="S13" s="173" t="s">
        <v>11</v>
      </c>
      <c r="T13" s="173" t="s">
        <v>11</v>
      </c>
      <c r="U13" s="173" t="s">
        <v>8</v>
      </c>
      <c r="V13" s="173" t="s">
        <v>8</v>
      </c>
      <c r="W13" s="173" t="s">
        <v>9</v>
      </c>
      <c r="X13" s="173" t="s">
        <v>8</v>
      </c>
      <c r="Y13" s="173" t="s">
        <v>10</v>
      </c>
      <c r="Z13" s="173" t="s">
        <v>11</v>
      </c>
      <c r="AA13" s="173" t="s">
        <v>11</v>
      </c>
      <c r="AB13" s="173" t="s">
        <v>8</v>
      </c>
      <c r="AC13" s="173" t="s">
        <v>8</v>
      </c>
      <c r="AD13" s="173" t="s">
        <v>9</v>
      </c>
      <c r="AE13" s="173" t="s">
        <v>8</v>
      </c>
      <c r="AF13" s="173" t="s">
        <v>10</v>
      </c>
      <c r="AG13" s="173" t="s">
        <v>11</v>
      </c>
      <c r="AH13" s="173" t="s">
        <v>11</v>
      </c>
      <c r="AI13" s="173" t="s">
        <v>8</v>
      </c>
      <c r="AJ13" s="173" t="s">
        <v>8</v>
      </c>
      <c r="AK13" s="314"/>
      <c r="AL13" s="316"/>
      <c r="AM13" s="318"/>
    </row>
    <row r="14" spans="1:39" ht="15" customHeight="1">
      <c r="A14" s="4">
        <v>153400</v>
      </c>
      <c r="B14" s="306" t="s">
        <v>23</v>
      </c>
      <c r="C14" s="11">
        <v>124770</v>
      </c>
      <c r="D14" s="7" t="s">
        <v>18</v>
      </c>
      <c r="E14" s="160" t="s">
        <v>14</v>
      </c>
      <c r="F14" s="240" t="s">
        <v>20</v>
      </c>
      <c r="G14" s="240" t="s">
        <v>20</v>
      </c>
      <c r="H14" s="210"/>
      <c r="I14" s="210"/>
      <c r="J14" s="161" t="s">
        <v>20</v>
      </c>
      <c r="K14" s="161"/>
      <c r="L14" s="266" t="s">
        <v>20</v>
      </c>
      <c r="M14" s="161"/>
      <c r="N14" s="161" t="s">
        <v>20</v>
      </c>
      <c r="O14" s="210"/>
      <c r="P14" s="210" t="s">
        <v>20</v>
      </c>
      <c r="Q14" s="161"/>
      <c r="R14" s="161"/>
      <c r="S14" s="161" t="s">
        <v>20</v>
      </c>
      <c r="T14" s="161" t="s">
        <v>20</v>
      </c>
      <c r="U14" s="161"/>
      <c r="V14" s="210" t="s">
        <v>20</v>
      </c>
      <c r="W14" s="210" t="s">
        <v>15</v>
      </c>
      <c r="X14" s="161"/>
      <c r="Y14" s="161" t="s">
        <v>20</v>
      </c>
      <c r="Z14" s="161"/>
      <c r="AA14" s="266" t="s">
        <v>20</v>
      </c>
      <c r="AB14" s="161" t="s">
        <v>20</v>
      </c>
      <c r="AC14" s="210"/>
      <c r="AD14" s="210"/>
      <c r="AE14" s="210" t="s">
        <v>20</v>
      </c>
      <c r="AF14" s="161" t="s">
        <v>20</v>
      </c>
      <c r="AG14" s="161"/>
      <c r="AH14" s="161" t="s">
        <v>20</v>
      </c>
      <c r="AI14" s="161"/>
      <c r="AJ14" s="267"/>
      <c r="AK14" s="176">
        <v>126</v>
      </c>
      <c r="AL14" s="177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186</v>
      </c>
      <c r="AM14" s="214">
        <f>SUM(AL14-126)</f>
        <v>60</v>
      </c>
    </row>
    <row r="15" spans="1:39" ht="15" customHeight="1">
      <c r="A15" s="224">
        <v>427942</v>
      </c>
      <c r="B15" s="5" t="s">
        <v>231</v>
      </c>
      <c r="C15" s="6">
        <v>97965</v>
      </c>
      <c r="D15" s="7" t="s">
        <v>22</v>
      </c>
      <c r="E15" s="160" t="s">
        <v>14</v>
      </c>
      <c r="F15" s="240"/>
      <c r="G15" s="240" t="s">
        <v>20</v>
      </c>
      <c r="H15" s="210"/>
      <c r="I15" s="210" t="s">
        <v>20</v>
      </c>
      <c r="J15" s="161" t="s">
        <v>20</v>
      </c>
      <c r="K15" s="161"/>
      <c r="L15" s="161"/>
      <c r="M15" s="161" t="s">
        <v>20</v>
      </c>
      <c r="N15" s="161"/>
      <c r="O15" s="210" t="s">
        <v>20</v>
      </c>
      <c r="P15" s="210" t="s">
        <v>20</v>
      </c>
      <c r="Q15" s="161"/>
      <c r="R15" s="161" t="s">
        <v>20</v>
      </c>
      <c r="S15" s="161"/>
      <c r="T15" s="161" t="s">
        <v>89</v>
      </c>
      <c r="U15" s="161" t="s">
        <v>20</v>
      </c>
      <c r="V15" s="210" t="s">
        <v>20</v>
      </c>
      <c r="W15" s="210"/>
      <c r="X15" s="161" t="s">
        <v>20</v>
      </c>
      <c r="Y15" s="161"/>
      <c r="Z15" s="161"/>
      <c r="AA15" s="161"/>
      <c r="AB15" s="161"/>
      <c r="AC15" s="210"/>
      <c r="AD15" s="210"/>
      <c r="AE15" s="210"/>
      <c r="AF15" s="161"/>
      <c r="AG15" s="161"/>
      <c r="AH15" s="161" t="s">
        <v>20</v>
      </c>
      <c r="AI15" s="161"/>
      <c r="AJ15" s="210"/>
      <c r="AK15" s="176">
        <v>126</v>
      </c>
      <c r="AL15" s="177">
        <f>COUNTIF(E15:AK15,"T")*6+COUNTIF(E15:AK15,"P")*12+COUNTIF(E15:AK15,"M")*6+COUNTIF(E15:AK15,"I")*6+COUNTIF(E15:AK15,"N")*12+COUNTIF(E15:AK15,"TI")*11+COUNTIF(E15:AK15,"MT")*12+COUNTIF(E15:AK15,"MN")*18+COUNTIF(E15:AK15,"PI")*17+COUNTIF(E15:AK15,"TN")*18+COUNTIF(E15:AK15,"NB")*6+COUNTIF(E15:AK15,"AF")*6</f>
        <v>132</v>
      </c>
      <c r="AM15" s="214">
        <f>SUM(AL15-126)</f>
        <v>6</v>
      </c>
    </row>
    <row r="16" spans="1:39" ht="15" customHeight="1" thickBot="1">
      <c r="A16" s="170" t="s">
        <v>16</v>
      </c>
      <c r="B16" s="172" t="s">
        <v>0</v>
      </c>
      <c r="C16" s="172"/>
      <c r="D16" s="172" t="s">
        <v>1</v>
      </c>
      <c r="E16" s="326" t="s">
        <v>2</v>
      </c>
      <c r="F16" s="174">
        <v>1</v>
      </c>
      <c r="G16" s="174">
        <v>2</v>
      </c>
      <c r="H16" s="174">
        <v>3</v>
      </c>
      <c r="I16" s="174">
        <v>4</v>
      </c>
      <c r="J16" s="174">
        <v>5</v>
      </c>
      <c r="K16" s="174">
        <v>6</v>
      </c>
      <c r="L16" s="174">
        <v>7</v>
      </c>
      <c r="M16" s="174">
        <v>8</v>
      </c>
      <c r="N16" s="174">
        <v>9</v>
      </c>
      <c r="O16" s="174">
        <v>10</v>
      </c>
      <c r="P16" s="174">
        <v>11</v>
      </c>
      <c r="Q16" s="174">
        <v>12</v>
      </c>
      <c r="R16" s="174">
        <v>13</v>
      </c>
      <c r="S16" s="174">
        <v>14</v>
      </c>
      <c r="T16" s="174">
        <v>15</v>
      </c>
      <c r="U16" s="174">
        <v>16</v>
      </c>
      <c r="V16" s="174">
        <v>17</v>
      </c>
      <c r="W16" s="174">
        <v>18</v>
      </c>
      <c r="X16" s="174">
        <v>19</v>
      </c>
      <c r="Y16" s="174">
        <v>20</v>
      </c>
      <c r="Z16" s="174">
        <v>21</v>
      </c>
      <c r="AA16" s="174">
        <v>22</v>
      </c>
      <c r="AB16" s="174">
        <v>23</v>
      </c>
      <c r="AC16" s="174">
        <v>24</v>
      </c>
      <c r="AD16" s="174">
        <v>25</v>
      </c>
      <c r="AE16" s="174">
        <v>26</v>
      </c>
      <c r="AF16" s="174">
        <v>27</v>
      </c>
      <c r="AG16" s="174">
        <v>28</v>
      </c>
      <c r="AH16" s="174">
        <v>29</v>
      </c>
      <c r="AI16" s="174">
        <v>30</v>
      </c>
      <c r="AJ16" s="174">
        <v>31</v>
      </c>
      <c r="AK16" s="320" t="s">
        <v>3</v>
      </c>
      <c r="AL16" s="321" t="s">
        <v>4</v>
      </c>
      <c r="AM16" s="322" t="s">
        <v>5</v>
      </c>
    </row>
    <row r="17" spans="1:39" ht="15" customHeight="1">
      <c r="A17" s="170"/>
      <c r="B17" s="172" t="s">
        <v>6</v>
      </c>
      <c r="C17" s="172"/>
      <c r="D17" s="172"/>
      <c r="E17" s="326"/>
      <c r="F17" s="173" t="s">
        <v>11</v>
      </c>
      <c r="G17" s="173" t="s">
        <v>8</v>
      </c>
      <c r="H17" s="173" t="s">
        <v>8</v>
      </c>
      <c r="I17" s="173" t="s">
        <v>9</v>
      </c>
      <c r="J17" s="173" t="s">
        <v>8</v>
      </c>
      <c r="K17" s="173" t="s">
        <v>10</v>
      </c>
      <c r="L17" s="173" t="s">
        <v>11</v>
      </c>
      <c r="M17" s="173" t="s">
        <v>11</v>
      </c>
      <c r="N17" s="173" t="s">
        <v>8</v>
      </c>
      <c r="O17" s="173" t="s">
        <v>8</v>
      </c>
      <c r="P17" s="173" t="s">
        <v>9</v>
      </c>
      <c r="Q17" s="173" t="s">
        <v>8</v>
      </c>
      <c r="R17" s="173" t="s">
        <v>10</v>
      </c>
      <c r="S17" s="173" t="s">
        <v>11</v>
      </c>
      <c r="T17" s="173" t="s">
        <v>11</v>
      </c>
      <c r="U17" s="173" t="s">
        <v>8</v>
      </c>
      <c r="V17" s="173" t="s">
        <v>8</v>
      </c>
      <c r="W17" s="173" t="s">
        <v>9</v>
      </c>
      <c r="X17" s="173" t="s">
        <v>8</v>
      </c>
      <c r="Y17" s="173" t="s">
        <v>10</v>
      </c>
      <c r="Z17" s="173" t="s">
        <v>11</v>
      </c>
      <c r="AA17" s="173" t="s">
        <v>11</v>
      </c>
      <c r="AB17" s="173" t="s">
        <v>8</v>
      </c>
      <c r="AC17" s="173" t="s">
        <v>8</v>
      </c>
      <c r="AD17" s="173" t="s">
        <v>9</v>
      </c>
      <c r="AE17" s="173" t="s">
        <v>8</v>
      </c>
      <c r="AF17" s="173" t="s">
        <v>10</v>
      </c>
      <c r="AG17" s="173" t="s">
        <v>11</v>
      </c>
      <c r="AH17" s="173" t="s">
        <v>11</v>
      </c>
      <c r="AI17" s="173" t="s">
        <v>8</v>
      </c>
      <c r="AJ17" s="173" t="s">
        <v>8</v>
      </c>
      <c r="AK17" s="314"/>
      <c r="AL17" s="316"/>
      <c r="AM17" s="318"/>
    </row>
    <row r="18" spans="1:39" ht="15" customHeight="1">
      <c r="A18" s="4">
        <v>152986</v>
      </c>
      <c r="B18" s="5" t="s">
        <v>26</v>
      </c>
      <c r="C18" s="6">
        <v>108525</v>
      </c>
      <c r="D18" s="7" t="s">
        <v>22</v>
      </c>
      <c r="E18" s="160" t="s">
        <v>14</v>
      </c>
      <c r="F18" s="240"/>
      <c r="G18" s="260"/>
      <c r="H18" s="210" t="s">
        <v>20</v>
      </c>
      <c r="I18" s="210"/>
      <c r="J18" s="161"/>
      <c r="K18" s="161" t="s">
        <v>20</v>
      </c>
      <c r="L18" s="161"/>
      <c r="M18" s="161"/>
      <c r="N18" s="161" t="s">
        <v>20</v>
      </c>
      <c r="O18" s="210"/>
      <c r="P18" s="210"/>
      <c r="Q18" s="161" t="s">
        <v>20</v>
      </c>
      <c r="R18" s="161"/>
      <c r="S18" s="161"/>
      <c r="T18" s="284" t="s">
        <v>291</v>
      </c>
      <c r="U18" s="284" t="s">
        <v>291</v>
      </c>
      <c r="V18" s="210"/>
      <c r="W18" s="275" t="s">
        <v>291</v>
      </c>
      <c r="X18" s="161"/>
      <c r="Y18" s="161"/>
      <c r="Z18" s="284" t="s">
        <v>291</v>
      </c>
      <c r="AA18" s="161"/>
      <c r="AB18" s="161"/>
      <c r="AC18" s="275" t="s">
        <v>291</v>
      </c>
      <c r="AD18" s="210"/>
      <c r="AE18" s="210"/>
      <c r="AF18" s="161" t="s">
        <v>20</v>
      </c>
      <c r="AG18" s="161"/>
      <c r="AH18" s="161"/>
      <c r="AI18" s="161" t="s">
        <v>20</v>
      </c>
      <c r="AJ18" s="210" t="s">
        <v>279</v>
      </c>
      <c r="AK18" s="176">
        <v>126</v>
      </c>
      <c r="AL18" s="177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72</v>
      </c>
      <c r="AM18" s="214">
        <f>SUM(AL18-126)</f>
        <v>-54</v>
      </c>
    </row>
    <row r="19" spans="1:39" ht="15" customHeight="1">
      <c r="A19" s="4">
        <v>122092</v>
      </c>
      <c r="B19" s="5" t="s">
        <v>12</v>
      </c>
      <c r="C19" s="6">
        <v>60541</v>
      </c>
      <c r="D19" s="7" t="s">
        <v>18</v>
      </c>
      <c r="E19" s="160" t="s">
        <v>14</v>
      </c>
      <c r="F19" s="261"/>
      <c r="G19" s="261"/>
      <c r="H19" s="210" t="s">
        <v>20</v>
      </c>
      <c r="I19" s="210"/>
      <c r="J19" s="161"/>
      <c r="K19" s="161" t="s">
        <v>20</v>
      </c>
      <c r="L19" s="161"/>
      <c r="M19" s="161" t="s">
        <v>20</v>
      </c>
      <c r="N19" s="161"/>
      <c r="O19" s="210"/>
      <c r="P19" s="210"/>
      <c r="Q19" s="161" t="s">
        <v>20</v>
      </c>
      <c r="R19" s="161"/>
      <c r="S19" s="161" t="s">
        <v>20</v>
      </c>
      <c r="T19" s="161"/>
      <c r="U19" s="161"/>
      <c r="V19" s="210" t="s">
        <v>20</v>
      </c>
      <c r="W19" s="210" t="s">
        <v>20</v>
      </c>
      <c r="X19" s="161"/>
      <c r="Y19" s="161" t="s">
        <v>20</v>
      </c>
      <c r="Z19" s="161"/>
      <c r="AA19" s="161"/>
      <c r="AB19" s="161"/>
      <c r="AC19" s="210" t="s">
        <v>20</v>
      </c>
      <c r="AD19" s="210"/>
      <c r="AE19" s="210" t="s">
        <v>20</v>
      </c>
      <c r="AF19" s="161"/>
      <c r="AG19" s="161"/>
      <c r="AH19" s="161"/>
      <c r="AI19" s="161" t="s">
        <v>20</v>
      </c>
      <c r="AJ19" s="210"/>
      <c r="AK19" s="176">
        <v>126</v>
      </c>
      <c r="AL19" s="177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132</v>
      </c>
      <c r="AM19" s="214">
        <f>SUM(AL19-126)</f>
        <v>6</v>
      </c>
    </row>
    <row r="20" spans="1:39" ht="15" customHeight="1" thickBot="1">
      <c r="A20" s="170" t="s">
        <v>16</v>
      </c>
      <c r="B20" s="172" t="s">
        <v>0</v>
      </c>
      <c r="C20" s="172"/>
      <c r="D20" s="172" t="s">
        <v>1</v>
      </c>
      <c r="E20" s="326" t="s">
        <v>2</v>
      </c>
      <c r="F20" s="174">
        <v>1</v>
      </c>
      <c r="G20" s="174">
        <v>2</v>
      </c>
      <c r="H20" s="174">
        <v>3</v>
      </c>
      <c r="I20" s="174">
        <v>4</v>
      </c>
      <c r="J20" s="174">
        <v>5</v>
      </c>
      <c r="K20" s="174">
        <v>6</v>
      </c>
      <c r="L20" s="174">
        <v>7</v>
      </c>
      <c r="M20" s="174">
        <v>8</v>
      </c>
      <c r="N20" s="174">
        <v>9</v>
      </c>
      <c r="O20" s="174">
        <v>10</v>
      </c>
      <c r="P20" s="174">
        <v>11</v>
      </c>
      <c r="Q20" s="174">
        <v>12</v>
      </c>
      <c r="R20" s="174">
        <v>13</v>
      </c>
      <c r="S20" s="174">
        <v>14</v>
      </c>
      <c r="T20" s="174">
        <v>15</v>
      </c>
      <c r="U20" s="174">
        <v>16</v>
      </c>
      <c r="V20" s="174">
        <v>17</v>
      </c>
      <c r="W20" s="174">
        <v>18</v>
      </c>
      <c r="X20" s="174">
        <v>19</v>
      </c>
      <c r="Y20" s="174">
        <v>20</v>
      </c>
      <c r="Z20" s="174">
        <v>21</v>
      </c>
      <c r="AA20" s="174">
        <v>22</v>
      </c>
      <c r="AB20" s="174">
        <v>23</v>
      </c>
      <c r="AC20" s="174">
        <v>24</v>
      </c>
      <c r="AD20" s="174">
        <v>25</v>
      </c>
      <c r="AE20" s="174">
        <v>26</v>
      </c>
      <c r="AF20" s="174">
        <v>27</v>
      </c>
      <c r="AG20" s="174">
        <v>28</v>
      </c>
      <c r="AH20" s="174">
        <v>29</v>
      </c>
      <c r="AI20" s="174">
        <v>30</v>
      </c>
      <c r="AJ20" s="174">
        <v>31</v>
      </c>
      <c r="AK20" s="320" t="s">
        <v>3</v>
      </c>
      <c r="AL20" s="321" t="s">
        <v>4</v>
      </c>
      <c r="AM20" s="322" t="s">
        <v>5</v>
      </c>
    </row>
    <row r="21" spans="1:39" ht="15" customHeight="1">
      <c r="A21" s="170"/>
      <c r="B21" s="172" t="s">
        <v>6</v>
      </c>
      <c r="C21" s="172"/>
      <c r="D21" s="172"/>
      <c r="E21" s="326"/>
      <c r="F21" s="173" t="s">
        <v>11</v>
      </c>
      <c r="G21" s="173" t="s">
        <v>8</v>
      </c>
      <c r="H21" s="173" t="s">
        <v>8</v>
      </c>
      <c r="I21" s="173" t="s">
        <v>9</v>
      </c>
      <c r="J21" s="173" t="s">
        <v>8</v>
      </c>
      <c r="K21" s="173" t="s">
        <v>10</v>
      </c>
      <c r="L21" s="173" t="s">
        <v>11</v>
      </c>
      <c r="M21" s="173" t="s">
        <v>11</v>
      </c>
      <c r="N21" s="173" t="s">
        <v>8</v>
      </c>
      <c r="O21" s="173" t="s">
        <v>8</v>
      </c>
      <c r="P21" s="173" t="s">
        <v>9</v>
      </c>
      <c r="Q21" s="173" t="s">
        <v>8</v>
      </c>
      <c r="R21" s="173" t="s">
        <v>10</v>
      </c>
      <c r="S21" s="173" t="s">
        <v>11</v>
      </c>
      <c r="T21" s="173" t="s">
        <v>11</v>
      </c>
      <c r="U21" s="173" t="s">
        <v>8</v>
      </c>
      <c r="V21" s="173" t="s">
        <v>8</v>
      </c>
      <c r="W21" s="173" t="s">
        <v>9</v>
      </c>
      <c r="X21" s="173" t="s">
        <v>8</v>
      </c>
      <c r="Y21" s="173" t="s">
        <v>10</v>
      </c>
      <c r="Z21" s="173" t="s">
        <v>11</v>
      </c>
      <c r="AA21" s="173" t="s">
        <v>11</v>
      </c>
      <c r="AB21" s="173" t="s">
        <v>8</v>
      </c>
      <c r="AC21" s="173" t="s">
        <v>8</v>
      </c>
      <c r="AD21" s="173" t="s">
        <v>9</v>
      </c>
      <c r="AE21" s="173" t="s">
        <v>8</v>
      </c>
      <c r="AF21" s="173" t="s">
        <v>10</v>
      </c>
      <c r="AG21" s="173" t="s">
        <v>11</v>
      </c>
      <c r="AH21" s="173" t="s">
        <v>11</v>
      </c>
      <c r="AI21" s="173" t="s">
        <v>8</v>
      </c>
      <c r="AJ21" s="173" t="s">
        <v>8</v>
      </c>
      <c r="AK21" s="314"/>
      <c r="AL21" s="316"/>
      <c r="AM21" s="318"/>
    </row>
    <row r="22" spans="1:39" ht="15" customHeight="1">
      <c r="A22" s="4">
        <v>150630</v>
      </c>
      <c r="B22" s="307" t="s">
        <v>27</v>
      </c>
      <c r="C22" s="6">
        <v>194941</v>
      </c>
      <c r="D22" s="7" t="s">
        <v>18</v>
      </c>
      <c r="E22" s="160" t="s">
        <v>28</v>
      </c>
      <c r="F22" s="240" t="s">
        <v>29</v>
      </c>
      <c r="G22" s="260"/>
      <c r="H22" s="210"/>
      <c r="I22" s="210"/>
      <c r="J22" s="161" t="s">
        <v>29</v>
      </c>
      <c r="K22" s="161"/>
      <c r="L22" s="161" t="s">
        <v>29</v>
      </c>
      <c r="M22" s="161"/>
      <c r="N22" s="161"/>
      <c r="O22" s="210" t="s">
        <v>29</v>
      </c>
      <c r="P22" s="210"/>
      <c r="Q22" s="161"/>
      <c r="R22" s="161" t="s">
        <v>29</v>
      </c>
      <c r="S22" s="161"/>
      <c r="T22" s="161"/>
      <c r="U22" s="161"/>
      <c r="V22" s="210" t="s">
        <v>29</v>
      </c>
      <c r="W22" s="210"/>
      <c r="X22" s="161"/>
      <c r="Y22" s="161"/>
      <c r="Z22" s="161" t="s">
        <v>29</v>
      </c>
      <c r="AA22" s="161"/>
      <c r="AB22" s="161"/>
      <c r="AC22" s="210"/>
      <c r="AD22" s="210" t="s">
        <v>29</v>
      </c>
      <c r="AE22" s="210" t="s">
        <v>29</v>
      </c>
      <c r="AF22" s="161"/>
      <c r="AG22" s="161" t="s">
        <v>29</v>
      </c>
      <c r="AH22" s="161"/>
      <c r="AI22" s="161"/>
      <c r="AJ22" s="210" t="s">
        <v>29</v>
      </c>
      <c r="AK22" s="176">
        <v>126</v>
      </c>
      <c r="AL22" s="177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132</v>
      </c>
      <c r="AM22" s="214">
        <f>SUM(AL22-126)</f>
        <v>6</v>
      </c>
    </row>
    <row r="23" spans="1:39" ht="15" customHeight="1">
      <c r="A23" s="4">
        <v>145459</v>
      </c>
      <c r="B23" s="308" t="s">
        <v>30</v>
      </c>
      <c r="C23" s="12">
        <v>232036</v>
      </c>
      <c r="D23" s="7" t="s">
        <v>22</v>
      </c>
      <c r="E23" s="160" t="s">
        <v>28</v>
      </c>
      <c r="F23" s="240" t="s">
        <v>29</v>
      </c>
      <c r="G23" s="260"/>
      <c r="H23" s="210"/>
      <c r="I23" s="210" t="s">
        <v>29</v>
      </c>
      <c r="J23" s="161"/>
      <c r="K23" s="161"/>
      <c r="L23" s="161" t="s">
        <v>29</v>
      </c>
      <c r="M23" s="161"/>
      <c r="N23" s="161"/>
      <c r="O23" s="210" t="s">
        <v>29</v>
      </c>
      <c r="P23" s="210"/>
      <c r="Q23" s="161"/>
      <c r="R23" s="161"/>
      <c r="S23" s="161" t="s">
        <v>29</v>
      </c>
      <c r="T23" s="161"/>
      <c r="U23" s="161" t="s">
        <v>29</v>
      </c>
      <c r="V23" s="210"/>
      <c r="W23" s="210"/>
      <c r="X23" s="161" t="s">
        <v>29</v>
      </c>
      <c r="Y23" s="161"/>
      <c r="Z23" s="161"/>
      <c r="AA23" s="161" t="s">
        <v>29</v>
      </c>
      <c r="AB23" s="161"/>
      <c r="AC23" s="210"/>
      <c r="AD23" s="210" t="s">
        <v>29</v>
      </c>
      <c r="AE23" s="210"/>
      <c r="AF23" s="161"/>
      <c r="AG23" s="161" t="s">
        <v>279</v>
      </c>
      <c r="AH23" s="161"/>
      <c r="AI23" s="161"/>
      <c r="AJ23" s="210" t="s">
        <v>279</v>
      </c>
      <c r="AK23" s="176">
        <v>126</v>
      </c>
      <c r="AL23" s="177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108</v>
      </c>
      <c r="AM23" s="214">
        <f>SUM(AL23-126)</f>
        <v>-18</v>
      </c>
    </row>
    <row r="24" spans="1:39" ht="15" customHeight="1" thickBot="1">
      <c r="A24" s="170" t="s">
        <v>16</v>
      </c>
      <c r="B24" s="172" t="s">
        <v>0</v>
      </c>
      <c r="C24" s="172"/>
      <c r="D24" s="172" t="s">
        <v>1</v>
      </c>
      <c r="E24" s="326" t="s">
        <v>2</v>
      </c>
      <c r="F24" s="174">
        <v>1</v>
      </c>
      <c r="G24" s="174">
        <v>2</v>
      </c>
      <c r="H24" s="174">
        <v>3</v>
      </c>
      <c r="I24" s="174">
        <v>4</v>
      </c>
      <c r="J24" s="174">
        <v>5</v>
      </c>
      <c r="K24" s="174">
        <v>6</v>
      </c>
      <c r="L24" s="174">
        <v>7</v>
      </c>
      <c r="M24" s="174">
        <v>8</v>
      </c>
      <c r="N24" s="174">
        <v>9</v>
      </c>
      <c r="O24" s="174">
        <v>10</v>
      </c>
      <c r="P24" s="174">
        <v>11</v>
      </c>
      <c r="Q24" s="174">
        <v>12</v>
      </c>
      <c r="R24" s="174">
        <v>13</v>
      </c>
      <c r="S24" s="174">
        <v>14</v>
      </c>
      <c r="T24" s="174">
        <v>15</v>
      </c>
      <c r="U24" s="174">
        <v>16</v>
      </c>
      <c r="V24" s="174">
        <v>17</v>
      </c>
      <c r="W24" s="174">
        <v>18</v>
      </c>
      <c r="X24" s="174">
        <v>19</v>
      </c>
      <c r="Y24" s="174">
        <v>20</v>
      </c>
      <c r="Z24" s="174">
        <v>21</v>
      </c>
      <c r="AA24" s="174">
        <v>22</v>
      </c>
      <c r="AB24" s="174">
        <v>23</v>
      </c>
      <c r="AC24" s="174">
        <v>24</v>
      </c>
      <c r="AD24" s="174">
        <v>25</v>
      </c>
      <c r="AE24" s="174">
        <v>26</v>
      </c>
      <c r="AF24" s="174">
        <v>27</v>
      </c>
      <c r="AG24" s="174">
        <v>28</v>
      </c>
      <c r="AH24" s="174">
        <v>29</v>
      </c>
      <c r="AI24" s="174">
        <v>30</v>
      </c>
      <c r="AJ24" s="174">
        <v>31</v>
      </c>
      <c r="AK24" s="320" t="s">
        <v>3</v>
      </c>
      <c r="AL24" s="321" t="s">
        <v>4</v>
      </c>
      <c r="AM24" s="322" t="s">
        <v>5</v>
      </c>
    </row>
    <row r="25" spans="1:39" ht="15" customHeight="1">
      <c r="A25" s="170"/>
      <c r="B25" s="172" t="s">
        <v>6</v>
      </c>
      <c r="C25" s="172"/>
      <c r="D25" s="172"/>
      <c r="E25" s="326"/>
      <c r="F25" s="173" t="s">
        <v>11</v>
      </c>
      <c r="G25" s="173" t="s">
        <v>8</v>
      </c>
      <c r="H25" s="173" t="s">
        <v>8</v>
      </c>
      <c r="I25" s="173" t="s">
        <v>9</v>
      </c>
      <c r="J25" s="173" t="s">
        <v>8</v>
      </c>
      <c r="K25" s="173" t="s">
        <v>10</v>
      </c>
      <c r="L25" s="173" t="s">
        <v>11</v>
      </c>
      <c r="M25" s="173" t="s">
        <v>11</v>
      </c>
      <c r="N25" s="173" t="s">
        <v>8</v>
      </c>
      <c r="O25" s="173" t="s">
        <v>8</v>
      </c>
      <c r="P25" s="173" t="s">
        <v>9</v>
      </c>
      <c r="Q25" s="173" t="s">
        <v>8</v>
      </c>
      <c r="R25" s="173" t="s">
        <v>10</v>
      </c>
      <c r="S25" s="173" t="s">
        <v>11</v>
      </c>
      <c r="T25" s="173" t="s">
        <v>11</v>
      </c>
      <c r="U25" s="173" t="s">
        <v>8</v>
      </c>
      <c r="V25" s="173" t="s">
        <v>8</v>
      </c>
      <c r="W25" s="173" t="s">
        <v>9</v>
      </c>
      <c r="X25" s="173" t="s">
        <v>8</v>
      </c>
      <c r="Y25" s="173" t="s">
        <v>10</v>
      </c>
      <c r="Z25" s="173" t="s">
        <v>11</v>
      </c>
      <c r="AA25" s="173" t="s">
        <v>11</v>
      </c>
      <c r="AB25" s="173" t="s">
        <v>8</v>
      </c>
      <c r="AC25" s="173" t="s">
        <v>8</v>
      </c>
      <c r="AD25" s="173" t="s">
        <v>9</v>
      </c>
      <c r="AE25" s="173" t="s">
        <v>8</v>
      </c>
      <c r="AF25" s="173" t="s">
        <v>10</v>
      </c>
      <c r="AG25" s="173" t="s">
        <v>11</v>
      </c>
      <c r="AH25" s="173" t="s">
        <v>11</v>
      </c>
      <c r="AI25" s="173" t="s">
        <v>8</v>
      </c>
      <c r="AJ25" s="173" t="s">
        <v>8</v>
      </c>
      <c r="AK25" s="314"/>
      <c r="AL25" s="316"/>
      <c r="AM25" s="318"/>
    </row>
    <row r="26" spans="1:39" ht="15" customHeight="1">
      <c r="A26" s="4">
        <v>150541</v>
      </c>
      <c r="B26" s="307" t="s">
        <v>31</v>
      </c>
      <c r="C26" s="7">
        <v>157559</v>
      </c>
      <c r="D26" s="7" t="s">
        <v>18</v>
      </c>
      <c r="E26" s="160" t="s">
        <v>28</v>
      </c>
      <c r="F26" s="240"/>
      <c r="G26" s="240" t="s">
        <v>29</v>
      </c>
      <c r="H26" s="210"/>
      <c r="I26" s="210"/>
      <c r="J26" s="161" t="s">
        <v>29</v>
      </c>
      <c r="K26" s="161"/>
      <c r="L26" s="161"/>
      <c r="M26" s="161" t="s">
        <v>29</v>
      </c>
      <c r="N26" s="161"/>
      <c r="O26" s="210"/>
      <c r="P26" s="210" t="s">
        <v>29</v>
      </c>
      <c r="Q26" s="161"/>
      <c r="R26" s="161"/>
      <c r="S26" s="161" t="s">
        <v>29</v>
      </c>
      <c r="T26" s="161"/>
      <c r="U26" s="161"/>
      <c r="V26" s="210" t="s">
        <v>29</v>
      </c>
      <c r="W26" s="210"/>
      <c r="X26" s="161"/>
      <c r="Y26" s="161" t="s">
        <v>29</v>
      </c>
      <c r="Z26" s="161"/>
      <c r="AA26" s="161"/>
      <c r="AB26" s="161" t="s">
        <v>29</v>
      </c>
      <c r="AC26" s="210"/>
      <c r="AD26" s="210"/>
      <c r="AE26" s="210" t="s">
        <v>29</v>
      </c>
      <c r="AF26" s="161"/>
      <c r="AG26" s="161"/>
      <c r="AH26" s="161" t="s">
        <v>29</v>
      </c>
      <c r="AI26" s="161"/>
      <c r="AJ26" s="210" t="s">
        <v>279</v>
      </c>
      <c r="AK26" s="176">
        <v>126</v>
      </c>
      <c r="AL26" s="177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120</v>
      </c>
      <c r="AM26" s="214">
        <f>SUM(AL26-126)</f>
        <v>-6</v>
      </c>
    </row>
    <row r="27" spans="1:39" ht="15" customHeight="1">
      <c r="A27" s="4">
        <v>150584</v>
      </c>
      <c r="B27" s="308" t="s">
        <v>32</v>
      </c>
      <c r="C27" s="12">
        <v>157587</v>
      </c>
      <c r="D27" s="7" t="s">
        <v>22</v>
      </c>
      <c r="E27" s="160" t="s">
        <v>28</v>
      </c>
      <c r="F27" s="261"/>
      <c r="G27" s="240" t="s">
        <v>29</v>
      </c>
      <c r="H27" s="210"/>
      <c r="I27" s="210" t="s">
        <v>29</v>
      </c>
      <c r="J27" s="161"/>
      <c r="K27" s="161" t="s">
        <v>29</v>
      </c>
      <c r="L27" s="161"/>
      <c r="M27" s="161" t="s">
        <v>29</v>
      </c>
      <c r="N27" s="161"/>
      <c r="O27" s="210"/>
      <c r="P27" s="210" t="s">
        <v>29</v>
      </c>
      <c r="Q27" s="161" t="s">
        <v>29</v>
      </c>
      <c r="R27" s="161" t="s">
        <v>29</v>
      </c>
      <c r="S27" s="161"/>
      <c r="T27" s="161"/>
      <c r="U27" s="161" t="s">
        <v>29</v>
      </c>
      <c r="V27" s="210"/>
      <c r="W27" s="210"/>
      <c r="X27" s="161" t="s">
        <v>29</v>
      </c>
      <c r="Y27" s="161"/>
      <c r="Z27" s="161"/>
      <c r="AA27" s="161" t="s">
        <v>29</v>
      </c>
      <c r="AB27" s="161"/>
      <c r="AC27" s="210" t="s">
        <v>29</v>
      </c>
      <c r="AD27" s="210"/>
      <c r="AE27" s="210"/>
      <c r="AF27" s="161"/>
      <c r="AG27" s="284" t="s">
        <v>291</v>
      </c>
      <c r="AH27" s="161"/>
      <c r="AI27" s="161" t="s">
        <v>29</v>
      </c>
      <c r="AJ27" s="210"/>
      <c r="AK27" s="176">
        <v>126</v>
      </c>
      <c r="AL27" s="177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144</v>
      </c>
      <c r="AM27" s="214">
        <f>SUM(AL27-126)</f>
        <v>18</v>
      </c>
    </row>
    <row r="28" spans="1:39" ht="15" customHeight="1" thickBot="1">
      <c r="A28" s="170" t="s">
        <v>16</v>
      </c>
      <c r="B28" s="172" t="s">
        <v>0</v>
      </c>
      <c r="C28" s="172"/>
      <c r="D28" s="172" t="s">
        <v>1</v>
      </c>
      <c r="E28" s="326" t="s">
        <v>2</v>
      </c>
      <c r="F28" s="174">
        <v>1</v>
      </c>
      <c r="G28" s="174">
        <v>2</v>
      </c>
      <c r="H28" s="174">
        <v>3</v>
      </c>
      <c r="I28" s="174">
        <v>4</v>
      </c>
      <c r="J28" s="174">
        <v>5</v>
      </c>
      <c r="K28" s="174">
        <v>6</v>
      </c>
      <c r="L28" s="174">
        <v>7</v>
      </c>
      <c r="M28" s="174">
        <v>8</v>
      </c>
      <c r="N28" s="174">
        <v>9</v>
      </c>
      <c r="O28" s="174">
        <v>10</v>
      </c>
      <c r="P28" s="174">
        <v>11</v>
      </c>
      <c r="Q28" s="174">
        <v>12</v>
      </c>
      <c r="R28" s="174">
        <v>13</v>
      </c>
      <c r="S28" s="174">
        <v>14</v>
      </c>
      <c r="T28" s="174">
        <v>15</v>
      </c>
      <c r="U28" s="174">
        <v>16</v>
      </c>
      <c r="V28" s="174">
        <v>17</v>
      </c>
      <c r="W28" s="174">
        <v>18</v>
      </c>
      <c r="X28" s="174">
        <v>19</v>
      </c>
      <c r="Y28" s="174">
        <v>20</v>
      </c>
      <c r="Z28" s="174">
        <v>21</v>
      </c>
      <c r="AA28" s="174">
        <v>22</v>
      </c>
      <c r="AB28" s="174">
        <v>23</v>
      </c>
      <c r="AC28" s="174">
        <v>24</v>
      </c>
      <c r="AD28" s="174">
        <v>25</v>
      </c>
      <c r="AE28" s="174">
        <v>26</v>
      </c>
      <c r="AF28" s="174">
        <v>27</v>
      </c>
      <c r="AG28" s="174">
        <v>28</v>
      </c>
      <c r="AH28" s="174">
        <v>29</v>
      </c>
      <c r="AI28" s="174">
        <v>30</v>
      </c>
      <c r="AJ28" s="174">
        <v>31</v>
      </c>
      <c r="AK28" s="320" t="s">
        <v>3</v>
      </c>
      <c r="AL28" s="321" t="s">
        <v>4</v>
      </c>
      <c r="AM28" s="322" t="s">
        <v>5</v>
      </c>
    </row>
    <row r="29" spans="1:39" ht="15" customHeight="1">
      <c r="A29" s="170"/>
      <c r="B29" s="172" t="s">
        <v>6</v>
      </c>
      <c r="C29" s="172"/>
      <c r="D29" s="172"/>
      <c r="E29" s="326"/>
      <c r="F29" s="173" t="s">
        <v>11</v>
      </c>
      <c r="G29" s="173" t="s">
        <v>8</v>
      </c>
      <c r="H29" s="173" t="s">
        <v>8</v>
      </c>
      <c r="I29" s="173" t="s">
        <v>9</v>
      </c>
      <c r="J29" s="173" t="s">
        <v>8</v>
      </c>
      <c r="K29" s="173" t="s">
        <v>10</v>
      </c>
      <c r="L29" s="173" t="s">
        <v>11</v>
      </c>
      <c r="M29" s="173" t="s">
        <v>11</v>
      </c>
      <c r="N29" s="173" t="s">
        <v>8</v>
      </c>
      <c r="O29" s="173" t="s">
        <v>8</v>
      </c>
      <c r="P29" s="173" t="s">
        <v>9</v>
      </c>
      <c r="Q29" s="173" t="s">
        <v>8</v>
      </c>
      <c r="R29" s="173" t="s">
        <v>10</v>
      </c>
      <c r="S29" s="173" t="s">
        <v>11</v>
      </c>
      <c r="T29" s="173" t="s">
        <v>11</v>
      </c>
      <c r="U29" s="173" t="s">
        <v>8</v>
      </c>
      <c r="V29" s="173" t="s">
        <v>8</v>
      </c>
      <c r="W29" s="173" t="s">
        <v>9</v>
      </c>
      <c r="X29" s="173" t="s">
        <v>8</v>
      </c>
      <c r="Y29" s="173" t="s">
        <v>10</v>
      </c>
      <c r="Z29" s="173" t="s">
        <v>11</v>
      </c>
      <c r="AA29" s="173" t="s">
        <v>11</v>
      </c>
      <c r="AB29" s="173" t="s">
        <v>8</v>
      </c>
      <c r="AC29" s="173" t="s">
        <v>8</v>
      </c>
      <c r="AD29" s="173" t="s">
        <v>9</v>
      </c>
      <c r="AE29" s="173" t="s">
        <v>8</v>
      </c>
      <c r="AF29" s="173" t="s">
        <v>10</v>
      </c>
      <c r="AG29" s="173" t="s">
        <v>11</v>
      </c>
      <c r="AH29" s="173" t="s">
        <v>11</v>
      </c>
      <c r="AI29" s="173" t="s">
        <v>8</v>
      </c>
      <c r="AJ29" s="173" t="s">
        <v>8</v>
      </c>
      <c r="AK29" s="314"/>
      <c r="AL29" s="316"/>
      <c r="AM29" s="318"/>
    </row>
    <row r="30" spans="1:39" ht="15" customHeight="1">
      <c r="A30" s="188">
        <v>431362</v>
      </c>
      <c r="B30" s="309" t="s">
        <v>250</v>
      </c>
      <c r="C30" s="189">
        <v>109874</v>
      </c>
      <c r="D30" s="190" t="s">
        <v>22</v>
      </c>
      <c r="E30" s="178" t="s">
        <v>28</v>
      </c>
      <c r="F30" s="240"/>
      <c r="G30" s="260"/>
      <c r="H30" s="275" t="s">
        <v>291</v>
      </c>
      <c r="I30" s="210"/>
      <c r="J30" s="161"/>
      <c r="K30" s="161" t="s">
        <v>29</v>
      </c>
      <c r="L30" s="161"/>
      <c r="M30" s="161"/>
      <c r="N30" s="161" t="s">
        <v>29</v>
      </c>
      <c r="O30" s="210"/>
      <c r="P30" s="210"/>
      <c r="Q30" s="161" t="s">
        <v>29</v>
      </c>
      <c r="R30" s="161"/>
      <c r="S30" s="161"/>
      <c r="T30" s="161" t="s">
        <v>29</v>
      </c>
      <c r="U30" s="161"/>
      <c r="V30" s="210"/>
      <c r="W30" s="210" t="s">
        <v>29</v>
      </c>
      <c r="X30" s="161"/>
      <c r="Y30" s="161" t="s">
        <v>29</v>
      </c>
      <c r="Z30" s="161"/>
      <c r="AA30" s="161"/>
      <c r="AB30" s="161" t="s">
        <v>29</v>
      </c>
      <c r="AC30" s="210"/>
      <c r="AD30" s="210"/>
      <c r="AE30" s="210" t="s">
        <v>89</v>
      </c>
      <c r="AF30" s="161" t="s">
        <v>29</v>
      </c>
      <c r="AG30" s="161"/>
      <c r="AH30" s="161" t="s">
        <v>29</v>
      </c>
      <c r="AI30" s="161"/>
      <c r="AJ30" s="210" t="s">
        <v>29</v>
      </c>
      <c r="AK30" s="176">
        <v>126</v>
      </c>
      <c r="AL30" s="177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120</v>
      </c>
      <c r="AM30" s="214">
        <f>SUM(AL30-126)</f>
        <v>-6</v>
      </c>
    </row>
    <row r="31" spans="1:39" ht="15" customHeight="1">
      <c r="A31" s="247">
        <v>427950</v>
      </c>
      <c r="B31" s="310" t="s">
        <v>31</v>
      </c>
      <c r="C31" s="248">
        <v>157559</v>
      </c>
      <c r="D31" s="248" t="s">
        <v>18</v>
      </c>
      <c r="E31" s="249" t="s">
        <v>28</v>
      </c>
      <c r="F31" s="261"/>
      <c r="G31" s="261"/>
      <c r="H31" s="210" t="s">
        <v>29</v>
      </c>
      <c r="I31" s="210"/>
      <c r="J31" s="161"/>
      <c r="K31" s="284" t="s">
        <v>291</v>
      </c>
      <c r="L31" s="161"/>
      <c r="M31" s="161"/>
      <c r="N31" s="161" t="s">
        <v>29</v>
      </c>
      <c r="O31" s="210"/>
      <c r="P31" s="210"/>
      <c r="Q31" s="284" t="s">
        <v>291</v>
      </c>
      <c r="R31" s="161"/>
      <c r="S31" s="161"/>
      <c r="T31" s="161" t="s">
        <v>29</v>
      </c>
      <c r="U31" s="161"/>
      <c r="V31" s="210"/>
      <c r="W31" s="210" t="s">
        <v>29</v>
      </c>
      <c r="X31" s="161"/>
      <c r="Y31" s="161"/>
      <c r="Z31" s="161" t="s">
        <v>29</v>
      </c>
      <c r="AA31" s="161"/>
      <c r="AB31" s="161"/>
      <c r="AC31" s="210" t="s">
        <v>29</v>
      </c>
      <c r="AD31" s="210"/>
      <c r="AE31" s="210"/>
      <c r="AF31" s="161" t="s">
        <v>29</v>
      </c>
      <c r="AG31" s="284" t="s">
        <v>291</v>
      </c>
      <c r="AH31" s="161"/>
      <c r="AI31" s="161" t="s">
        <v>29</v>
      </c>
      <c r="AJ31" s="210"/>
      <c r="AK31" s="176">
        <v>126</v>
      </c>
      <c r="AL31" s="177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96</v>
      </c>
      <c r="AM31" s="214">
        <f>SUM(AL31-126)</f>
        <v>-30</v>
      </c>
    </row>
    <row r="32" spans="1:39" ht="15" customHeight="1" thickBot="1">
      <c r="A32" s="245" t="s">
        <v>16</v>
      </c>
      <c r="B32" s="246" t="s">
        <v>0</v>
      </c>
      <c r="C32" s="246"/>
      <c r="D32" s="246" t="s">
        <v>1</v>
      </c>
      <c r="E32" s="332" t="s">
        <v>2</v>
      </c>
      <c r="F32" s="174">
        <v>1</v>
      </c>
      <c r="G32" s="174">
        <v>2</v>
      </c>
      <c r="H32" s="174">
        <v>3</v>
      </c>
      <c r="I32" s="174">
        <v>4</v>
      </c>
      <c r="J32" s="174">
        <v>5</v>
      </c>
      <c r="K32" s="174">
        <v>6</v>
      </c>
      <c r="L32" s="174">
        <v>7</v>
      </c>
      <c r="M32" s="174">
        <v>8</v>
      </c>
      <c r="N32" s="174">
        <v>9</v>
      </c>
      <c r="O32" s="174">
        <v>10</v>
      </c>
      <c r="P32" s="174">
        <v>11</v>
      </c>
      <c r="Q32" s="174">
        <v>12</v>
      </c>
      <c r="R32" s="174">
        <v>13</v>
      </c>
      <c r="S32" s="174">
        <v>14</v>
      </c>
      <c r="T32" s="174">
        <v>15</v>
      </c>
      <c r="U32" s="174">
        <v>16</v>
      </c>
      <c r="V32" s="174">
        <v>17</v>
      </c>
      <c r="W32" s="174">
        <v>18</v>
      </c>
      <c r="X32" s="174">
        <v>19</v>
      </c>
      <c r="Y32" s="174">
        <v>20</v>
      </c>
      <c r="Z32" s="174">
        <v>21</v>
      </c>
      <c r="AA32" s="174">
        <v>22</v>
      </c>
      <c r="AB32" s="174">
        <v>23</v>
      </c>
      <c r="AC32" s="174">
        <v>24</v>
      </c>
      <c r="AD32" s="174">
        <v>25</v>
      </c>
      <c r="AE32" s="174">
        <v>26</v>
      </c>
      <c r="AF32" s="174">
        <v>27</v>
      </c>
      <c r="AG32" s="174">
        <v>28</v>
      </c>
      <c r="AH32" s="174">
        <v>29</v>
      </c>
      <c r="AI32" s="174">
        <v>30</v>
      </c>
      <c r="AJ32" s="174">
        <v>31</v>
      </c>
      <c r="AK32" s="320" t="s">
        <v>3</v>
      </c>
      <c r="AL32" s="321" t="s">
        <v>4</v>
      </c>
      <c r="AM32" s="322" t="s">
        <v>5</v>
      </c>
    </row>
    <row r="33" spans="1:39" ht="15" customHeight="1">
      <c r="A33" s="170"/>
      <c r="B33" s="244" t="s">
        <v>6</v>
      </c>
      <c r="C33" s="244"/>
      <c r="D33" s="244"/>
      <c r="E33" s="326"/>
      <c r="F33" s="173" t="s">
        <v>11</v>
      </c>
      <c r="G33" s="173" t="s">
        <v>8</v>
      </c>
      <c r="H33" s="173" t="s">
        <v>8</v>
      </c>
      <c r="I33" s="173" t="s">
        <v>9</v>
      </c>
      <c r="J33" s="173" t="s">
        <v>8</v>
      </c>
      <c r="K33" s="173" t="s">
        <v>10</v>
      </c>
      <c r="L33" s="173" t="s">
        <v>11</v>
      </c>
      <c r="M33" s="173" t="s">
        <v>11</v>
      </c>
      <c r="N33" s="173" t="s">
        <v>8</v>
      </c>
      <c r="O33" s="173" t="s">
        <v>8</v>
      </c>
      <c r="P33" s="173" t="s">
        <v>9</v>
      </c>
      <c r="Q33" s="173" t="s">
        <v>8</v>
      </c>
      <c r="R33" s="173" t="s">
        <v>10</v>
      </c>
      <c r="S33" s="173" t="s">
        <v>11</v>
      </c>
      <c r="T33" s="173" t="s">
        <v>11</v>
      </c>
      <c r="U33" s="173" t="s">
        <v>8</v>
      </c>
      <c r="V33" s="173" t="s">
        <v>8</v>
      </c>
      <c r="W33" s="173" t="s">
        <v>9</v>
      </c>
      <c r="X33" s="173" t="s">
        <v>8</v>
      </c>
      <c r="Y33" s="173" t="s">
        <v>10</v>
      </c>
      <c r="Z33" s="173" t="s">
        <v>11</v>
      </c>
      <c r="AA33" s="173" t="s">
        <v>11</v>
      </c>
      <c r="AB33" s="173" t="s">
        <v>8</v>
      </c>
      <c r="AC33" s="173" t="s">
        <v>8</v>
      </c>
      <c r="AD33" s="173" t="s">
        <v>9</v>
      </c>
      <c r="AE33" s="173" t="s">
        <v>8</v>
      </c>
      <c r="AF33" s="173" t="s">
        <v>10</v>
      </c>
      <c r="AG33" s="173" t="s">
        <v>11</v>
      </c>
      <c r="AH33" s="173" t="s">
        <v>11</v>
      </c>
      <c r="AI33" s="173" t="s">
        <v>8</v>
      </c>
      <c r="AJ33" s="173" t="s">
        <v>8</v>
      </c>
      <c r="AK33" s="314"/>
      <c r="AL33" s="316"/>
      <c r="AM33" s="318"/>
    </row>
    <row r="34" spans="1:39" ht="15" customHeight="1">
      <c r="A34" s="188">
        <v>431753</v>
      </c>
      <c r="B34" s="309" t="s">
        <v>290</v>
      </c>
      <c r="C34" s="189">
        <v>417423</v>
      </c>
      <c r="D34" s="263" t="s">
        <v>288</v>
      </c>
      <c r="E34" s="178" t="s">
        <v>281</v>
      </c>
      <c r="F34" s="240"/>
      <c r="G34" s="240" t="s">
        <v>20</v>
      </c>
      <c r="H34" s="210"/>
      <c r="I34" s="210"/>
      <c r="J34" s="161"/>
      <c r="K34" s="161" t="s">
        <v>20</v>
      </c>
      <c r="L34" s="161"/>
      <c r="M34" s="161" t="s">
        <v>20</v>
      </c>
      <c r="N34" s="161"/>
      <c r="O34" s="210"/>
      <c r="P34" s="210"/>
      <c r="Q34" s="161" t="s">
        <v>20</v>
      </c>
      <c r="R34" s="161"/>
      <c r="S34" s="161" t="s">
        <v>20</v>
      </c>
      <c r="T34" s="266" t="s">
        <v>20</v>
      </c>
      <c r="U34" s="161" t="s">
        <v>15</v>
      </c>
      <c r="V34" s="210"/>
      <c r="W34" s="210"/>
      <c r="X34" s="161"/>
      <c r="Y34" s="161" t="s">
        <v>20</v>
      </c>
      <c r="Z34" s="161"/>
      <c r="AA34" s="161" t="s">
        <v>20</v>
      </c>
      <c r="AB34" s="161"/>
      <c r="AC34" s="210"/>
      <c r="AD34" s="210"/>
      <c r="AE34" s="210" t="s">
        <v>20</v>
      </c>
      <c r="AF34" s="161"/>
      <c r="AG34" s="161" t="s">
        <v>20</v>
      </c>
      <c r="AH34" s="161"/>
      <c r="AI34" s="161" t="s">
        <v>20</v>
      </c>
      <c r="AJ34" s="210"/>
      <c r="AK34" s="176">
        <v>126</v>
      </c>
      <c r="AL34" s="177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138</v>
      </c>
      <c r="AM34" s="214">
        <f>SUM(AL34-126)</f>
        <v>12</v>
      </c>
    </row>
    <row r="35" spans="1:39" ht="15" customHeight="1">
      <c r="A35" s="247">
        <v>429066</v>
      </c>
      <c r="B35" s="310" t="s">
        <v>12</v>
      </c>
      <c r="C35" s="248">
        <v>60541</v>
      </c>
      <c r="D35" s="276" t="s">
        <v>288</v>
      </c>
      <c r="E35" s="249" t="s">
        <v>281</v>
      </c>
      <c r="F35" s="240" t="s">
        <v>20</v>
      </c>
      <c r="G35" s="240"/>
      <c r="H35" s="274"/>
      <c r="I35" s="274"/>
      <c r="J35" s="240" t="s">
        <v>20</v>
      </c>
      <c r="K35" s="240"/>
      <c r="L35" s="240" t="s">
        <v>20</v>
      </c>
      <c r="M35" s="240"/>
      <c r="N35" s="240" t="s">
        <v>20</v>
      </c>
      <c r="O35" s="274"/>
      <c r="P35" s="274"/>
      <c r="Q35" s="240"/>
      <c r="R35" s="240" t="s">
        <v>20</v>
      </c>
      <c r="S35" s="240"/>
      <c r="T35" s="240" t="s">
        <v>20</v>
      </c>
      <c r="U35" s="240"/>
      <c r="V35" s="274"/>
      <c r="W35" s="274"/>
      <c r="X35" s="240" t="s">
        <v>20</v>
      </c>
      <c r="Y35" s="240"/>
      <c r="Z35" s="161" t="s">
        <v>20</v>
      </c>
      <c r="AA35" s="161"/>
      <c r="AB35" s="161" t="s">
        <v>20</v>
      </c>
      <c r="AC35" s="210"/>
      <c r="AD35" s="210"/>
      <c r="AE35" s="210"/>
      <c r="AF35" s="161" t="s">
        <v>20</v>
      </c>
      <c r="AG35" s="161"/>
      <c r="AH35" s="161" t="s">
        <v>20</v>
      </c>
      <c r="AI35" s="161"/>
      <c r="AJ35" s="210"/>
      <c r="AK35" s="176">
        <v>126</v>
      </c>
      <c r="AL35" s="177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132</v>
      </c>
      <c r="AM35" s="214">
        <f>SUM(AL35-126)</f>
        <v>6</v>
      </c>
    </row>
    <row r="36" spans="1:39" ht="15" customHeight="1" thickBot="1">
      <c r="A36" s="245" t="s">
        <v>16</v>
      </c>
      <c r="B36" s="246" t="s">
        <v>0</v>
      </c>
      <c r="C36" s="246"/>
      <c r="D36" s="246" t="s">
        <v>1</v>
      </c>
      <c r="E36" s="332" t="s">
        <v>2</v>
      </c>
      <c r="F36" s="174">
        <v>1</v>
      </c>
      <c r="G36" s="174">
        <v>2</v>
      </c>
      <c r="H36" s="174">
        <v>3</v>
      </c>
      <c r="I36" s="174">
        <v>4</v>
      </c>
      <c r="J36" s="174">
        <v>5</v>
      </c>
      <c r="K36" s="174">
        <v>6</v>
      </c>
      <c r="L36" s="174">
        <v>7</v>
      </c>
      <c r="M36" s="174">
        <v>8</v>
      </c>
      <c r="N36" s="174">
        <v>9</v>
      </c>
      <c r="O36" s="174">
        <v>10</v>
      </c>
      <c r="P36" s="174">
        <v>11</v>
      </c>
      <c r="Q36" s="174">
        <v>12</v>
      </c>
      <c r="R36" s="174">
        <v>13</v>
      </c>
      <c r="S36" s="174">
        <v>14</v>
      </c>
      <c r="T36" s="174">
        <v>15</v>
      </c>
      <c r="U36" s="174">
        <v>16</v>
      </c>
      <c r="V36" s="174">
        <v>17</v>
      </c>
      <c r="W36" s="174">
        <v>18</v>
      </c>
      <c r="X36" s="174">
        <v>19</v>
      </c>
      <c r="Y36" s="174">
        <v>20</v>
      </c>
      <c r="Z36" s="174">
        <v>21</v>
      </c>
      <c r="AA36" s="174">
        <v>22</v>
      </c>
      <c r="AB36" s="174">
        <v>23</v>
      </c>
      <c r="AC36" s="174">
        <v>24</v>
      </c>
      <c r="AD36" s="174">
        <v>25</v>
      </c>
      <c r="AE36" s="174">
        <v>26</v>
      </c>
      <c r="AF36" s="174">
        <v>27</v>
      </c>
      <c r="AG36" s="174">
        <v>28</v>
      </c>
      <c r="AH36" s="174">
        <v>29</v>
      </c>
      <c r="AI36" s="174">
        <v>30</v>
      </c>
      <c r="AJ36" s="174">
        <v>31</v>
      </c>
      <c r="AK36" s="320" t="s">
        <v>3</v>
      </c>
      <c r="AL36" s="321" t="s">
        <v>4</v>
      </c>
      <c r="AM36" s="322" t="s">
        <v>5</v>
      </c>
    </row>
    <row r="37" spans="1:39" ht="15" customHeight="1">
      <c r="A37" s="170"/>
      <c r="B37" s="269" t="s">
        <v>6</v>
      </c>
      <c r="C37" s="269"/>
      <c r="D37" s="269"/>
      <c r="E37" s="326"/>
      <c r="F37" s="173" t="s">
        <v>11</v>
      </c>
      <c r="G37" s="173" t="s">
        <v>8</v>
      </c>
      <c r="H37" s="173" t="s">
        <v>8</v>
      </c>
      <c r="I37" s="173" t="s">
        <v>9</v>
      </c>
      <c r="J37" s="173" t="s">
        <v>8</v>
      </c>
      <c r="K37" s="173" t="s">
        <v>10</v>
      </c>
      <c r="L37" s="173" t="s">
        <v>11</v>
      </c>
      <c r="M37" s="173" t="s">
        <v>11</v>
      </c>
      <c r="N37" s="173" t="s">
        <v>8</v>
      </c>
      <c r="O37" s="173" t="s">
        <v>8</v>
      </c>
      <c r="P37" s="173" t="s">
        <v>9</v>
      </c>
      <c r="Q37" s="173" t="s">
        <v>8</v>
      </c>
      <c r="R37" s="173" t="s">
        <v>10</v>
      </c>
      <c r="S37" s="173" t="s">
        <v>11</v>
      </c>
      <c r="T37" s="173" t="s">
        <v>11</v>
      </c>
      <c r="U37" s="173" t="s">
        <v>8</v>
      </c>
      <c r="V37" s="173" t="s">
        <v>8</v>
      </c>
      <c r="W37" s="173" t="s">
        <v>9</v>
      </c>
      <c r="X37" s="173" t="s">
        <v>8</v>
      </c>
      <c r="Y37" s="173" t="s">
        <v>10</v>
      </c>
      <c r="Z37" s="173" t="s">
        <v>11</v>
      </c>
      <c r="AA37" s="173" t="s">
        <v>11</v>
      </c>
      <c r="AB37" s="173" t="s">
        <v>8</v>
      </c>
      <c r="AC37" s="173" t="s">
        <v>8</v>
      </c>
      <c r="AD37" s="173" t="s">
        <v>9</v>
      </c>
      <c r="AE37" s="173" t="s">
        <v>8</v>
      </c>
      <c r="AF37" s="173" t="s">
        <v>10</v>
      </c>
      <c r="AG37" s="173" t="s">
        <v>11</v>
      </c>
      <c r="AH37" s="173" t="s">
        <v>11</v>
      </c>
      <c r="AI37" s="173" t="s">
        <v>8</v>
      </c>
      <c r="AJ37" s="173" t="s">
        <v>8</v>
      </c>
      <c r="AK37" s="314"/>
      <c r="AL37" s="316"/>
      <c r="AM37" s="318"/>
    </row>
    <row r="38" spans="1:39" ht="15" customHeight="1" thickBot="1">
      <c r="A38" s="277">
        <v>150622</v>
      </c>
      <c r="B38" s="278" t="s">
        <v>295</v>
      </c>
      <c r="C38" s="279"/>
      <c r="D38" s="280" t="s">
        <v>292</v>
      </c>
      <c r="E38" s="281"/>
      <c r="F38" s="242"/>
      <c r="G38" s="242"/>
      <c r="H38" s="165" t="s">
        <v>29</v>
      </c>
      <c r="I38" s="165"/>
      <c r="J38" s="164"/>
      <c r="K38" s="164"/>
      <c r="L38" s="164"/>
      <c r="M38" s="164"/>
      <c r="N38" s="164"/>
      <c r="O38" s="165"/>
      <c r="P38" s="165"/>
      <c r="Q38" s="164"/>
      <c r="R38" s="164"/>
      <c r="S38" s="164"/>
      <c r="T38" s="164"/>
      <c r="U38" s="164"/>
      <c r="V38" s="165"/>
      <c r="W38" s="165"/>
      <c r="X38" s="164"/>
      <c r="Y38" s="164"/>
      <c r="Z38" s="164"/>
      <c r="AA38" s="164"/>
      <c r="AB38" s="164"/>
      <c r="AC38" s="165"/>
      <c r="AD38" s="165"/>
      <c r="AE38" s="165"/>
      <c r="AF38" s="164"/>
      <c r="AG38" s="164"/>
      <c r="AH38" s="164"/>
      <c r="AI38" s="164"/>
      <c r="AJ38" s="165"/>
      <c r="AK38" s="216"/>
      <c r="AL38" s="217"/>
      <c r="AM38" s="217">
        <f>COUNTIF(F38:AL38,"T")*6+COUNTIF(F38:AL38,"P")*12+COUNTIF(F38:AL38,"M")*6+COUNTIF(F38:AL38,"I")*6+COUNTIF(F38:AL38,"N")*12+COUNTIF(F38:AL38,"TI")*11+COUNTIF(F38:AL38,"MT")*12+COUNTIF(F38:AL38,"MN")*18+COUNTIF(F38:AL38,"PI")*17+COUNTIF(F38:AL38,"TN")*18+COUNTIF(F38:AL38,"NB")*6+COUNTIF(F38:AL38,"AF")*6</f>
        <v>12</v>
      </c>
    </row>
    <row r="39" spans="1:39" s="17" customFormat="1" ht="12" customHeight="1" thickBot="1">
      <c r="A39" s="14"/>
      <c r="B39" s="330" t="s">
        <v>33</v>
      </c>
      <c r="C39" s="330"/>
      <c r="D39" s="330"/>
      <c r="E39" s="330"/>
      <c r="F39" s="15"/>
      <c r="G39" s="15"/>
      <c r="H39" s="15"/>
      <c r="I39" s="140"/>
      <c r="J39" s="140"/>
      <c r="K39" s="140"/>
      <c r="L39" s="140"/>
      <c r="M39" s="331" t="s">
        <v>262</v>
      </c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16"/>
    </row>
    <row r="40" spans="1:39" s="17" customFormat="1" ht="12" customHeight="1">
      <c r="A40" s="14"/>
      <c r="B40" s="339" t="s">
        <v>34</v>
      </c>
      <c r="C40" s="339"/>
      <c r="D40" s="339"/>
      <c r="E40" s="18"/>
      <c r="F40" s="19"/>
      <c r="G40" s="335"/>
      <c r="H40" s="335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19"/>
      <c r="U40" s="336"/>
      <c r="V40" s="336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21"/>
      <c r="AL40" s="22"/>
      <c r="AM40" s="22"/>
    </row>
    <row r="41" spans="1:39" ht="12" customHeight="1">
      <c r="A41" s="20"/>
      <c r="B41" s="334" t="s">
        <v>35</v>
      </c>
      <c r="C41" s="334"/>
      <c r="D41" s="334"/>
      <c r="E41" s="18"/>
      <c r="F41" s="23"/>
      <c r="G41" s="335"/>
      <c r="H41" s="335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19"/>
      <c r="U41" s="336"/>
      <c r="V41" s="336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21"/>
      <c r="AL41" s="22"/>
      <c r="AM41" s="22"/>
    </row>
    <row r="42" spans="1:39" ht="12" customHeight="1">
      <c r="A42" s="24"/>
      <c r="B42" s="334" t="s">
        <v>36</v>
      </c>
      <c r="C42" s="334"/>
      <c r="D42" s="334"/>
      <c r="E42" s="18"/>
      <c r="F42" s="19"/>
      <c r="G42" s="335"/>
      <c r="H42" s="335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19"/>
      <c r="U42" s="342"/>
      <c r="V42" s="342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1"/>
      <c r="AL42" s="22"/>
      <c r="AM42" s="22"/>
    </row>
    <row r="43" spans="1:39" ht="12" customHeight="1">
      <c r="A43" s="25"/>
      <c r="B43" s="334" t="s">
        <v>37</v>
      </c>
      <c r="C43" s="334"/>
      <c r="D43" s="334"/>
      <c r="E43" s="26"/>
      <c r="F43" s="27"/>
      <c r="G43" s="28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9"/>
      <c r="AL43" s="29"/>
      <c r="AM43" s="29"/>
    </row>
    <row r="44" spans="1:39" ht="12" customHeight="1">
      <c r="A44" s="25"/>
      <c r="B44" s="337" t="s">
        <v>38</v>
      </c>
      <c r="C44" s="337"/>
      <c r="D44" s="337"/>
      <c r="E44" s="18"/>
      <c r="F44" s="29"/>
      <c r="G44" s="26"/>
      <c r="H44" s="30"/>
      <c r="I44" s="3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9"/>
      <c r="AL44" s="29"/>
      <c r="AM44" s="29"/>
    </row>
    <row r="45" spans="1:39" ht="14.25">
      <c r="A45" s="25"/>
      <c r="B45" s="338" t="s">
        <v>39</v>
      </c>
      <c r="C45" s="338"/>
      <c r="D45" s="338"/>
      <c r="E45" s="25"/>
      <c r="F45" s="2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9"/>
      <c r="AL45" s="29"/>
      <c r="AM45" s="29"/>
    </row>
    <row r="46" spans="1:39" ht="15" thickBot="1">
      <c r="A46" s="25"/>
      <c r="B46" s="341" t="s">
        <v>40</v>
      </c>
      <c r="C46" s="341"/>
      <c r="D46" s="341"/>
      <c r="E46" s="25"/>
      <c r="F46" s="2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9"/>
      <c r="AL46" s="29"/>
      <c r="AM46" s="29"/>
    </row>
    <row r="47" spans="1:39" ht="14.25">
      <c r="A47" s="25"/>
      <c r="B47" s="25"/>
      <c r="C47" s="25"/>
      <c r="D47" s="25"/>
      <c r="E47" s="25"/>
      <c r="F47" s="29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9"/>
      <c r="AL47" s="29"/>
      <c r="AM47" s="29"/>
    </row>
    <row r="48" spans="1:39" ht="14.25">
      <c r="A48" s="25"/>
      <c r="B48" s="25"/>
      <c r="C48" s="25"/>
      <c r="D48" s="25"/>
      <c r="E48" s="25"/>
      <c r="F48" s="2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9"/>
      <c r="AL48" s="29"/>
      <c r="AM48" s="29"/>
    </row>
    <row r="49" spans="1:39" ht="14.25">
      <c r="A49" s="25"/>
      <c r="B49" s="25"/>
      <c r="C49" s="25"/>
      <c r="D49" s="25"/>
      <c r="E49" s="25"/>
      <c r="F49" s="2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9"/>
      <c r="AL49" s="29"/>
      <c r="AM49" s="29"/>
    </row>
    <row r="50" spans="1:39" ht="14.25">
      <c r="A50" s="25"/>
      <c r="B50" s="25"/>
      <c r="C50" s="25"/>
      <c r="D50" s="25"/>
      <c r="E50" s="25"/>
      <c r="F50" s="2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9"/>
      <c r="AL50" s="29"/>
      <c r="AM50" s="29"/>
    </row>
    <row r="51" spans="1:39" ht="14.25">
      <c r="A51" s="25"/>
      <c r="B51" s="25"/>
      <c r="C51" s="25"/>
      <c r="D51" s="25"/>
      <c r="E51" s="25"/>
      <c r="F51" s="2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9"/>
      <c r="AL51" s="29"/>
      <c r="AM51" s="29"/>
    </row>
    <row r="52" spans="1:39" ht="14.25">
      <c r="A52" s="25"/>
      <c r="B52" s="25"/>
      <c r="C52" s="25"/>
      <c r="D52" s="25"/>
      <c r="E52" s="25"/>
      <c r="F52" s="2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9"/>
      <c r="AL52" s="29"/>
      <c r="AM52" s="29"/>
    </row>
    <row r="53" spans="1:39" ht="14.25">
      <c r="A53" s="25"/>
      <c r="B53" s="25"/>
      <c r="C53" s="25"/>
      <c r="D53" s="25"/>
      <c r="E53" s="25"/>
      <c r="F53" s="2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9"/>
      <c r="AL53" s="29"/>
      <c r="AM53" s="29"/>
    </row>
    <row r="54" spans="1:39" ht="14.25">
      <c r="A54" s="25"/>
      <c r="B54" s="25"/>
      <c r="C54" s="25"/>
      <c r="D54" s="25"/>
      <c r="E54" s="25"/>
      <c r="F54" s="2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9"/>
      <c r="AL54" s="29"/>
      <c r="AM54" s="29"/>
    </row>
    <row r="55" spans="1:39" ht="14.25">
      <c r="A55" s="25"/>
      <c r="B55" s="25"/>
      <c r="C55" s="25"/>
      <c r="D55" s="25"/>
      <c r="E55" s="25"/>
      <c r="F55" s="29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9"/>
      <c r="AL55" s="29"/>
      <c r="AM55" s="29"/>
    </row>
    <row r="56" spans="1:39" ht="14.25">
      <c r="A56" s="25"/>
      <c r="B56" s="25"/>
      <c r="C56" s="25"/>
      <c r="D56" s="25"/>
      <c r="E56" s="25"/>
      <c r="F56" s="29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9"/>
      <c r="AL56" s="29"/>
      <c r="AM56" s="29"/>
    </row>
    <row r="57" spans="1:39" ht="14.25">
      <c r="A57" s="25"/>
      <c r="B57" s="25"/>
      <c r="C57" s="25"/>
      <c r="D57" s="25"/>
      <c r="E57" s="25"/>
      <c r="F57" s="29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9"/>
      <c r="AL57" s="29"/>
      <c r="AM57" s="29"/>
    </row>
    <row r="58" spans="1:39" ht="14.25">
      <c r="A58" s="25"/>
      <c r="B58" s="25"/>
      <c r="C58" s="25"/>
      <c r="D58" s="25"/>
      <c r="E58" s="25"/>
      <c r="F58" s="29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9"/>
      <c r="AL58" s="29"/>
      <c r="AM58" s="29"/>
    </row>
    <row r="59" spans="1:39" ht="14.25">
      <c r="A59" s="25"/>
      <c r="B59" s="25"/>
      <c r="C59" s="25"/>
      <c r="D59" s="25"/>
      <c r="E59" s="25"/>
      <c r="F59" s="29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9"/>
      <c r="AL59" s="29"/>
      <c r="AM59" s="29"/>
    </row>
    <row r="60" spans="1:39" ht="14.25">
      <c r="A60" s="25"/>
      <c r="B60" s="25"/>
      <c r="C60" s="25"/>
      <c r="D60" s="25"/>
      <c r="E60" s="25"/>
      <c r="F60" s="29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9"/>
      <c r="AL60" s="29"/>
      <c r="AM60" s="29"/>
    </row>
    <row r="61" spans="1:39" ht="14.25">
      <c r="A61" s="25"/>
      <c r="B61" s="25"/>
      <c r="C61" s="25"/>
      <c r="D61" s="25"/>
      <c r="E61" s="25"/>
      <c r="F61" s="29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9"/>
      <c r="AL61" s="29"/>
      <c r="AM61" s="29"/>
    </row>
    <row r="62" spans="1:39" ht="14.25">
      <c r="A62" s="25"/>
      <c r="B62" s="25"/>
      <c r="C62" s="25"/>
      <c r="D62" s="25"/>
      <c r="E62" s="25"/>
      <c r="F62" s="2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9"/>
      <c r="AL62" s="29"/>
      <c r="AM62" s="29"/>
    </row>
    <row r="63" spans="1:39" ht="14.25">
      <c r="A63" s="25"/>
      <c r="B63" s="25"/>
      <c r="C63" s="25"/>
      <c r="D63" s="25"/>
      <c r="E63" s="25"/>
      <c r="F63" s="29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9"/>
      <c r="AL63" s="29"/>
      <c r="AM63" s="29"/>
    </row>
    <row r="64" spans="1:39" ht="14.25">
      <c r="A64" s="25"/>
      <c r="B64" s="25"/>
      <c r="C64" s="25"/>
      <c r="D64" s="25"/>
      <c r="E64" s="25"/>
      <c r="F64" s="2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9"/>
      <c r="AL64" s="29"/>
      <c r="AM64" s="29"/>
    </row>
    <row r="65" spans="1:39" ht="14.25">
      <c r="A65" s="25"/>
      <c r="B65" s="25"/>
      <c r="C65" s="25"/>
      <c r="D65" s="25"/>
      <c r="E65" s="25"/>
      <c r="F65" s="29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9"/>
      <c r="AL65" s="29"/>
      <c r="AM65" s="29"/>
    </row>
    <row r="66" spans="1:39" ht="14.25">
      <c r="A66" s="25"/>
      <c r="B66" s="25"/>
      <c r="C66" s="25"/>
      <c r="D66" s="25"/>
      <c r="E66" s="25"/>
      <c r="F66" s="29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9"/>
      <c r="AL66" s="29"/>
      <c r="AM66" s="29"/>
    </row>
    <row r="67" spans="1:39" ht="14.25">
      <c r="A67" s="25"/>
      <c r="B67" s="25"/>
      <c r="C67" s="25"/>
      <c r="D67" s="25"/>
      <c r="E67" s="25"/>
      <c r="F67" s="29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9"/>
      <c r="AL67" s="29"/>
      <c r="AM67" s="29"/>
    </row>
    <row r="68" spans="1:39" ht="14.25">
      <c r="A68" s="25"/>
      <c r="B68" s="25"/>
      <c r="C68" s="25"/>
      <c r="D68" s="25"/>
      <c r="E68" s="25"/>
      <c r="F68" s="2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9"/>
      <c r="AL68" s="29"/>
      <c r="AM68" s="29"/>
    </row>
    <row r="69" spans="1:39" ht="14.25">
      <c r="A69" s="25"/>
      <c r="B69" s="25"/>
      <c r="C69" s="25"/>
      <c r="D69" s="25"/>
      <c r="E69" s="25"/>
      <c r="F69" s="29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9"/>
      <c r="AL69" s="29"/>
      <c r="AM69" s="29"/>
    </row>
    <row r="70" spans="1:39" ht="14.25">
      <c r="A70" s="25"/>
      <c r="B70" s="25"/>
      <c r="C70" s="25"/>
      <c r="D70" s="25"/>
      <c r="E70" s="25"/>
      <c r="F70" s="29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9"/>
      <c r="AL70" s="29"/>
      <c r="AM70" s="29"/>
    </row>
    <row r="71" spans="1:39" ht="14.25">
      <c r="A71" s="25"/>
      <c r="B71" s="25"/>
      <c r="C71" s="25"/>
      <c r="D71" s="25"/>
      <c r="E71" s="25"/>
      <c r="F71" s="29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9"/>
      <c r="AL71" s="29"/>
      <c r="AM71" s="29"/>
    </row>
    <row r="72" spans="1:39" ht="14.25">
      <c r="A72" s="25"/>
      <c r="B72" s="25"/>
      <c r="C72" s="25"/>
      <c r="D72" s="25"/>
      <c r="E72" s="25"/>
      <c r="F72" s="29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9"/>
      <c r="AL72" s="29"/>
      <c r="AM72" s="29"/>
    </row>
    <row r="73" spans="1:39" ht="14.25">
      <c r="A73" s="25"/>
      <c r="B73" s="25"/>
      <c r="C73" s="25"/>
      <c r="D73" s="25"/>
      <c r="E73" s="25"/>
      <c r="F73" s="29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9"/>
      <c r="AL73" s="29"/>
      <c r="AM73" s="29"/>
    </row>
    <row r="74" spans="1:39" ht="14.25">
      <c r="A74" s="25"/>
      <c r="B74" s="25"/>
      <c r="C74" s="25"/>
      <c r="D74" s="25"/>
      <c r="E74" s="25"/>
      <c r="F74" s="29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9"/>
      <c r="AL74" s="29"/>
      <c r="AM74" s="29"/>
    </row>
    <row r="75" spans="1:39" ht="14.25">
      <c r="A75" s="25"/>
      <c r="B75" s="25"/>
      <c r="C75" s="25"/>
      <c r="D75" s="25"/>
      <c r="E75" s="25"/>
      <c r="F75" s="29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9"/>
      <c r="AL75" s="29"/>
      <c r="AM75" s="29"/>
    </row>
    <row r="76" spans="1:39" ht="14.25">
      <c r="A76" s="25"/>
      <c r="B76" s="25"/>
      <c r="C76" s="25"/>
      <c r="D76" s="25"/>
      <c r="E76" s="25"/>
      <c r="F76" s="29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9"/>
      <c r="AL76" s="29"/>
      <c r="AM76" s="29"/>
    </row>
    <row r="77" spans="1:39" ht="14.25">
      <c r="A77" s="25"/>
      <c r="B77" s="25"/>
      <c r="C77" s="25"/>
      <c r="D77" s="25"/>
      <c r="E77" s="25"/>
      <c r="F77" s="29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9"/>
      <c r="AL77" s="29"/>
      <c r="AM77" s="29"/>
    </row>
    <row r="78" spans="1:39" ht="14.25">
      <c r="A78" s="25"/>
      <c r="B78" s="25"/>
      <c r="C78" s="25"/>
      <c r="D78" s="25"/>
      <c r="E78" s="25"/>
      <c r="F78" s="29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9"/>
      <c r="AL78" s="29"/>
      <c r="AM78" s="29"/>
    </row>
    <row r="79" spans="1:39" ht="14.25">
      <c r="A79" s="25"/>
      <c r="B79" s="25"/>
      <c r="C79" s="25"/>
      <c r="D79" s="25"/>
      <c r="E79" s="25"/>
      <c r="F79" s="29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9"/>
      <c r="AL79" s="29"/>
      <c r="AM79" s="29"/>
    </row>
    <row r="80" spans="1:39" ht="14.25">
      <c r="A80" s="25"/>
      <c r="B80" s="25"/>
      <c r="C80" s="25"/>
      <c r="D80" s="25"/>
      <c r="E80" s="25"/>
      <c r="F80" s="29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9"/>
      <c r="AL80" s="29"/>
      <c r="AM80" s="29"/>
    </row>
    <row r="81" spans="1:39" ht="14.25">
      <c r="A81" s="25"/>
      <c r="B81" s="25"/>
      <c r="C81" s="25"/>
      <c r="D81" s="25"/>
      <c r="E81" s="25"/>
      <c r="F81" s="29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9"/>
      <c r="AL81" s="29"/>
      <c r="AM81" s="29"/>
    </row>
    <row r="82" spans="1:39" ht="14.25">
      <c r="A82" s="25"/>
      <c r="B82" s="25"/>
      <c r="C82" s="25"/>
      <c r="D82" s="25"/>
      <c r="E82" s="25"/>
      <c r="F82" s="29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9"/>
      <c r="AL82" s="29"/>
      <c r="AM82" s="29"/>
    </row>
    <row r="83" spans="1:39" ht="14.25">
      <c r="A83" s="25"/>
      <c r="B83" s="25"/>
      <c r="C83" s="25"/>
      <c r="D83" s="25"/>
      <c r="E83" s="25"/>
      <c r="F83" s="29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9"/>
      <c r="AL83" s="29"/>
      <c r="AM83" s="29"/>
    </row>
    <row r="84" spans="1:39" ht="14.25">
      <c r="A84" s="25"/>
      <c r="B84" s="25"/>
      <c r="C84" s="25"/>
      <c r="D84" s="25"/>
      <c r="E84" s="25"/>
      <c r="F84" s="29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9"/>
      <c r="AL84" s="29"/>
      <c r="AM84" s="29"/>
    </row>
    <row r="85" spans="1:39" ht="14.25">
      <c r="A85" s="25"/>
      <c r="B85" s="25"/>
      <c r="C85" s="25"/>
      <c r="D85" s="25"/>
      <c r="E85" s="25"/>
      <c r="F85" s="29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9"/>
      <c r="AL85" s="29"/>
      <c r="AM85" s="29"/>
    </row>
    <row r="86" spans="1:39" ht="14.25">
      <c r="A86" s="25"/>
      <c r="B86" s="25"/>
      <c r="C86" s="25"/>
      <c r="D86" s="25"/>
      <c r="E86" s="25"/>
      <c r="F86" s="29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9"/>
      <c r="AL86" s="29"/>
      <c r="AM86" s="29"/>
    </row>
    <row r="87" spans="1:39" ht="14.25">
      <c r="A87" s="25"/>
      <c r="B87" s="25"/>
      <c r="C87" s="25"/>
      <c r="D87" s="25"/>
      <c r="E87" s="25"/>
      <c r="F87" s="29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9"/>
      <c r="AL87" s="29"/>
      <c r="AM87" s="29"/>
    </row>
    <row r="88" spans="1:39" ht="14.25">
      <c r="A88" s="25"/>
      <c r="B88" s="25"/>
      <c r="C88" s="25"/>
      <c r="D88" s="25"/>
      <c r="E88" s="25"/>
      <c r="F88" s="29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9"/>
      <c r="AL88" s="29"/>
      <c r="AM88" s="29"/>
    </row>
    <row r="89" spans="1:39" ht="14.25">
      <c r="A89" s="25"/>
      <c r="B89" s="25"/>
      <c r="C89" s="25"/>
      <c r="D89" s="25"/>
      <c r="E89" s="25"/>
      <c r="F89" s="29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9"/>
      <c r="AL89" s="29"/>
      <c r="AM89" s="29"/>
    </row>
    <row r="90" spans="1:39" ht="14.25">
      <c r="A90" s="25"/>
      <c r="B90" s="25"/>
      <c r="C90" s="25"/>
      <c r="D90" s="25"/>
      <c r="E90" s="25"/>
      <c r="F90" s="29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9"/>
      <c r="AL90" s="29"/>
      <c r="AM90" s="29"/>
    </row>
    <row r="91" spans="1:39" ht="14.25">
      <c r="A91" s="25"/>
      <c r="B91" s="25"/>
      <c r="C91" s="25"/>
      <c r="D91" s="25"/>
      <c r="E91" s="25"/>
      <c r="F91" s="29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9"/>
      <c r="AL91" s="29"/>
      <c r="AM91" s="29"/>
    </row>
    <row r="92" spans="1:39" ht="14.25">
      <c r="A92" s="25"/>
      <c r="B92" s="25"/>
      <c r="C92" s="25"/>
      <c r="D92" s="25"/>
      <c r="E92" s="25"/>
      <c r="F92" s="29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9"/>
      <c r="AL92" s="29"/>
      <c r="AM92" s="29"/>
    </row>
    <row r="93" spans="1:39" ht="14.25">
      <c r="A93" s="25"/>
      <c r="B93" s="25"/>
      <c r="C93" s="25"/>
      <c r="D93" s="25"/>
      <c r="E93" s="25"/>
      <c r="F93" s="29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9"/>
      <c r="AL93" s="29"/>
      <c r="AM93" s="29"/>
    </row>
    <row r="94" spans="1:39" ht="14.25">
      <c r="A94" s="25"/>
      <c r="B94" s="25"/>
      <c r="C94" s="25"/>
      <c r="D94" s="25"/>
      <c r="E94" s="25"/>
      <c r="F94" s="29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  <c r="AM94" s="29"/>
    </row>
    <row r="95" spans="1:39" ht="14.25">
      <c r="A95" s="25"/>
      <c r="B95" s="25"/>
      <c r="C95" s="25"/>
      <c r="D95" s="25"/>
      <c r="E95" s="25"/>
      <c r="F95" s="29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9"/>
      <c r="AL95" s="29"/>
      <c r="AM95" s="29"/>
    </row>
    <row r="96" spans="1:39" ht="14.25">
      <c r="A96" s="25"/>
      <c r="B96" s="25"/>
      <c r="C96" s="25"/>
      <c r="D96" s="25"/>
      <c r="E96" s="25"/>
      <c r="F96" s="29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9"/>
      <c r="AL96" s="29"/>
      <c r="AM96" s="29"/>
    </row>
    <row r="97" spans="1:39" ht="14.25">
      <c r="A97" s="25"/>
      <c r="B97" s="25"/>
      <c r="C97" s="25"/>
      <c r="D97" s="25"/>
      <c r="E97" s="25"/>
      <c r="F97" s="29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9"/>
      <c r="AL97" s="29"/>
      <c r="AM97" s="29"/>
    </row>
    <row r="98" spans="1:39" ht="14.25">
      <c r="A98" s="25"/>
      <c r="B98" s="25"/>
      <c r="C98" s="25"/>
      <c r="D98" s="25"/>
      <c r="E98" s="25"/>
      <c r="F98" s="29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9"/>
      <c r="AL98" s="29"/>
      <c r="AM98" s="29"/>
    </row>
    <row r="99" spans="1:39" ht="14.25">
      <c r="A99" s="25"/>
      <c r="B99" s="25"/>
      <c r="C99" s="25"/>
      <c r="D99" s="25"/>
      <c r="E99" s="25"/>
      <c r="F99" s="29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9"/>
      <c r="AL99" s="29"/>
      <c r="AM99" s="29"/>
    </row>
    <row r="100" spans="1:39" ht="14.25">
      <c r="A100" s="25"/>
      <c r="B100" s="25"/>
      <c r="C100" s="25"/>
      <c r="D100" s="25"/>
      <c r="E100" s="25"/>
      <c r="F100" s="29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9"/>
      <c r="AL100" s="29"/>
      <c r="AM100" s="29"/>
    </row>
    <row r="101" spans="1:39" ht="14.25">
      <c r="A101" s="25"/>
      <c r="B101" s="25"/>
      <c r="C101" s="25"/>
      <c r="D101" s="25"/>
      <c r="E101" s="25"/>
      <c r="F101" s="29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9"/>
      <c r="AL101" s="29"/>
      <c r="AM101" s="29"/>
    </row>
    <row r="102" spans="1:39" ht="14.25">
      <c r="A102" s="25"/>
      <c r="B102" s="25"/>
      <c r="C102" s="25"/>
      <c r="D102" s="25"/>
      <c r="E102" s="25"/>
      <c r="F102" s="29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9"/>
      <c r="AL102" s="29"/>
      <c r="AM102" s="29"/>
    </row>
    <row r="103" spans="1:39" ht="14.25">
      <c r="A103" s="25"/>
      <c r="B103" s="25"/>
      <c r="C103" s="25"/>
      <c r="D103" s="25"/>
      <c r="E103" s="25"/>
      <c r="F103" s="29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9"/>
      <c r="AL103" s="29"/>
      <c r="AM103" s="29"/>
    </row>
    <row r="104" spans="1:39" ht="14.25">
      <c r="A104" s="25"/>
      <c r="B104" s="25"/>
      <c r="C104" s="25"/>
      <c r="D104" s="25"/>
      <c r="E104" s="25"/>
      <c r="F104" s="29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9"/>
      <c r="AL104" s="29"/>
      <c r="AM104" s="29"/>
    </row>
    <row r="105" spans="1:39" ht="14.25">
      <c r="A105" s="25"/>
      <c r="B105" s="25"/>
      <c r="C105" s="25"/>
      <c r="D105" s="25"/>
      <c r="E105" s="25"/>
      <c r="F105" s="29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9"/>
      <c r="AL105" s="29"/>
      <c r="AM105" s="29"/>
    </row>
    <row r="106" spans="1:39" ht="14.25">
      <c r="A106" s="25"/>
      <c r="B106" s="25"/>
      <c r="C106" s="25"/>
      <c r="D106" s="25"/>
      <c r="E106" s="25"/>
      <c r="F106" s="29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9"/>
      <c r="AL106" s="29"/>
      <c r="AM106" s="29"/>
    </row>
    <row r="107" spans="1:39" ht="14.25">
      <c r="A107" s="25"/>
      <c r="B107" s="25"/>
      <c r="C107" s="25"/>
      <c r="D107" s="25"/>
      <c r="E107" s="25"/>
      <c r="F107" s="29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9"/>
      <c r="AL107" s="29"/>
      <c r="AM107" s="29"/>
    </row>
    <row r="108" spans="1:39" ht="14.25">
      <c r="A108" s="25"/>
      <c r="B108" s="25"/>
      <c r="C108" s="25"/>
      <c r="D108" s="25"/>
      <c r="E108" s="25"/>
      <c r="F108" s="29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9"/>
      <c r="AL108" s="29"/>
      <c r="AM108" s="29"/>
    </row>
    <row r="109" spans="1:39" ht="14.25">
      <c r="A109" s="25"/>
      <c r="B109" s="25"/>
      <c r="C109" s="25"/>
      <c r="D109" s="25"/>
      <c r="E109" s="25"/>
      <c r="F109" s="29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9"/>
      <c r="AL109" s="29"/>
      <c r="AM109" s="29"/>
    </row>
    <row r="110" spans="1:39" ht="14.25">
      <c r="A110" s="25"/>
      <c r="B110" s="25"/>
      <c r="C110" s="25"/>
      <c r="D110" s="25"/>
      <c r="E110" s="25"/>
      <c r="F110" s="29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9"/>
      <c r="AL110" s="29"/>
      <c r="AM110" s="29"/>
    </row>
    <row r="111" spans="1:39" ht="14.25">
      <c r="A111" s="25"/>
      <c r="B111" s="25"/>
      <c r="C111" s="25"/>
      <c r="D111" s="25"/>
      <c r="E111" s="25"/>
      <c r="F111" s="29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9"/>
      <c r="AL111" s="29"/>
      <c r="AM111" s="29"/>
    </row>
    <row r="112" spans="1:39" ht="14.25">
      <c r="A112" s="25"/>
      <c r="B112" s="25"/>
      <c r="C112" s="25"/>
      <c r="D112" s="25"/>
      <c r="E112" s="25"/>
      <c r="F112" s="29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9"/>
      <c r="AL112" s="29"/>
      <c r="AM112" s="29"/>
    </row>
    <row r="113" spans="1:39" ht="14.25">
      <c r="A113" s="25"/>
      <c r="B113" s="25"/>
      <c r="C113" s="25"/>
      <c r="D113" s="25"/>
      <c r="E113" s="25"/>
      <c r="F113" s="29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9"/>
      <c r="AL113" s="29"/>
      <c r="AM113" s="29"/>
    </row>
    <row r="114" spans="1:39" ht="14.25">
      <c r="A114" s="25"/>
      <c r="B114" s="25"/>
      <c r="C114" s="25"/>
      <c r="D114" s="25"/>
      <c r="E114" s="25"/>
      <c r="F114" s="29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9"/>
      <c r="AL114" s="29"/>
      <c r="AM114" s="29"/>
    </row>
    <row r="115" spans="1:39" ht="14.25">
      <c r="A115" s="25"/>
      <c r="B115" s="25"/>
      <c r="C115" s="25"/>
      <c r="D115" s="25"/>
      <c r="E115" s="25"/>
      <c r="F115" s="29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9"/>
      <c r="AL115" s="29"/>
      <c r="AM115" s="29"/>
    </row>
    <row r="116" spans="1:39" ht="14.25">
      <c r="A116" s="25"/>
      <c r="B116" s="25"/>
      <c r="C116" s="25"/>
      <c r="D116" s="25"/>
      <c r="E116" s="25"/>
      <c r="F116" s="29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9"/>
      <c r="AL116" s="29"/>
      <c r="AM116" s="29"/>
    </row>
    <row r="117" spans="1:39" ht="14.25">
      <c r="A117" s="25"/>
      <c r="B117" s="25"/>
      <c r="C117" s="25"/>
      <c r="D117" s="25"/>
      <c r="E117" s="25"/>
      <c r="F117" s="29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9"/>
      <c r="AL117" s="29"/>
      <c r="AM117" s="29"/>
    </row>
    <row r="118" spans="1:39" ht="14.25">
      <c r="A118" s="25"/>
      <c r="B118" s="25"/>
      <c r="C118" s="25"/>
      <c r="D118" s="25"/>
      <c r="E118" s="25"/>
      <c r="F118" s="29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9"/>
      <c r="AL118" s="29"/>
      <c r="AM118" s="29"/>
    </row>
    <row r="119" spans="1:39" ht="14.25">
      <c r="A119" s="25"/>
      <c r="B119" s="25"/>
      <c r="C119" s="25"/>
      <c r="D119" s="25"/>
      <c r="E119" s="25"/>
      <c r="F119" s="29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9"/>
      <c r="AL119" s="29"/>
      <c r="AM119" s="29"/>
    </row>
    <row r="120" spans="1:39" ht="14.25">
      <c r="A120" s="25"/>
      <c r="B120" s="25"/>
      <c r="C120" s="25"/>
      <c r="D120" s="25"/>
      <c r="E120" s="25"/>
      <c r="F120" s="29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9"/>
      <c r="AL120" s="29"/>
      <c r="AM120" s="29"/>
    </row>
    <row r="121" spans="1:39" ht="14.25">
      <c r="A121" s="25"/>
      <c r="B121" s="25"/>
      <c r="C121" s="25"/>
      <c r="D121" s="25"/>
      <c r="E121" s="25"/>
      <c r="F121" s="29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9"/>
      <c r="AL121" s="29"/>
      <c r="AM121" s="29"/>
    </row>
    <row r="122" spans="1:39" ht="14.25">
      <c r="A122" s="25"/>
      <c r="B122" s="25"/>
      <c r="C122" s="25"/>
      <c r="D122" s="25"/>
      <c r="E122" s="25"/>
      <c r="F122" s="29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9"/>
      <c r="AL122" s="29"/>
      <c r="AM122" s="29"/>
    </row>
    <row r="123" spans="1:39" ht="14.25">
      <c r="A123" s="25"/>
      <c r="B123" s="25"/>
      <c r="C123" s="25"/>
      <c r="D123" s="25"/>
      <c r="E123" s="25"/>
      <c r="F123" s="29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9"/>
      <c r="AL123" s="29"/>
      <c r="AM123" s="29"/>
    </row>
    <row r="124" spans="1:39" ht="14.25">
      <c r="A124" s="25"/>
      <c r="B124" s="25"/>
      <c r="C124" s="25"/>
      <c r="D124" s="25"/>
      <c r="E124" s="25"/>
      <c r="F124" s="29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9"/>
      <c r="AL124" s="29"/>
      <c r="AM124" s="29"/>
    </row>
    <row r="125" spans="1:39" ht="14.25">
      <c r="A125" s="25"/>
      <c r="B125" s="25"/>
      <c r="C125" s="25"/>
      <c r="D125" s="25"/>
      <c r="E125" s="25"/>
      <c r="F125" s="29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9"/>
      <c r="AL125" s="29"/>
      <c r="AM125" s="29"/>
    </row>
    <row r="126" spans="1:39" ht="14.25">
      <c r="A126" s="25"/>
      <c r="B126" s="25"/>
      <c r="C126" s="25"/>
      <c r="D126" s="25"/>
      <c r="E126" s="25"/>
      <c r="F126" s="29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9"/>
      <c r="AL126" s="29"/>
      <c r="AM126" s="29"/>
    </row>
    <row r="127" spans="1:39" ht="14.25">
      <c r="A127" s="25"/>
      <c r="B127" s="25"/>
      <c r="C127" s="25"/>
      <c r="D127" s="25"/>
      <c r="E127" s="25"/>
      <c r="F127" s="29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9"/>
      <c r="AL127" s="29"/>
      <c r="AM127" s="29"/>
    </row>
    <row r="128" spans="1:39" ht="14.25">
      <c r="A128" s="25"/>
      <c r="B128" s="25"/>
      <c r="C128" s="25"/>
      <c r="D128" s="25"/>
      <c r="E128" s="25"/>
      <c r="F128" s="29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9"/>
      <c r="AL128" s="29"/>
      <c r="AM128" s="29"/>
    </row>
    <row r="129" spans="1:39" ht="14.25">
      <c r="A129" s="25"/>
      <c r="B129" s="25"/>
      <c r="C129" s="25"/>
      <c r="D129" s="25"/>
      <c r="E129" s="25"/>
      <c r="F129" s="29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9"/>
      <c r="AL129" s="29"/>
      <c r="AM129" s="29"/>
    </row>
    <row r="130" spans="1:39" ht="14.25">
      <c r="A130" s="25"/>
      <c r="B130" s="25"/>
      <c r="C130" s="25"/>
      <c r="D130" s="25"/>
      <c r="E130" s="25"/>
      <c r="F130" s="29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9"/>
      <c r="AL130" s="29"/>
      <c r="AM130" s="29"/>
    </row>
    <row r="131" spans="1:39" ht="14.25">
      <c r="A131" s="25"/>
      <c r="B131" s="25"/>
      <c r="C131" s="25"/>
      <c r="D131" s="25"/>
      <c r="E131" s="25"/>
      <c r="F131" s="29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9"/>
      <c r="AL131" s="29"/>
      <c r="AM131" s="29"/>
    </row>
    <row r="132" spans="1:39" ht="14.25">
      <c r="A132" s="25"/>
      <c r="B132" s="25"/>
      <c r="C132" s="25"/>
      <c r="D132" s="25"/>
      <c r="E132" s="25"/>
      <c r="F132" s="29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9"/>
      <c r="AL132" s="29"/>
      <c r="AM132" s="29"/>
    </row>
    <row r="133" spans="1:39" ht="14.25">
      <c r="A133" s="25"/>
      <c r="B133" s="25"/>
      <c r="C133" s="25"/>
      <c r="D133" s="25"/>
      <c r="E133" s="25"/>
      <c r="F133" s="29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9"/>
      <c r="AL133" s="29"/>
      <c r="AM133" s="29"/>
    </row>
    <row r="134" spans="1:39" ht="14.25">
      <c r="A134" s="25"/>
      <c r="B134" s="25"/>
      <c r="C134" s="25"/>
      <c r="D134" s="25"/>
      <c r="E134" s="25"/>
      <c r="F134" s="29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9"/>
      <c r="AL134" s="29"/>
      <c r="AM134" s="29"/>
    </row>
    <row r="135" spans="1:39" ht="14.25">
      <c r="A135" s="25"/>
      <c r="B135" s="25"/>
      <c r="C135" s="25"/>
      <c r="D135" s="25"/>
      <c r="E135" s="25"/>
      <c r="F135" s="29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9"/>
      <c r="AL135" s="29"/>
      <c r="AM135" s="29"/>
    </row>
    <row r="136" spans="1:39" ht="14.25">
      <c r="A136" s="25"/>
      <c r="B136" s="25"/>
      <c r="C136" s="25"/>
      <c r="D136" s="25"/>
      <c r="E136" s="25"/>
      <c r="F136" s="29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9"/>
      <c r="AL136" s="29"/>
      <c r="AM136" s="29"/>
    </row>
    <row r="137" spans="1:39" ht="14.25">
      <c r="A137" s="25"/>
      <c r="B137" s="25"/>
      <c r="C137" s="25"/>
      <c r="D137" s="25"/>
      <c r="E137" s="25"/>
      <c r="F137" s="29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9"/>
      <c r="AL137" s="29"/>
      <c r="AM137" s="29"/>
    </row>
    <row r="138" spans="1:39" ht="14.25">
      <c r="A138" s="25"/>
      <c r="B138" s="25"/>
      <c r="C138" s="25"/>
      <c r="D138" s="25"/>
      <c r="E138" s="25"/>
      <c r="F138" s="29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9"/>
      <c r="AL138" s="29"/>
      <c r="AM138" s="29"/>
    </row>
    <row r="139" spans="1:39" ht="14.25">
      <c r="A139" s="25"/>
      <c r="B139" s="25"/>
      <c r="C139" s="25"/>
      <c r="D139" s="25"/>
      <c r="E139" s="25"/>
      <c r="F139" s="29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9"/>
      <c r="AL139" s="29"/>
      <c r="AM139" s="29"/>
    </row>
    <row r="140" spans="1:39" ht="14.25">
      <c r="A140" s="25"/>
      <c r="B140" s="25"/>
      <c r="C140" s="25"/>
      <c r="D140" s="25"/>
      <c r="E140" s="25"/>
      <c r="F140" s="29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9"/>
      <c r="AL140" s="29"/>
      <c r="AM140" s="29"/>
    </row>
    <row r="141" spans="1:39" ht="14.25">
      <c r="A141" s="25"/>
      <c r="B141" s="25"/>
      <c r="C141" s="25"/>
      <c r="D141" s="25"/>
      <c r="E141" s="25"/>
      <c r="F141" s="29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9"/>
      <c r="AL141" s="29"/>
      <c r="AM141" s="29"/>
    </row>
    <row r="142" spans="1:39" ht="14.25">
      <c r="A142" s="25"/>
      <c r="B142" s="25"/>
      <c r="C142" s="25"/>
      <c r="D142" s="25"/>
      <c r="E142" s="25"/>
      <c r="F142" s="29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9"/>
      <c r="AL142" s="29"/>
      <c r="AM142" s="29"/>
    </row>
    <row r="143" spans="1:39" ht="14.25">
      <c r="A143" s="25"/>
      <c r="B143" s="25"/>
      <c r="C143" s="25"/>
      <c r="D143" s="25"/>
      <c r="E143" s="25"/>
      <c r="F143" s="29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9"/>
      <c r="AL143" s="29"/>
      <c r="AM143" s="29"/>
    </row>
    <row r="144" spans="1:39" ht="14.25">
      <c r="A144" s="25"/>
      <c r="B144" s="25"/>
      <c r="C144" s="25"/>
      <c r="D144" s="25"/>
      <c r="E144" s="25"/>
      <c r="F144" s="29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9"/>
      <c r="AL144" s="29"/>
      <c r="AM144" s="29"/>
    </row>
    <row r="145" spans="1:39" ht="14.25">
      <c r="A145" s="25"/>
      <c r="B145" s="25"/>
      <c r="C145" s="25"/>
      <c r="D145" s="25"/>
      <c r="E145" s="25"/>
      <c r="F145" s="29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9"/>
      <c r="AL145" s="29"/>
      <c r="AM145" s="29"/>
    </row>
    <row r="146" spans="1:39" ht="14.25">
      <c r="A146" s="25"/>
      <c r="B146" s="25"/>
      <c r="C146" s="25"/>
      <c r="D146" s="25"/>
      <c r="E146" s="25"/>
      <c r="F146" s="29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9"/>
      <c r="AL146" s="29"/>
      <c r="AM146" s="29"/>
    </row>
    <row r="147" spans="1:39" ht="14.25">
      <c r="A147" s="25"/>
      <c r="B147" s="25"/>
      <c r="C147" s="25"/>
      <c r="D147" s="25"/>
      <c r="E147" s="25"/>
      <c r="F147" s="29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9"/>
      <c r="AL147" s="29"/>
      <c r="AM147" s="29"/>
    </row>
    <row r="148" spans="1:39" ht="14.25">
      <c r="A148" s="25"/>
      <c r="B148" s="25"/>
      <c r="C148" s="25"/>
      <c r="D148" s="25"/>
      <c r="E148" s="25"/>
      <c r="F148" s="29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9"/>
      <c r="AL148" s="29"/>
      <c r="AM148" s="29"/>
    </row>
    <row r="149" spans="1:39" ht="14.25">
      <c r="A149" s="25"/>
      <c r="B149" s="25"/>
      <c r="C149" s="25"/>
      <c r="D149" s="25"/>
      <c r="E149" s="25"/>
      <c r="F149" s="29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9"/>
      <c r="AL149" s="29"/>
      <c r="AM149" s="29"/>
    </row>
    <row r="150" spans="1:39" ht="14.25">
      <c r="A150" s="25"/>
      <c r="B150" s="25"/>
      <c r="C150" s="25"/>
      <c r="D150" s="25"/>
      <c r="E150" s="25"/>
      <c r="F150" s="29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9"/>
      <c r="AL150" s="29"/>
      <c r="AM150" s="29"/>
    </row>
    <row r="151" spans="1:39" ht="14.25">
      <c r="A151" s="25"/>
      <c r="B151" s="25"/>
      <c r="C151" s="25"/>
      <c r="D151" s="25"/>
      <c r="E151" s="25"/>
      <c r="F151" s="29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9"/>
      <c r="AL151" s="29"/>
      <c r="AM151" s="29"/>
    </row>
    <row r="152" spans="1:39" ht="14.25">
      <c r="A152" s="25"/>
      <c r="B152" s="25"/>
      <c r="C152" s="25"/>
      <c r="D152" s="25"/>
      <c r="E152" s="25"/>
      <c r="F152" s="29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9"/>
      <c r="AL152" s="29"/>
      <c r="AM152" s="29"/>
    </row>
    <row r="153" spans="1:39" ht="14.25">
      <c r="A153" s="25"/>
      <c r="B153" s="25"/>
      <c r="C153" s="25"/>
      <c r="D153" s="25"/>
      <c r="E153" s="25"/>
      <c r="F153" s="29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9"/>
      <c r="AL153" s="29"/>
      <c r="AM153" s="29"/>
    </row>
    <row r="154" spans="1:39" ht="14.25">
      <c r="A154" s="25"/>
      <c r="B154" s="25"/>
      <c r="C154" s="25"/>
      <c r="D154" s="25"/>
      <c r="E154" s="25"/>
      <c r="F154" s="29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9"/>
      <c r="AL154" s="29"/>
      <c r="AM154" s="29"/>
    </row>
    <row r="155" spans="1:39" ht="14.25">
      <c r="A155" s="25"/>
      <c r="B155" s="25"/>
      <c r="C155" s="25"/>
      <c r="D155" s="25"/>
      <c r="E155" s="25"/>
      <c r="F155" s="29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9"/>
      <c r="AL155" s="29"/>
      <c r="AM155" s="29"/>
    </row>
    <row r="156" spans="1:39" ht="14.25">
      <c r="A156" s="25"/>
      <c r="B156" s="25"/>
      <c r="C156" s="25"/>
      <c r="D156" s="25"/>
      <c r="E156" s="25"/>
      <c r="F156" s="29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9"/>
      <c r="AL156" s="29"/>
      <c r="AM156" s="29"/>
    </row>
    <row r="157" spans="1:39" ht="14.25">
      <c r="A157" s="25"/>
      <c r="B157" s="25"/>
      <c r="C157" s="25"/>
      <c r="D157" s="25"/>
      <c r="E157" s="25"/>
      <c r="F157" s="29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9"/>
      <c r="AL157" s="29"/>
      <c r="AM157" s="29"/>
    </row>
    <row r="158" spans="1:39" ht="14.25">
      <c r="A158" s="25"/>
      <c r="B158" s="25"/>
      <c r="C158" s="25"/>
      <c r="D158" s="25"/>
      <c r="E158" s="25"/>
      <c r="F158" s="29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9"/>
      <c r="AL158" s="29"/>
      <c r="AM158" s="29"/>
    </row>
    <row r="159" spans="1:39" ht="14.25">
      <c r="A159" s="25"/>
      <c r="B159" s="25"/>
      <c r="C159" s="25"/>
      <c r="D159" s="25"/>
      <c r="E159" s="25"/>
      <c r="F159" s="29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9"/>
      <c r="AL159" s="29"/>
      <c r="AM159" s="29"/>
    </row>
    <row r="160" spans="1:39" ht="14.25">
      <c r="A160" s="25"/>
      <c r="B160" s="25"/>
      <c r="C160" s="25"/>
      <c r="D160" s="25"/>
      <c r="E160" s="25"/>
      <c r="F160" s="29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9"/>
      <c r="AL160" s="29"/>
      <c r="AM160" s="29"/>
    </row>
    <row r="161" spans="1:39" ht="14.25">
      <c r="A161" s="25"/>
      <c r="B161" s="25"/>
      <c r="C161" s="25"/>
      <c r="D161" s="25"/>
      <c r="E161" s="25"/>
      <c r="F161" s="29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9"/>
      <c r="AL161" s="29"/>
      <c r="AM161" s="29"/>
    </row>
    <row r="162" spans="1:39" ht="14.25">
      <c r="A162" s="25"/>
      <c r="B162" s="25"/>
      <c r="C162" s="25"/>
      <c r="D162" s="25"/>
      <c r="E162" s="25"/>
      <c r="F162" s="29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9"/>
      <c r="AL162" s="29"/>
      <c r="AM162" s="29"/>
    </row>
    <row r="163" spans="1:39" ht="14.25">
      <c r="A163" s="25"/>
      <c r="B163" s="25"/>
      <c r="C163" s="25"/>
      <c r="D163" s="25"/>
      <c r="E163" s="25"/>
      <c r="F163" s="29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9"/>
      <c r="AL163" s="29"/>
      <c r="AM163" s="29"/>
    </row>
    <row r="164" spans="1:39" ht="14.25">
      <c r="A164" s="25"/>
      <c r="B164" s="25"/>
      <c r="C164" s="25"/>
      <c r="D164" s="25"/>
      <c r="E164" s="25"/>
      <c r="F164" s="29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9"/>
      <c r="AL164" s="29"/>
      <c r="AM164" s="29"/>
    </row>
    <row r="165" spans="1:39" ht="14.25">
      <c r="A165" s="25"/>
      <c r="B165" s="25"/>
      <c r="C165" s="25"/>
      <c r="D165" s="25"/>
      <c r="E165" s="25"/>
      <c r="F165" s="29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9"/>
      <c r="AL165" s="29"/>
      <c r="AM165" s="29"/>
    </row>
    <row r="166" spans="1:39" ht="14.25">
      <c r="A166" s="25"/>
      <c r="B166" s="25"/>
      <c r="C166" s="25"/>
      <c r="D166" s="25"/>
      <c r="E166" s="25"/>
      <c r="F166" s="29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9"/>
      <c r="AL166" s="29"/>
      <c r="AM166" s="29"/>
    </row>
    <row r="167" spans="1:39" ht="14.25">
      <c r="A167" s="25"/>
      <c r="B167" s="25"/>
      <c r="C167" s="25"/>
      <c r="D167" s="25"/>
      <c r="E167" s="25"/>
      <c r="F167" s="29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9"/>
      <c r="AL167" s="29"/>
      <c r="AM167" s="29"/>
    </row>
  </sheetData>
  <sheetProtection selectLockedCells="1" selectUnlockedCells="1"/>
  <mergeCells count="59">
    <mergeCell ref="E36:E37"/>
    <mergeCell ref="AK36:AK37"/>
    <mergeCell ref="AL36:AL37"/>
    <mergeCell ref="AM36:AM37"/>
    <mergeCell ref="B46:D46"/>
    <mergeCell ref="B42:D42"/>
    <mergeCell ref="G42:H42"/>
    <mergeCell ref="I42:S42"/>
    <mergeCell ref="U42:V42"/>
    <mergeCell ref="B43:D43"/>
    <mergeCell ref="B44:D44"/>
    <mergeCell ref="B45:D45"/>
    <mergeCell ref="B40:D40"/>
    <mergeCell ref="G40:H40"/>
    <mergeCell ref="I40:S40"/>
    <mergeCell ref="U40:V40"/>
    <mergeCell ref="W40:AJ40"/>
    <mergeCell ref="B41:D41"/>
    <mergeCell ref="G41:H41"/>
    <mergeCell ref="I41:S41"/>
    <mergeCell ref="U41:V41"/>
    <mergeCell ref="W41:AJ41"/>
    <mergeCell ref="E28:E29"/>
    <mergeCell ref="AK28:AK29"/>
    <mergeCell ref="AL28:AL29"/>
    <mergeCell ref="AM28:AM29"/>
    <mergeCell ref="B39:E39"/>
    <mergeCell ref="M39:AL39"/>
    <mergeCell ref="E32:E33"/>
    <mergeCell ref="AK32:AK33"/>
    <mergeCell ref="AL32:AL33"/>
    <mergeCell ref="AM32:AM33"/>
    <mergeCell ref="F11:AH11"/>
    <mergeCell ref="E20:E21"/>
    <mergeCell ref="AK20:AK21"/>
    <mergeCell ref="AL20:AL21"/>
    <mergeCell ref="AM20:AM21"/>
    <mergeCell ref="E24:E25"/>
    <mergeCell ref="AK24:AK25"/>
    <mergeCell ref="AL24:AL25"/>
    <mergeCell ref="AM24:AM25"/>
    <mergeCell ref="E12:E13"/>
    <mergeCell ref="AK12:AK13"/>
    <mergeCell ref="AL12:AL13"/>
    <mergeCell ref="AM12:AM13"/>
    <mergeCell ref="E16:E17"/>
    <mergeCell ref="AK16:AK17"/>
    <mergeCell ref="AL16:AL17"/>
    <mergeCell ref="AM16:AM17"/>
    <mergeCell ref="A1:AM3"/>
    <mergeCell ref="E4:E5"/>
    <mergeCell ref="AK4:AK5"/>
    <mergeCell ref="AL4:AL5"/>
    <mergeCell ref="AM4:AM5"/>
    <mergeCell ref="E8:E9"/>
    <mergeCell ref="AK8:AK9"/>
    <mergeCell ref="AL8:AL9"/>
    <mergeCell ref="AM8:AM9"/>
    <mergeCell ref="F7:Y7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zoomScalePageLayoutView="0" workbookViewId="0" topLeftCell="A1">
      <selection activeCell="I14" sqref="I14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504" customWidth="1"/>
    <col min="4" max="4" width="6.140625" style="0" customWidth="1"/>
    <col min="5" max="5" width="3.28125" style="1" customWidth="1"/>
    <col min="6" max="31" width="3.28125" style="0" customWidth="1"/>
    <col min="32" max="35" width="3.28125" style="505" customWidth="1"/>
    <col min="36" max="37" width="3.28125" style="2" customWidth="1"/>
    <col min="38" max="38" width="4.140625" style="2" customWidth="1"/>
    <col min="39" max="237" width="9.140625" style="0" customWidth="1"/>
  </cols>
  <sheetData>
    <row r="1" spans="1:38" ht="5.25" customHeight="1">
      <c r="A1" s="375" t="s">
        <v>307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7"/>
    </row>
    <row r="2" spans="1:38" ht="15" customHeight="1">
      <c r="A2" s="378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80"/>
    </row>
    <row r="3" spans="1:38" ht="26.25" customHeight="1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3"/>
    </row>
    <row r="4" spans="1:38" ht="15" customHeight="1">
      <c r="A4" s="384" t="s">
        <v>16</v>
      </c>
      <c r="B4" s="385" t="s">
        <v>0</v>
      </c>
      <c r="C4" s="386" t="s">
        <v>1</v>
      </c>
      <c r="D4" s="387" t="s">
        <v>2</v>
      </c>
      <c r="E4" s="388">
        <v>1</v>
      </c>
      <c r="F4" s="388">
        <v>2</v>
      </c>
      <c r="G4" s="388">
        <v>3</v>
      </c>
      <c r="H4" s="388">
        <v>4</v>
      </c>
      <c r="I4" s="388">
        <v>5</v>
      </c>
      <c r="J4" s="388">
        <v>6</v>
      </c>
      <c r="K4" s="388">
        <v>7</v>
      </c>
      <c r="L4" s="388">
        <v>8</v>
      </c>
      <c r="M4" s="388">
        <v>9</v>
      </c>
      <c r="N4" s="388">
        <v>10</v>
      </c>
      <c r="O4" s="388">
        <v>11</v>
      </c>
      <c r="P4" s="388">
        <v>12</v>
      </c>
      <c r="Q4" s="388">
        <v>13</v>
      </c>
      <c r="R4" s="388">
        <v>14</v>
      </c>
      <c r="S4" s="388">
        <v>15</v>
      </c>
      <c r="T4" s="388">
        <v>16</v>
      </c>
      <c r="U4" s="388">
        <v>17</v>
      </c>
      <c r="V4" s="388">
        <v>18</v>
      </c>
      <c r="W4" s="388">
        <v>19</v>
      </c>
      <c r="X4" s="388">
        <v>20</v>
      </c>
      <c r="Y4" s="388">
        <v>21</v>
      </c>
      <c r="Z4" s="388">
        <v>22</v>
      </c>
      <c r="AA4" s="388">
        <v>23</v>
      </c>
      <c r="AB4" s="388">
        <v>24</v>
      </c>
      <c r="AC4" s="388">
        <v>25</v>
      </c>
      <c r="AD4" s="388">
        <v>26</v>
      </c>
      <c r="AE4" s="388">
        <v>27</v>
      </c>
      <c r="AF4" s="388">
        <v>28</v>
      </c>
      <c r="AG4" s="388">
        <v>29</v>
      </c>
      <c r="AH4" s="388">
        <v>30</v>
      </c>
      <c r="AI4" s="388">
        <v>31</v>
      </c>
      <c r="AJ4" s="389" t="s">
        <v>3</v>
      </c>
      <c r="AK4" s="390" t="s">
        <v>4</v>
      </c>
      <c r="AL4" s="391" t="s">
        <v>5</v>
      </c>
    </row>
    <row r="5" spans="1:38" ht="15" customHeight="1">
      <c r="A5" s="384"/>
      <c r="B5" s="385"/>
      <c r="C5" s="386" t="s">
        <v>308</v>
      </c>
      <c r="D5" s="387"/>
      <c r="E5" s="392" t="s">
        <v>11</v>
      </c>
      <c r="F5" s="392" t="s">
        <v>8</v>
      </c>
      <c r="G5" s="392" t="s">
        <v>8</v>
      </c>
      <c r="H5" s="392" t="s">
        <v>9</v>
      </c>
      <c r="I5" s="392" t="s">
        <v>8</v>
      </c>
      <c r="J5" s="392" t="s">
        <v>10</v>
      </c>
      <c r="K5" s="392" t="s">
        <v>11</v>
      </c>
      <c r="L5" s="392" t="s">
        <v>11</v>
      </c>
      <c r="M5" s="392" t="s">
        <v>8</v>
      </c>
      <c r="N5" s="393" t="s">
        <v>8</v>
      </c>
      <c r="O5" s="393" t="s">
        <v>9</v>
      </c>
      <c r="P5" s="393" t="s">
        <v>8</v>
      </c>
      <c r="Q5" s="393" t="s">
        <v>10</v>
      </c>
      <c r="R5" s="393" t="s">
        <v>11</v>
      </c>
      <c r="S5" s="392" t="s">
        <v>11</v>
      </c>
      <c r="T5" s="392" t="s">
        <v>8</v>
      </c>
      <c r="U5" s="392" t="s">
        <v>8</v>
      </c>
      <c r="V5" s="392" t="s">
        <v>9</v>
      </c>
      <c r="W5" s="392" t="s">
        <v>8</v>
      </c>
      <c r="X5" s="392" t="s">
        <v>10</v>
      </c>
      <c r="Y5" s="392" t="s">
        <v>11</v>
      </c>
      <c r="Z5" s="392" t="s">
        <v>11</v>
      </c>
      <c r="AA5" s="392" t="s">
        <v>8</v>
      </c>
      <c r="AB5" s="392" t="s">
        <v>8</v>
      </c>
      <c r="AC5" s="392" t="s">
        <v>9</v>
      </c>
      <c r="AD5" s="392" t="s">
        <v>8</v>
      </c>
      <c r="AE5" s="392" t="s">
        <v>10</v>
      </c>
      <c r="AF5" s="392" t="s">
        <v>11</v>
      </c>
      <c r="AG5" s="392" t="s">
        <v>11</v>
      </c>
      <c r="AH5" s="392" t="s">
        <v>8</v>
      </c>
      <c r="AI5" s="392" t="s">
        <v>8</v>
      </c>
      <c r="AJ5" s="389"/>
      <c r="AK5" s="390"/>
      <c r="AL5" s="391"/>
    </row>
    <row r="6" spans="1:38" ht="16.5" customHeight="1" thickBot="1">
      <c r="A6" s="394" t="s">
        <v>309</v>
      </c>
      <c r="B6" s="395" t="s">
        <v>310</v>
      </c>
      <c r="C6" s="396" t="s">
        <v>311</v>
      </c>
      <c r="D6" s="397" t="s">
        <v>312</v>
      </c>
      <c r="E6" s="398" t="s">
        <v>15</v>
      </c>
      <c r="F6" s="398" t="s">
        <v>15</v>
      </c>
      <c r="G6" s="399"/>
      <c r="H6" s="399"/>
      <c r="I6" s="400" t="s">
        <v>15</v>
      </c>
      <c r="J6" s="400" t="s">
        <v>15</v>
      </c>
      <c r="K6" s="400" t="s">
        <v>15</v>
      </c>
      <c r="L6" s="400" t="s">
        <v>15</v>
      </c>
      <c r="M6" s="400" t="s">
        <v>15</v>
      </c>
      <c r="N6" s="399"/>
      <c r="O6" s="399"/>
      <c r="P6" s="401" t="s">
        <v>15</v>
      </c>
      <c r="Q6" s="398" t="s">
        <v>15</v>
      </c>
      <c r="R6" s="401" t="s">
        <v>15</v>
      </c>
      <c r="S6" s="398" t="s">
        <v>15</v>
      </c>
      <c r="T6" s="401" t="s">
        <v>15</v>
      </c>
      <c r="U6" s="399"/>
      <c r="V6" s="399"/>
      <c r="W6" s="401" t="s">
        <v>15</v>
      </c>
      <c r="X6" s="401" t="s">
        <v>15</v>
      </c>
      <c r="Y6" s="401" t="s">
        <v>15</v>
      </c>
      <c r="Z6" s="401" t="s">
        <v>15</v>
      </c>
      <c r="AA6" s="401" t="s">
        <v>15</v>
      </c>
      <c r="AB6" s="399"/>
      <c r="AC6" s="399"/>
      <c r="AD6" s="399"/>
      <c r="AE6" s="401" t="s">
        <v>20</v>
      </c>
      <c r="AF6" s="401" t="s">
        <v>15</v>
      </c>
      <c r="AG6" s="401" t="s">
        <v>15</v>
      </c>
      <c r="AH6" s="401" t="s">
        <v>15</v>
      </c>
      <c r="AI6" s="399"/>
      <c r="AJ6" s="402">
        <v>126</v>
      </c>
      <c r="AK6" s="403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132</v>
      </c>
      <c r="AL6" s="404">
        <f>SUM(AK6-126)</f>
        <v>6</v>
      </c>
    </row>
    <row r="7" spans="1:38" ht="16.5" customHeight="1" thickBot="1">
      <c r="A7" s="405" t="s">
        <v>313</v>
      </c>
      <c r="B7" s="395" t="s">
        <v>314</v>
      </c>
      <c r="C7" s="396" t="s">
        <v>315</v>
      </c>
      <c r="D7" s="397" t="s">
        <v>24</v>
      </c>
      <c r="E7" s="398" t="s">
        <v>20</v>
      </c>
      <c r="F7" s="398" t="s">
        <v>316</v>
      </c>
      <c r="G7" s="399" t="s">
        <v>317</v>
      </c>
      <c r="H7" s="406" t="s">
        <v>317</v>
      </c>
      <c r="I7" s="407" t="s">
        <v>318</v>
      </c>
      <c r="J7" s="408"/>
      <c r="K7" s="408"/>
      <c r="L7" s="408"/>
      <c r="M7" s="409"/>
      <c r="N7" s="410" t="s">
        <v>317</v>
      </c>
      <c r="O7" s="399" t="s">
        <v>317</v>
      </c>
      <c r="P7" s="401" t="s">
        <v>20</v>
      </c>
      <c r="Q7" s="401" t="s">
        <v>15</v>
      </c>
      <c r="R7" s="401" t="s">
        <v>15</v>
      </c>
      <c r="S7" s="401" t="s">
        <v>15</v>
      </c>
      <c r="T7" s="398" t="s">
        <v>20</v>
      </c>
      <c r="U7" s="399"/>
      <c r="V7" s="399"/>
      <c r="W7" s="401" t="s">
        <v>20</v>
      </c>
      <c r="X7" s="401" t="s">
        <v>15</v>
      </c>
      <c r="Y7" s="401" t="s">
        <v>15</v>
      </c>
      <c r="Z7" s="401" t="s">
        <v>15</v>
      </c>
      <c r="AA7" s="401" t="s">
        <v>15</v>
      </c>
      <c r="AB7" s="411" t="s">
        <v>15</v>
      </c>
      <c r="AC7" s="399" t="s">
        <v>15</v>
      </c>
      <c r="AD7" s="399" t="s">
        <v>10</v>
      </c>
      <c r="AE7" s="401" t="s">
        <v>15</v>
      </c>
      <c r="AF7" s="401" t="s">
        <v>15</v>
      </c>
      <c r="AG7" s="401" t="s">
        <v>15</v>
      </c>
      <c r="AH7" s="398" t="s">
        <v>319</v>
      </c>
      <c r="AI7" s="399"/>
      <c r="AJ7" s="402">
        <v>96</v>
      </c>
      <c r="AK7" s="403">
        <f>COUNTIF(C7:AJ7,"T")*6+COUNTIF(C7:AJ7,"P")*12+COUNTIF(C7:AJ7,"M")*6+COUNTIF(C7:AJ7,"I")*6+COUNTIF(C7:AJ7,"N")*12+COUNTIF(C7:AJ7,"TI")*11+COUNTIF(C7:AJ7,"MT")*12+COUNTIF(C7:AJ7,"MN")*18+COUNTIF(C7:AJ7,"M.")*8+COUNTIF(C7:AJ7,"NA")*6+COUNTIF(C7:AJ7,"NB")*6+COUNTIF(C7:AJ7,"P.")*9</f>
        <v>143</v>
      </c>
      <c r="AL7" s="404">
        <f>SUM(AK7-96)</f>
        <v>47</v>
      </c>
    </row>
    <row r="8" spans="1:38" ht="16.5" customHeight="1">
      <c r="A8" s="412" t="s">
        <v>320</v>
      </c>
      <c r="B8" s="395" t="s">
        <v>321</v>
      </c>
      <c r="C8" s="396" t="s">
        <v>322</v>
      </c>
      <c r="D8" s="413" t="s">
        <v>24</v>
      </c>
      <c r="E8" s="401" t="s">
        <v>10</v>
      </c>
      <c r="F8" s="401" t="s">
        <v>15</v>
      </c>
      <c r="G8" s="399"/>
      <c r="H8" s="399"/>
      <c r="I8" s="401" t="s">
        <v>15</v>
      </c>
      <c r="J8" s="401" t="s">
        <v>15</v>
      </c>
      <c r="K8" s="401" t="s">
        <v>15</v>
      </c>
      <c r="L8" s="401" t="s">
        <v>15</v>
      </c>
      <c r="M8" s="401" t="s">
        <v>15</v>
      </c>
      <c r="N8" s="399"/>
      <c r="O8" s="399"/>
      <c r="P8" s="398" t="s">
        <v>291</v>
      </c>
      <c r="Q8" s="398" t="s">
        <v>291</v>
      </c>
      <c r="R8" s="398" t="s">
        <v>291</v>
      </c>
      <c r="S8" s="398" t="s">
        <v>291</v>
      </c>
      <c r="T8" s="398" t="s">
        <v>291</v>
      </c>
      <c r="U8" s="411"/>
      <c r="V8" s="411"/>
      <c r="W8" s="398" t="s">
        <v>291</v>
      </c>
      <c r="X8" s="398" t="s">
        <v>291</v>
      </c>
      <c r="Y8" s="398" t="s">
        <v>291</v>
      </c>
      <c r="Z8" s="401" t="s">
        <v>10</v>
      </c>
      <c r="AA8" s="401" t="s">
        <v>15</v>
      </c>
      <c r="AB8" s="399"/>
      <c r="AC8" s="399"/>
      <c r="AD8" s="399" t="s">
        <v>15</v>
      </c>
      <c r="AE8" s="401" t="s">
        <v>20</v>
      </c>
      <c r="AF8" s="401" t="s">
        <v>317</v>
      </c>
      <c r="AG8" s="398" t="s">
        <v>20</v>
      </c>
      <c r="AH8" s="398" t="s">
        <v>316</v>
      </c>
      <c r="AI8" s="399" t="s">
        <v>15</v>
      </c>
      <c r="AJ8" s="402">
        <v>126</v>
      </c>
      <c r="AK8" s="403">
        <f>COUNTIF(C8:AJ8,"T")*6+COUNTIF(C8:AJ8,"P")*12+COUNTIF(C8:AJ8,"M")*6+COUNTIF(C8:AJ8,"I")*6+COUNTIF(C8:AJ8,"N")*12+COUNTIF(C8:AJ8,"TI")*11+COUNTIF(C8:AJ8,"MT")*12+COUNTIF(C8:AJ8,"MN")*18+COUNTIF(C8:AJ8,"M.")*9+COUNTIF(C8:AJ8,"NA")*6+COUNTIF(C8:AJ8,"NB")*6+COUNTIF(C8:AJ8,"AT")*6</f>
        <v>147</v>
      </c>
      <c r="AL8" s="404">
        <f>SUM(AK8-126)</f>
        <v>21</v>
      </c>
    </row>
    <row r="9" spans="1:38" ht="16.5" customHeight="1">
      <c r="A9" s="414" t="s">
        <v>16</v>
      </c>
      <c r="B9" s="415" t="s">
        <v>0</v>
      </c>
      <c r="C9" s="416" t="s">
        <v>1</v>
      </c>
      <c r="D9" s="417" t="s">
        <v>2</v>
      </c>
      <c r="E9" s="418">
        <v>1</v>
      </c>
      <c r="F9" s="418">
        <v>2</v>
      </c>
      <c r="G9" s="418">
        <v>3</v>
      </c>
      <c r="H9" s="418">
        <v>4</v>
      </c>
      <c r="I9" s="418">
        <v>5</v>
      </c>
      <c r="J9" s="418">
        <v>6</v>
      </c>
      <c r="K9" s="418">
        <v>7</v>
      </c>
      <c r="L9" s="418">
        <v>8</v>
      </c>
      <c r="M9" s="418">
        <v>9</v>
      </c>
      <c r="N9" s="418">
        <v>10</v>
      </c>
      <c r="O9" s="418">
        <v>11</v>
      </c>
      <c r="P9" s="418">
        <v>12</v>
      </c>
      <c r="Q9" s="418">
        <v>13</v>
      </c>
      <c r="R9" s="418">
        <v>14</v>
      </c>
      <c r="S9" s="418">
        <v>15</v>
      </c>
      <c r="T9" s="418">
        <v>16</v>
      </c>
      <c r="U9" s="418">
        <v>17</v>
      </c>
      <c r="V9" s="418">
        <v>18</v>
      </c>
      <c r="W9" s="418">
        <v>19</v>
      </c>
      <c r="X9" s="418">
        <v>20</v>
      </c>
      <c r="Y9" s="418">
        <v>21</v>
      </c>
      <c r="Z9" s="418">
        <v>22</v>
      </c>
      <c r="AA9" s="418">
        <v>23</v>
      </c>
      <c r="AB9" s="418">
        <v>24</v>
      </c>
      <c r="AC9" s="418">
        <v>25</v>
      </c>
      <c r="AD9" s="418">
        <v>26</v>
      </c>
      <c r="AE9" s="418">
        <v>27</v>
      </c>
      <c r="AF9" s="418">
        <v>28</v>
      </c>
      <c r="AG9" s="418">
        <v>29</v>
      </c>
      <c r="AH9" s="418">
        <v>30</v>
      </c>
      <c r="AI9" s="418">
        <v>31</v>
      </c>
      <c r="AJ9" s="419"/>
      <c r="AK9" s="420"/>
      <c r="AL9" s="404"/>
    </row>
    <row r="10" spans="1:38" ht="16.5" customHeight="1">
      <c r="A10" s="384"/>
      <c r="B10" s="419"/>
      <c r="C10" s="386"/>
      <c r="D10" s="421"/>
      <c r="E10" s="392" t="s">
        <v>11</v>
      </c>
      <c r="F10" s="392" t="s">
        <v>8</v>
      </c>
      <c r="G10" s="392" t="s">
        <v>8</v>
      </c>
      <c r="H10" s="392" t="s">
        <v>9</v>
      </c>
      <c r="I10" s="392" t="s">
        <v>8</v>
      </c>
      <c r="J10" s="392" t="s">
        <v>10</v>
      </c>
      <c r="K10" s="392" t="s">
        <v>11</v>
      </c>
      <c r="L10" s="392" t="s">
        <v>11</v>
      </c>
      <c r="M10" s="392" t="s">
        <v>8</v>
      </c>
      <c r="N10" s="392" t="s">
        <v>8</v>
      </c>
      <c r="O10" s="392" t="s">
        <v>9</v>
      </c>
      <c r="P10" s="392" t="s">
        <v>8</v>
      </c>
      <c r="Q10" s="393" t="s">
        <v>10</v>
      </c>
      <c r="R10" s="393" t="s">
        <v>11</v>
      </c>
      <c r="S10" s="392" t="s">
        <v>11</v>
      </c>
      <c r="T10" s="392" t="s">
        <v>8</v>
      </c>
      <c r="U10" s="392" t="s">
        <v>8</v>
      </c>
      <c r="V10" s="392" t="s">
        <v>9</v>
      </c>
      <c r="W10" s="392" t="s">
        <v>8</v>
      </c>
      <c r="X10" s="392" t="s">
        <v>10</v>
      </c>
      <c r="Y10" s="392" t="s">
        <v>11</v>
      </c>
      <c r="Z10" s="392" t="s">
        <v>11</v>
      </c>
      <c r="AA10" s="392" t="s">
        <v>8</v>
      </c>
      <c r="AB10" s="392" t="s">
        <v>8</v>
      </c>
      <c r="AC10" s="392" t="s">
        <v>9</v>
      </c>
      <c r="AD10" s="392" t="s">
        <v>8</v>
      </c>
      <c r="AE10" s="392" t="s">
        <v>10</v>
      </c>
      <c r="AF10" s="392" t="s">
        <v>11</v>
      </c>
      <c r="AG10" s="392" t="s">
        <v>11</v>
      </c>
      <c r="AH10" s="392" t="s">
        <v>8</v>
      </c>
      <c r="AI10" s="392" t="s">
        <v>8</v>
      </c>
      <c r="AJ10" s="402"/>
      <c r="AK10" s="422"/>
      <c r="AL10" s="404"/>
    </row>
    <row r="11" spans="1:38" ht="16.5" customHeight="1">
      <c r="A11" s="423" t="s">
        <v>323</v>
      </c>
      <c r="B11" s="395" t="s">
        <v>324</v>
      </c>
      <c r="C11" s="424" t="s">
        <v>325</v>
      </c>
      <c r="D11" s="413" t="s">
        <v>24</v>
      </c>
      <c r="E11" s="425" t="s">
        <v>15</v>
      </c>
      <c r="F11" s="425" t="s">
        <v>15</v>
      </c>
      <c r="G11" s="426"/>
      <c r="H11" s="426" t="s">
        <v>15</v>
      </c>
      <c r="I11" s="401" t="s">
        <v>15</v>
      </c>
      <c r="J11" s="401" t="s">
        <v>20</v>
      </c>
      <c r="K11" s="401" t="s">
        <v>10</v>
      </c>
      <c r="L11" s="401" t="s">
        <v>15</v>
      </c>
      <c r="M11" s="427" t="s">
        <v>15</v>
      </c>
      <c r="N11" s="426"/>
      <c r="O11" s="426"/>
      <c r="P11" s="425" t="s">
        <v>15</v>
      </c>
      <c r="Q11" s="425" t="s">
        <v>20</v>
      </c>
      <c r="R11" s="428" t="s">
        <v>20</v>
      </c>
      <c r="S11" s="429" t="s">
        <v>15</v>
      </c>
      <c r="T11" s="401" t="s">
        <v>15</v>
      </c>
      <c r="U11" s="399"/>
      <c r="V11" s="399"/>
      <c r="W11" s="398" t="s">
        <v>15</v>
      </c>
      <c r="X11" s="398" t="s">
        <v>15</v>
      </c>
      <c r="Y11" s="401" t="s">
        <v>20</v>
      </c>
      <c r="Z11" s="398" t="s">
        <v>20</v>
      </c>
      <c r="AA11" s="401" t="s">
        <v>15</v>
      </c>
      <c r="AB11" s="399"/>
      <c r="AC11" s="411" t="s">
        <v>10</v>
      </c>
      <c r="AD11" s="399" t="s">
        <v>15</v>
      </c>
      <c r="AE11" s="401" t="s">
        <v>15</v>
      </c>
      <c r="AF11" s="401" t="s">
        <v>10</v>
      </c>
      <c r="AG11" s="401" t="s">
        <v>317</v>
      </c>
      <c r="AH11" s="401" t="s">
        <v>317</v>
      </c>
      <c r="AI11" s="426" t="s">
        <v>10</v>
      </c>
      <c r="AJ11" s="402">
        <v>126</v>
      </c>
      <c r="AK11" s="403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168</v>
      </c>
      <c r="AL11" s="404">
        <f>SUM(AK11-126)</f>
        <v>42</v>
      </c>
    </row>
    <row r="12" spans="1:38" ht="16.5" customHeight="1" thickBot="1">
      <c r="A12" s="430" t="s">
        <v>326</v>
      </c>
      <c r="B12" s="395" t="s">
        <v>327</v>
      </c>
      <c r="C12" s="424" t="s">
        <v>325</v>
      </c>
      <c r="D12" s="413" t="s">
        <v>24</v>
      </c>
      <c r="E12" s="425" t="s">
        <v>15</v>
      </c>
      <c r="F12" s="425" t="s">
        <v>15</v>
      </c>
      <c r="G12" s="426"/>
      <c r="H12" s="426"/>
      <c r="I12" s="425" t="s">
        <v>15</v>
      </c>
      <c r="J12" s="425" t="s">
        <v>15</v>
      </c>
      <c r="K12" s="425" t="s">
        <v>15</v>
      </c>
      <c r="L12" s="425" t="s">
        <v>15</v>
      </c>
      <c r="M12" s="425" t="s">
        <v>15</v>
      </c>
      <c r="N12" s="426" t="s">
        <v>20</v>
      </c>
      <c r="O12" s="426"/>
      <c r="P12" s="425" t="s">
        <v>15</v>
      </c>
      <c r="Q12" s="425" t="s">
        <v>15</v>
      </c>
      <c r="R12" s="425" t="s">
        <v>15</v>
      </c>
      <c r="S12" s="425" t="s">
        <v>15</v>
      </c>
      <c r="T12" s="425" t="s">
        <v>15</v>
      </c>
      <c r="U12" s="426" t="s">
        <v>20</v>
      </c>
      <c r="V12" s="426"/>
      <c r="W12" s="425" t="s">
        <v>20</v>
      </c>
      <c r="X12" s="425" t="s">
        <v>15</v>
      </c>
      <c r="Y12" s="425" t="s">
        <v>15</v>
      </c>
      <c r="Z12" s="425" t="s">
        <v>15</v>
      </c>
      <c r="AA12" s="425" t="s">
        <v>20</v>
      </c>
      <c r="AB12" s="426" t="s">
        <v>10</v>
      </c>
      <c r="AC12" s="426"/>
      <c r="AD12" s="426" t="s">
        <v>15</v>
      </c>
      <c r="AE12" s="425" t="s">
        <v>20</v>
      </c>
      <c r="AF12" s="425" t="s">
        <v>15</v>
      </c>
      <c r="AG12" s="425" t="s">
        <v>20</v>
      </c>
      <c r="AH12" s="425" t="s">
        <v>20</v>
      </c>
      <c r="AI12" s="426"/>
      <c r="AJ12" s="402">
        <v>126</v>
      </c>
      <c r="AK12" s="403">
        <f>COUNTIF(C12:AJ12,"T")*6+COUNTIF(C12:AJ12,"P")*12+COUNTIF(C12:AJ12,"M")*6+COUNTIF(C12:AJ12,"I")*6+COUNTIF(C12:AJ12,"N")*12+COUNTIF(C12:AJ12,"TI")*11+COUNTIF(C12:AJ12,"MT")*12+COUNTIF(C12:AJ12,"MN")*18+COUNTIF(C12:AJ12,"PI")*17+COUNTIF(C12:AJ12,"NA")*6+COUNTIF(C12:AJ12,"NB")*6+COUNTIF(C12:AJ12,"AF")*6</f>
        <v>192</v>
      </c>
      <c r="AL12" s="404">
        <f>SUM(AK12-126)</f>
        <v>66</v>
      </c>
    </row>
    <row r="13" spans="1:38" ht="16.5" customHeight="1">
      <c r="A13" s="384" t="s">
        <v>16</v>
      </c>
      <c r="B13" s="419" t="s">
        <v>0</v>
      </c>
      <c r="C13" s="386" t="s">
        <v>1</v>
      </c>
      <c r="D13" s="387" t="s">
        <v>2</v>
      </c>
      <c r="E13" s="431">
        <v>1</v>
      </c>
      <c r="F13" s="431">
        <v>2</v>
      </c>
      <c r="G13" s="431">
        <v>3</v>
      </c>
      <c r="H13" s="431">
        <v>4</v>
      </c>
      <c r="I13" s="431">
        <v>5</v>
      </c>
      <c r="J13" s="431">
        <v>6</v>
      </c>
      <c r="K13" s="431">
        <v>7</v>
      </c>
      <c r="L13" s="431">
        <v>8</v>
      </c>
      <c r="M13" s="431">
        <v>9</v>
      </c>
      <c r="N13" s="431">
        <v>10</v>
      </c>
      <c r="O13" s="431">
        <v>11</v>
      </c>
      <c r="P13" s="431">
        <v>12</v>
      </c>
      <c r="Q13" s="431">
        <v>13</v>
      </c>
      <c r="R13" s="431">
        <v>14</v>
      </c>
      <c r="S13" s="431">
        <v>15</v>
      </c>
      <c r="T13" s="431">
        <v>16</v>
      </c>
      <c r="U13" s="431">
        <v>17</v>
      </c>
      <c r="V13" s="431">
        <v>18</v>
      </c>
      <c r="W13" s="431">
        <v>19</v>
      </c>
      <c r="X13" s="431">
        <v>20</v>
      </c>
      <c r="Y13" s="431">
        <v>21</v>
      </c>
      <c r="Z13" s="431">
        <v>22</v>
      </c>
      <c r="AA13" s="431">
        <v>23</v>
      </c>
      <c r="AB13" s="431">
        <v>24</v>
      </c>
      <c r="AC13" s="431">
        <v>25</v>
      </c>
      <c r="AD13" s="431">
        <v>26</v>
      </c>
      <c r="AE13" s="431">
        <v>27</v>
      </c>
      <c r="AF13" s="431">
        <v>28</v>
      </c>
      <c r="AG13" s="431">
        <v>29</v>
      </c>
      <c r="AH13" s="431">
        <v>30</v>
      </c>
      <c r="AI13" s="431">
        <v>31</v>
      </c>
      <c r="AJ13" s="431"/>
      <c r="AK13" s="432"/>
      <c r="AL13" s="404"/>
    </row>
    <row r="14" spans="1:38" ht="16.5" customHeight="1">
      <c r="A14" s="384"/>
      <c r="B14" s="419"/>
      <c r="C14" s="386"/>
      <c r="D14" s="387"/>
      <c r="E14" s="392" t="s">
        <v>11</v>
      </c>
      <c r="F14" s="392" t="s">
        <v>8</v>
      </c>
      <c r="G14" s="392" t="s">
        <v>8</v>
      </c>
      <c r="H14" s="392" t="s">
        <v>9</v>
      </c>
      <c r="I14" s="392" t="s">
        <v>8</v>
      </c>
      <c r="J14" s="392" t="s">
        <v>10</v>
      </c>
      <c r="K14" s="392" t="s">
        <v>11</v>
      </c>
      <c r="L14" s="392" t="s">
        <v>11</v>
      </c>
      <c r="M14" s="392" t="s">
        <v>8</v>
      </c>
      <c r="N14" s="393" t="s">
        <v>8</v>
      </c>
      <c r="O14" s="393" t="s">
        <v>9</v>
      </c>
      <c r="P14" s="393" t="s">
        <v>8</v>
      </c>
      <c r="Q14" s="393" t="s">
        <v>10</v>
      </c>
      <c r="R14" s="393" t="s">
        <v>11</v>
      </c>
      <c r="S14" s="392" t="s">
        <v>11</v>
      </c>
      <c r="T14" s="392" t="s">
        <v>8</v>
      </c>
      <c r="U14" s="392" t="s">
        <v>8</v>
      </c>
      <c r="V14" s="392" t="s">
        <v>9</v>
      </c>
      <c r="W14" s="392" t="s">
        <v>8</v>
      </c>
      <c r="X14" s="392" t="s">
        <v>10</v>
      </c>
      <c r="Y14" s="392" t="s">
        <v>11</v>
      </c>
      <c r="Z14" s="392" t="s">
        <v>11</v>
      </c>
      <c r="AA14" s="392" t="s">
        <v>8</v>
      </c>
      <c r="AB14" s="392" t="s">
        <v>8</v>
      </c>
      <c r="AC14" s="392" t="s">
        <v>9</v>
      </c>
      <c r="AD14" s="392" t="s">
        <v>8</v>
      </c>
      <c r="AE14" s="392" t="s">
        <v>10</v>
      </c>
      <c r="AF14" s="392" t="s">
        <v>11</v>
      </c>
      <c r="AG14" s="392" t="s">
        <v>11</v>
      </c>
      <c r="AH14" s="392" t="s">
        <v>8</v>
      </c>
      <c r="AI14" s="392" t="s">
        <v>8</v>
      </c>
      <c r="AJ14" s="402"/>
      <c r="AK14" s="422"/>
      <c r="AL14" s="404"/>
    </row>
    <row r="15" spans="1:38" ht="16.5" customHeight="1">
      <c r="A15" s="405" t="s">
        <v>328</v>
      </c>
      <c r="B15" s="395" t="s">
        <v>329</v>
      </c>
      <c r="C15" s="424" t="s">
        <v>325</v>
      </c>
      <c r="D15" s="433" t="s">
        <v>330</v>
      </c>
      <c r="E15" s="434" t="s">
        <v>10</v>
      </c>
      <c r="F15" s="434" t="s">
        <v>10</v>
      </c>
      <c r="G15" s="435"/>
      <c r="H15" s="435" t="s">
        <v>10</v>
      </c>
      <c r="I15" s="434" t="s">
        <v>10</v>
      </c>
      <c r="J15" s="434" t="s">
        <v>10</v>
      </c>
      <c r="K15" s="436" t="s">
        <v>20</v>
      </c>
      <c r="L15" s="434" t="s">
        <v>10</v>
      </c>
      <c r="M15" s="434" t="s">
        <v>10</v>
      </c>
      <c r="N15" s="435"/>
      <c r="O15" s="435"/>
      <c r="P15" s="434" t="s">
        <v>10</v>
      </c>
      <c r="Q15" s="434" t="s">
        <v>10</v>
      </c>
      <c r="R15" s="436" t="s">
        <v>20</v>
      </c>
      <c r="S15" s="434" t="s">
        <v>10</v>
      </c>
      <c r="T15" s="434" t="s">
        <v>10</v>
      </c>
      <c r="U15" s="435"/>
      <c r="V15" s="435" t="s">
        <v>20</v>
      </c>
      <c r="W15" s="436" t="s">
        <v>15</v>
      </c>
      <c r="X15" s="436" t="s">
        <v>20</v>
      </c>
      <c r="Y15" s="434" t="s">
        <v>20</v>
      </c>
      <c r="Z15" s="434" t="s">
        <v>20</v>
      </c>
      <c r="AA15" s="434" t="s">
        <v>10</v>
      </c>
      <c r="AB15" s="437" t="s">
        <v>20</v>
      </c>
      <c r="AC15" s="435"/>
      <c r="AD15" s="435" t="s">
        <v>10</v>
      </c>
      <c r="AE15" s="434" t="s">
        <v>10</v>
      </c>
      <c r="AF15" s="436" t="s">
        <v>20</v>
      </c>
      <c r="AG15" s="436" t="s">
        <v>20</v>
      </c>
      <c r="AH15" s="434" t="s">
        <v>15</v>
      </c>
      <c r="AI15" s="437" t="s">
        <v>20</v>
      </c>
      <c r="AJ15" s="438">
        <v>126</v>
      </c>
      <c r="AK15" s="403">
        <f>COUNTIF(C15:AJ15,"T")*6+COUNTIF(C15:AJ15,"P")*12+COUNTIF(C15:AJ15,"M")*6+COUNTIF(C15:AJ15,"I")*6+COUNTIF(C15:AJ15,"N")*12+COUNTIF(C15:AJ15,"TI")*13+COUNTIF(C15:AJ15,"MT")*12+COUNTIF(C15:AJ15,"MN")*18+COUNTIF(C15:AJ15,"TN")*18+COUNTIF(C15:AJ15,"NA")*6+COUNTIF(C15:AJ15,"NB")*6+COUNTIF(C15:AJ15,"AF")*6</f>
        <v>216</v>
      </c>
      <c r="AL15" s="404">
        <f>SUM(AK15-126)</f>
        <v>90</v>
      </c>
    </row>
    <row r="16" spans="1:38" ht="16.5" customHeight="1">
      <c r="A16" s="384" t="s">
        <v>16</v>
      </c>
      <c r="B16" s="419" t="s">
        <v>0</v>
      </c>
      <c r="C16" s="386" t="s">
        <v>1</v>
      </c>
      <c r="D16" s="387" t="s">
        <v>2</v>
      </c>
      <c r="E16" s="431">
        <v>1</v>
      </c>
      <c r="F16" s="431">
        <v>2</v>
      </c>
      <c r="G16" s="431">
        <v>3</v>
      </c>
      <c r="H16" s="418">
        <v>4</v>
      </c>
      <c r="I16" s="418">
        <v>5</v>
      </c>
      <c r="J16" s="418">
        <v>6</v>
      </c>
      <c r="K16" s="418">
        <v>7</v>
      </c>
      <c r="L16" s="418">
        <v>8</v>
      </c>
      <c r="M16" s="418">
        <v>9</v>
      </c>
      <c r="N16" s="418">
        <v>10</v>
      </c>
      <c r="O16" s="418">
        <v>11</v>
      </c>
      <c r="P16" s="418">
        <v>12</v>
      </c>
      <c r="Q16" s="418">
        <v>13</v>
      </c>
      <c r="R16" s="418">
        <v>14</v>
      </c>
      <c r="S16" s="418">
        <v>15</v>
      </c>
      <c r="T16" s="418">
        <v>16</v>
      </c>
      <c r="U16" s="418">
        <v>17</v>
      </c>
      <c r="V16" s="418">
        <v>18</v>
      </c>
      <c r="W16" s="418">
        <v>19</v>
      </c>
      <c r="X16" s="418">
        <v>20</v>
      </c>
      <c r="Y16" s="418">
        <v>21</v>
      </c>
      <c r="Z16" s="418">
        <v>22</v>
      </c>
      <c r="AA16" s="418">
        <v>23</v>
      </c>
      <c r="AB16" s="431">
        <v>24</v>
      </c>
      <c r="AC16" s="431">
        <v>25</v>
      </c>
      <c r="AD16" s="431">
        <v>26</v>
      </c>
      <c r="AE16" s="431">
        <v>27</v>
      </c>
      <c r="AF16" s="431">
        <v>28</v>
      </c>
      <c r="AG16" s="431">
        <v>29</v>
      </c>
      <c r="AH16" s="431">
        <v>30</v>
      </c>
      <c r="AI16" s="431">
        <v>31</v>
      </c>
      <c r="AJ16" s="431"/>
      <c r="AK16" s="432"/>
      <c r="AL16" s="404"/>
    </row>
    <row r="17" spans="1:38" ht="16.5" customHeight="1">
      <c r="A17" s="384"/>
      <c r="B17" s="419"/>
      <c r="C17" s="386"/>
      <c r="D17" s="387"/>
      <c r="E17" s="392" t="s">
        <v>11</v>
      </c>
      <c r="F17" s="392" t="s">
        <v>8</v>
      </c>
      <c r="G17" s="392" t="s">
        <v>8</v>
      </c>
      <c r="H17" s="392" t="s">
        <v>9</v>
      </c>
      <c r="I17" s="392" t="s">
        <v>8</v>
      </c>
      <c r="J17" s="392" t="s">
        <v>10</v>
      </c>
      <c r="K17" s="392" t="s">
        <v>11</v>
      </c>
      <c r="L17" s="392" t="s">
        <v>11</v>
      </c>
      <c r="M17" s="392" t="s">
        <v>8</v>
      </c>
      <c r="N17" s="393" t="s">
        <v>8</v>
      </c>
      <c r="O17" s="393" t="s">
        <v>9</v>
      </c>
      <c r="P17" s="393" t="s">
        <v>8</v>
      </c>
      <c r="Q17" s="393" t="s">
        <v>10</v>
      </c>
      <c r="R17" s="393" t="s">
        <v>11</v>
      </c>
      <c r="S17" s="392" t="s">
        <v>11</v>
      </c>
      <c r="T17" s="392" t="s">
        <v>8</v>
      </c>
      <c r="U17" s="392" t="s">
        <v>8</v>
      </c>
      <c r="V17" s="392" t="s">
        <v>9</v>
      </c>
      <c r="W17" s="392" t="s">
        <v>8</v>
      </c>
      <c r="X17" s="392" t="s">
        <v>10</v>
      </c>
      <c r="Y17" s="392" t="s">
        <v>11</v>
      </c>
      <c r="Z17" s="392" t="s">
        <v>11</v>
      </c>
      <c r="AA17" s="392" t="s">
        <v>8</v>
      </c>
      <c r="AB17" s="392" t="s">
        <v>8</v>
      </c>
      <c r="AC17" s="392" t="s">
        <v>9</v>
      </c>
      <c r="AD17" s="392" t="s">
        <v>8</v>
      </c>
      <c r="AE17" s="392" t="s">
        <v>10</v>
      </c>
      <c r="AF17" s="392" t="s">
        <v>11</v>
      </c>
      <c r="AG17" s="392" t="s">
        <v>11</v>
      </c>
      <c r="AH17" s="392" t="s">
        <v>8</v>
      </c>
      <c r="AI17" s="392" t="s">
        <v>8</v>
      </c>
      <c r="AJ17" s="402"/>
      <c r="AK17" s="422"/>
      <c r="AL17" s="404"/>
    </row>
    <row r="18" spans="1:38" ht="16.5" customHeight="1">
      <c r="A18" s="423" t="s">
        <v>331</v>
      </c>
      <c r="B18" s="439" t="s">
        <v>332</v>
      </c>
      <c r="C18" s="424" t="s">
        <v>325</v>
      </c>
      <c r="D18" s="123" t="s">
        <v>28</v>
      </c>
      <c r="E18" s="434"/>
      <c r="F18" s="434" t="s">
        <v>29</v>
      </c>
      <c r="G18" s="435"/>
      <c r="H18" s="435"/>
      <c r="I18" s="434" t="s">
        <v>29</v>
      </c>
      <c r="J18" s="434"/>
      <c r="K18" s="434"/>
      <c r="L18" s="434" t="s">
        <v>29</v>
      </c>
      <c r="M18" s="434"/>
      <c r="N18" s="435"/>
      <c r="O18" s="435" t="s">
        <v>29</v>
      </c>
      <c r="P18" s="434"/>
      <c r="Q18" s="434"/>
      <c r="R18" s="434" t="s">
        <v>29</v>
      </c>
      <c r="S18" s="434"/>
      <c r="T18" s="434"/>
      <c r="U18" s="435" t="s">
        <v>29</v>
      </c>
      <c r="V18" s="435"/>
      <c r="W18" s="434"/>
      <c r="X18" s="434" t="s">
        <v>29</v>
      </c>
      <c r="Y18" s="434"/>
      <c r="Z18" s="434"/>
      <c r="AA18" s="434" t="s">
        <v>29</v>
      </c>
      <c r="AB18" s="435"/>
      <c r="AC18" s="435"/>
      <c r="AD18" s="437" t="s">
        <v>29</v>
      </c>
      <c r="AE18" s="434"/>
      <c r="AF18" s="434"/>
      <c r="AG18" s="434" t="s">
        <v>29</v>
      </c>
      <c r="AH18" s="434"/>
      <c r="AI18" s="399" t="s">
        <v>29</v>
      </c>
      <c r="AJ18" s="438">
        <v>126</v>
      </c>
      <c r="AK18" s="403">
        <f>COUNTIF(C18:AJ18,"T")*6+COUNTIF(C18:AJ18,"P")*12+COUNTIF(C18:AJ18,"M")*6+COUNTIF(C18:AJ18,"I")*6+COUNTIF(C18:AJ18,"N")*12+COUNTIF(C18:AJ18,"TI")*11+COUNTIF(C18:AJ18,"MT")*12+COUNTIF(C18:AJ18,"MN")*18+COUNTIF(C18:AJ18,"PI")*17+COUNTIF(C18:AJ18,"NA")*6+COUNTIF(C18:AJ18,"NB")*6+COUNTIF(C18:AJ18,"AF")*6</f>
        <v>132</v>
      </c>
      <c r="AL18" s="404">
        <f>SUM(AK18-126)</f>
        <v>6</v>
      </c>
    </row>
    <row r="19" spans="1:38" ht="16.5" customHeight="1">
      <c r="A19" s="423" t="s">
        <v>333</v>
      </c>
      <c r="B19" s="439" t="s">
        <v>334</v>
      </c>
      <c r="C19" s="424" t="s">
        <v>325</v>
      </c>
      <c r="D19" s="433" t="s">
        <v>335</v>
      </c>
      <c r="E19" s="434"/>
      <c r="F19" s="434" t="s">
        <v>29</v>
      </c>
      <c r="G19" s="437" t="s">
        <v>15</v>
      </c>
      <c r="H19" s="437" t="s">
        <v>20</v>
      </c>
      <c r="I19" s="434" t="s">
        <v>29</v>
      </c>
      <c r="J19" s="434"/>
      <c r="K19" s="434"/>
      <c r="L19" s="434" t="s">
        <v>29</v>
      </c>
      <c r="M19" s="434"/>
      <c r="N19" s="437" t="s">
        <v>20</v>
      </c>
      <c r="O19" s="435" t="s">
        <v>29</v>
      </c>
      <c r="P19" s="434"/>
      <c r="Q19" s="434"/>
      <c r="R19" s="434" t="s">
        <v>29</v>
      </c>
      <c r="S19" s="434"/>
      <c r="T19" s="434"/>
      <c r="U19" s="435" t="s">
        <v>29</v>
      </c>
      <c r="V19" s="435"/>
      <c r="W19" s="434"/>
      <c r="X19" s="434" t="s">
        <v>29</v>
      </c>
      <c r="Y19" s="434"/>
      <c r="Z19" s="434"/>
      <c r="AA19" s="434" t="s">
        <v>29</v>
      </c>
      <c r="AB19" s="435"/>
      <c r="AC19" s="435" t="s">
        <v>29</v>
      </c>
      <c r="AD19" s="437" t="s">
        <v>29</v>
      </c>
      <c r="AE19" s="434"/>
      <c r="AF19" s="434"/>
      <c r="AG19" s="434" t="s">
        <v>29</v>
      </c>
      <c r="AH19" s="434"/>
      <c r="AI19" s="399"/>
      <c r="AJ19" s="402">
        <v>126</v>
      </c>
      <c r="AK19" s="403">
        <f>COUNTIF(C19:AJ19,"T")*6+COUNTIF(C19:AJ19,"P")*12+COUNTIF(C19:AJ19,"M")*6+COUNTIF(C19:AJ19,"I")*6+COUNTIF(C19:AJ19,"N")*12+COUNTIF(C19:AJ19,"TI")*11+COUNTIF(C19:AJ19,"MT")*12+COUNTIF(C19:AJ19,"MN")*18+COUNTIF(C19:AJ19,"PI")*17+COUNTIF(C19:AJ19,"NA")*6+COUNTIF(C19:AJ19,"NB")*6+COUNTIF(C19:AJ19,"AF")*6</f>
        <v>162</v>
      </c>
      <c r="AL19" s="404">
        <f>SUM(AK19-126)</f>
        <v>36</v>
      </c>
    </row>
    <row r="20" spans="1:38" ht="16.5" customHeight="1">
      <c r="A20" s="423" t="s">
        <v>336</v>
      </c>
      <c r="B20" s="439" t="s">
        <v>337</v>
      </c>
      <c r="C20" s="424" t="s">
        <v>325</v>
      </c>
      <c r="D20" s="433" t="s">
        <v>28</v>
      </c>
      <c r="E20" s="434"/>
      <c r="F20" s="434" t="s">
        <v>10</v>
      </c>
      <c r="G20" s="435" t="s">
        <v>298</v>
      </c>
      <c r="H20" s="435"/>
      <c r="I20" s="436" t="s">
        <v>10</v>
      </c>
      <c r="J20" s="434" t="s">
        <v>29</v>
      </c>
      <c r="K20" s="434"/>
      <c r="L20" s="436" t="s">
        <v>10</v>
      </c>
      <c r="M20" s="434" t="s">
        <v>29</v>
      </c>
      <c r="N20" s="435"/>
      <c r="O20" s="437" t="s">
        <v>20</v>
      </c>
      <c r="P20" s="436" t="s">
        <v>29</v>
      </c>
      <c r="Q20" s="436"/>
      <c r="R20" s="436"/>
      <c r="S20" s="436" t="s">
        <v>298</v>
      </c>
      <c r="T20" s="434"/>
      <c r="U20" s="435"/>
      <c r="V20" s="435" t="s">
        <v>29</v>
      </c>
      <c r="W20" s="434"/>
      <c r="X20" s="434"/>
      <c r="Y20" s="434" t="s">
        <v>29</v>
      </c>
      <c r="Z20" s="434"/>
      <c r="AA20" s="434"/>
      <c r="AB20" s="437" t="s">
        <v>29</v>
      </c>
      <c r="AC20" s="437" t="s">
        <v>15</v>
      </c>
      <c r="AD20" s="435"/>
      <c r="AE20" s="434" t="s">
        <v>29</v>
      </c>
      <c r="AF20" s="434" t="s">
        <v>29</v>
      </c>
      <c r="AG20" s="434"/>
      <c r="AH20" s="434" t="s">
        <v>29</v>
      </c>
      <c r="AI20" s="435"/>
      <c r="AJ20" s="402">
        <v>126</v>
      </c>
      <c r="AK20" s="403">
        <f>COUNTIF(C20:AJ20,"T")*6+COUNTIF(C20:AJ20,"P")*12+COUNTIF(C20:AJ20,"M")*6+COUNTIF(C20:AJ20,"I")*6+COUNTIF(C20:AJ20,"N")*12+COUNTIF(C20:AJ20,"TI")*11+COUNTIF(C20:AJ20,"MT")*12+COUNTIF(C20:AJ20,"MN")*18+COUNTIF(C20:AJ20,"TN")*18+COUNTIF(C20:AJ20,"NA")*6+COUNTIF(C20:AJ20,"NB")*6+COUNTIF(C20:AJ20,"AF")*6</f>
        <v>180</v>
      </c>
      <c r="AL20" s="404">
        <f>SUM(AK20-126)</f>
        <v>54</v>
      </c>
    </row>
    <row r="21" spans="1:38" ht="16.5" customHeight="1" thickBot="1">
      <c r="A21" s="440" t="s">
        <v>338</v>
      </c>
      <c r="B21" s="395" t="s">
        <v>339</v>
      </c>
      <c r="C21" s="424" t="s">
        <v>325</v>
      </c>
      <c r="D21" s="433" t="s">
        <v>28</v>
      </c>
      <c r="E21" s="434"/>
      <c r="F21" s="434"/>
      <c r="G21" s="435" t="s">
        <v>296</v>
      </c>
      <c r="H21" s="435"/>
      <c r="I21" s="434"/>
      <c r="J21" s="434" t="s">
        <v>29</v>
      </c>
      <c r="K21" s="434"/>
      <c r="L21" s="436" t="s">
        <v>15</v>
      </c>
      <c r="M21" s="436" t="s">
        <v>298</v>
      </c>
      <c r="N21" s="435"/>
      <c r="O21" s="437" t="s">
        <v>20</v>
      </c>
      <c r="P21" s="434" t="s">
        <v>29</v>
      </c>
      <c r="Q21" s="434"/>
      <c r="R21" s="434"/>
      <c r="S21" s="434" t="s">
        <v>29</v>
      </c>
      <c r="T21" s="434"/>
      <c r="U21" s="437" t="s">
        <v>15</v>
      </c>
      <c r="V21" s="435" t="s">
        <v>29</v>
      </c>
      <c r="W21" s="434"/>
      <c r="X21" s="441" t="s">
        <v>10</v>
      </c>
      <c r="Y21" s="442" t="s">
        <v>29</v>
      </c>
      <c r="Z21" s="442" t="s">
        <v>29</v>
      </c>
      <c r="AA21" s="442"/>
      <c r="AB21" s="443" t="s">
        <v>29</v>
      </c>
      <c r="AC21" s="444" t="s">
        <v>10</v>
      </c>
      <c r="AD21" s="443"/>
      <c r="AE21" s="442" t="s">
        <v>29</v>
      </c>
      <c r="AF21" s="442"/>
      <c r="AG21" s="442"/>
      <c r="AH21" s="442" t="s">
        <v>29</v>
      </c>
      <c r="AI21" s="443"/>
      <c r="AJ21" s="402">
        <v>126</v>
      </c>
      <c r="AK21" s="403">
        <f>COUNTIF(C21:AJ21,"T")*6+COUNTIF(C21:AJ21,"P")*12+COUNTIF(C21:AJ21,"M")*6+COUNTIF(C21:AJ21,"I")*6+COUNTIF(C21:AJ21,"N")*12+COUNTIF(C21:AJ21,"TI")*11+COUNTIF(C21:AJ21,"MT")*12+COUNTIF(C21:AJ21,"MN")*18+COUNTIF(C21:AJ21,"TN")*18+COUNTIF(C21:AJ21,"NA")*6+COUNTIF(C21:AJ21,"NB")*6</f>
        <v>180</v>
      </c>
      <c r="AL21" s="404">
        <f>SUM(AK21-126)</f>
        <v>54</v>
      </c>
    </row>
    <row r="22" spans="1:38" ht="16.5" customHeight="1" thickBot="1">
      <c r="A22" s="412" t="s">
        <v>340</v>
      </c>
      <c r="B22" s="445" t="s">
        <v>341</v>
      </c>
      <c r="C22" s="446" t="s">
        <v>325</v>
      </c>
      <c r="D22" s="447" t="s">
        <v>28</v>
      </c>
      <c r="E22" s="442" t="s">
        <v>29</v>
      </c>
      <c r="F22" s="442"/>
      <c r="G22" s="443" t="s">
        <v>10</v>
      </c>
      <c r="H22" s="443" t="s">
        <v>29</v>
      </c>
      <c r="I22" s="442"/>
      <c r="J22" s="442"/>
      <c r="K22" s="442" t="s">
        <v>29</v>
      </c>
      <c r="L22" s="442"/>
      <c r="M22" s="442"/>
      <c r="N22" s="443" t="s">
        <v>29</v>
      </c>
      <c r="O22" s="443"/>
      <c r="P22" s="442"/>
      <c r="Q22" s="442" t="s">
        <v>29</v>
      </c>
      <c r="R22" s="442"/>
      <c r="S22" s="442"/>
      <c r="T22" s="442" t="s">
        <v>29</v>
      </c>
      <c r="U22" s="443" t="s">
        <v>10</v>
      </c>
      <c r="V22" s="443" t="s">
        <v>20</v>
      </c>
      <c r="W22" s="448" t="s">
        <v>29</v>
      </c>
      <c r="X22" s="407" t="s">
        <v>342</v>
      </c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9"/>
      <c r="AJ22" s="449">
        <v>78</v>
      </c>
      <c r="AK22" s="450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108</v>
      </c>
      <c r="AL22" s="404">
        <f>SUM(AK22-78)</f>
        <v>30</v>
      </c>
    </row>
    <row r="23" spans="1:38" ht="16.5" customHeight="1">
      <c r="A23" s="451" t="s">
        <v>343</v>
      </c>
      <c r="B23" s="452" t="s">
        <v>344</v>
      </c>
      <c r="C23" s="424" t="s">
        <v>325</v>
      </c>
      <c r="D23" s="433" t="s">
        <v>345</v>
      </c>
      <c r="E23" s="436" t="s">
        <v>29</v>
      </c>
      <c r="F23" s="434"/>
      <c r="G23" s="435"/>
      <c r="H23" s="435" t="s">
        <v>29</v>
      </c>
      <c r="I23" s="434"/>
      <c r="J23" s="434"/>
      <c r="K23" s="434" t="s">
        <v>29</v>
      </c>
      <c r="L23" s="434"/>
      <c r="M23" s="434"/>
      <c r="N23" s="435" t="s">
        <v>29</v>
      </c>
      <c r="O23" s="435"/>
      <c r="P23" s="434"/>
      <c r="Q23" s="434" t="s">
        <v>29</v>
      </c>
      <c r="R23" s="434"/>
      <c r="S23" s="434"/>
      <c r="T23" s="434" t="s">
        <v>29</v>
      </c>
      <c r="U23" s="435"/>
      <c r="V23" s="435"/>
      <c r="W23" s="434" t="s">
        <v>29</v>
      </c>
      <c r="X23" s="401"/>
      <c r="Y23" s="401"/>
      <c r="Z23" s="401" t="s">
        <v>29</v>
      </c>
      <c r="AA23" s="401"/>
      <c r="AB23" s="399"/>
      <c r="AC23" s="399" t="s">
        <v>29</v>
      </c>
      <c r="AD23" s="399"/>
      <c r="AE23" s="401"/>
      <c r="AF23" s="401" t="s">
        <v>29</v>
      </c>
      <c r="AG23" s="401"/>
      <c r="AH23" s="401"/>
      <c r="AI23" s="399" t="s">
        <v>29</v>
      </c>
      <c r="AJ23" s="402">
        <v>126</v>
      </c>
      <c r="AK23" s="403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132</v>
      </c>
      <c r="AL23" s="403">
        <f>SUM(AK23-126)</f>
        <v>6</v>
      </c>
    </row>
    <row r="24" spans="1:38" ht="16.5" customHeight="1">
      <c r="A24" s="414" t="s">
        <v>16</v>
      </c>
      <c r="B24" s="415" t="s">
        <v>0</v>
      </c>
      <c r="C24" s="416" t="s">
        <v>1</v>
      </c>
      <c r="D24" s="421" t="s">
        <v>2</v>
      </c>
      <c r="E24" s="418">
        <v>1</v>
      </c>
      <c r="F24" s="418">
        <v>2</v>
      </c>
      <c r="G24" s="418">
        <v>3</v>
      </c>
      <c r="H24" s="418">
        <v>4</v>
      </c>
      <c r="I24" s="418">
        <v>5</v>
      </c>
      <c r="J24" s="418">
        <v>6</v>
      </c>
      <c r="K24" s="418">
        <v>7</v>
      </c>
      <c r="L24" s="418">
        <v>8</v>
      </c>
      <c r="M24" s="418">
        <v>9</v>
      </c>
      <c r="N24" s="418">
        <v>10</v>
      </c>
      <c r="O24" s="418">
        <v>11</v>
      </c>
      <c r="P24" s="418">
        <v>12</v>
      </c>
      <c r="Q24" s="418">
        <v>13</v>
      </c>
      <c r="R24" s="418">
        <v>14</v>
      </c>
      <c r="S24" s="418">
        <v>15</v>
      </c>
      <c r="T24" s="418">
        <v>16</v>
      </c>
      <c r="U24" s="418">
        <v>17</v>
      </c>
      <c r="V24" s="418">
        <v>18</v>
      </c>
      <c r="W24" s="418">
        <v>19</v>
      </c>
      <c r="X24" s="418">
        <v>20</v>
      </c>
      <c r="Y24" s="418">
        <v>21</v>
      </c>
      <c r="Z24" s="418">
        <v>22</v>
      </c>
      <c r="AA24" s="418">
        <v>23</v>
      </c>
      <c r="AB24" s="418">
        <v>24</v>
      </c>
      <c r="AC24" s="418">
        <v>25</v>
      </c>
      <c r="AD24" s="418">
        <v>26</v>
      </c>
      <c r="AE24" s="418">
        <v>27</v>
      </c>
      <c r="AF24" s="418">
        <v>28</v>
      </c>
      <c r="AG24" s="418">
        <v>29</v>
      </c>
      <c r="AH24" s="418">
        <v>30</v>
      </c>
      <c r="AI24" s="418">
        <v>31</v>
      </c>
      <c r="AJ24" s="415"/>
      <c r="AK24" s="453"/>
      <c r="AL24" s="454"/>
    </row>
    <row r="25" spans="1:38" ht="16.5" customHeight="1">
      <c r="A25" s="384"/>
      <c r="B25" s="419" t="s">
        <v>212</v>
      </c>
      <c r="C25" s="386"/>
      <c r="D25" s="387"/>
      <c r="E25" s="392" t="s">
        <v>11</v>
      </c>
      <c r="F25" s="392" t="s">
        <v>8</v>
      </c>
      <c r="G25" s="392" t="s">
        <v>8</v>
      </c>
      <c r="H25" s="392" t="s">
        <v>9</v>
      </c>
      <c r="I25" s="392" t="s">
        <v>8</v>
      </c>
      <c r="J25" s="392" t="s">
        <v>10</v>
      </c>
      <c r="K25" s="392" t="s">
        <v>11</v>
      </c>
      <c r="L25" s="392" t="s">
        <v>11</v>
      </c>
      <c r="M25" s="392" t="s">
        <v>8</v>
      </c>
      <c r="N25" s="393" t="s">
        <v>8</v>
      </c>
      <c r="O25" s="393" t="s">
        <v>9</v>
      </c>
      <c r="P25" s="393" t="s">
        <v>8</v>
      </c>
      <c r="Q25" s="393" t="s">
        <v>10</v>
      </c>
      <c r="R25" s="393" t="s">
        <v>11</v>
      </c>
      <c r="S25" s="392" t="s">
        <v>11</v>
      </c>
      <c r="T25" s="392" t="s">
        <v>8</v>
      </c>
      <c r="U25" s="392" t="s">
        <v>8</v>
      </c>
      <c r="V25" s="392" t="s">
        <v>9</v>
      </c>
      <c r="W25" s="392" t="s">
        <v>8</v>
      </c>
      <c r="X25" s="392" t="s">
        <v>10</v>
      </c>
      <c r="Y25" s="392" t="s">
        <v>11</v>
      </c>
      <c r="Z25" s="392" t="s">
        <v>11</v>
      </c>
      <c r="AA25" s="392" t="s">
        <v>8</v>
      </c>
      <c r="AB25" s="392" t="s">
        <v>8</v>
      </c>
      <c r="AC25" s="392" t="s">
        <v>9</v>
      </c>
      <c r="AD25" s="392" t="s">
        <v>8</v>
      </c>
      <c r="AE25" s="392" t="s">
        <v>10</v>
      </c>
      <c r="AF25" s="392" t="s">
        <v>11</v>
      </c>
      <c r="AG25" s="392" t="s">
        <v>11</v>
      </c>
      <c r="AH25" s="392" t="s">
        <v>8</v>
      </c>
      <c r="AI25" s="392" t="s">
        <v>8</v>
      </c>
      <c r="AJ25" s="402"/>
      <c r="AK25" s="422"/>
      <c r="AL25" s="404"/>
    </row>
    <row r="26" spans="1:38" ht="16.5" customHeight="1">
      <c r="A26" s="455" t="s">
        <v>346</v>
      </c>
      <c r="B26" s="456" t="s">
        <v>347</v>
      </c>
      <c r="C26" s="457"/>
      <c r="D26" s="458"/>
      <c r="E26" s="458"/>
      <c r="F26" s="458"/>
      <c r="G26" s="399"/>
      <c r="H26" s="399"/>
      <c r="I26" s="458"/>
      <c r="J26" s="458"/>
      <c r="K26" s="458"/>
      <c r="L26" s="458"/>
      <c r="M26" s="458"/>
      <c r="N26" s="399"/>
      <c r="O26" s="399"/>
      <c r="P26" s="458"/>
      <c r="Q26" s="458"/>
      <c r="R26" s="458"/>
      <c r="S26" s="459" t="s">
        <v>15</v>
      </c>
      <c r="T26" s="458"/>
      <c r="U26" s="399"/>
      <c r="V26" s="399"/>
      <c r="W26" s="458"/>
      <c r="X26" s="458"/>
      <c r="Y26" s="458"/>
      <c r="Z26" s="458"/>
      <c r="AA26" s="458"/>
      <c r="AB26" s="399"/>
      <c r="AC26" s="399"/>
      <c r="AD26" s="460"/>
      <c r="AE26" s="458"/>
      <c r="AF26" s="458"/>
      <c r="AG26" s="458"/>
      <c r="AH26" s="458"/>
      <c r="AI26" s="399"/>
      <c r="AJ26" s="402"/>
      <c r="AK26" s="422"/>
      <c r="AL26" s="403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6</v>
      </c>
    </row>
    <row r="27" spans="1:38" ht="16.5" customHeight="1">
      <c r="A27" s="455"/>
      <c r="B27" s="456"/>
      <c r="C27" s="457"/>
      <c r="D27" s="458"/>
      <c r="E27" s="458"/>
      <c r="F27" s="458"/>
      <c r="G27" s="399"/>
      <c r="H27" s="399"/>
      <c r="I27" s="458"/>
      <c r="J27" s="458"/>
      <c r="K27" s="458"/>
      <c r="L27" s="458"/>
      <c r="M27" s="458"/>
      <c r="N27" s="399"/>
      <c r="O27" s="399"/>
      <c r="P27" s="458"/>
      <c r="Q27" s="458"/>
      <c r="R27" s="458"/>
      <c r="S27" s="458"/>
      <c r="T27" s="458"/>
      <c r="U27" s="399"/>
      <c r="V27" s="399"/>
      <c r="W27" s="458"/>
      <c r="X27" s="458"/>
      <c r="Y27" s="458"/>
      <c r="Z27" s="458"/>
      <c r="AA27" s="458"/>
      <c r="AB27" s="399"/>
      <c r="AC27" s="399"/>
      <c r="AD27" s="460"/>
      <c r="AE27" s="458"/>
      <c r="AF27" s="458"/>
      <c r="AG27" s="458"/>
      <c r="AH27" s="458"/>
      <c r="AI27" s="399"/>
      <c r="AJ27" s="402"/>
      <c r="AK27" s="422"/>
      <c r="AL27" s="403"/>
    </row>
    <row r="28" spans="1:38" ht="16.5" customHeight="1">
      <c r="A28" s="394"/>
      <c r="B28" s="395"/>
      <c r="C28" s="461"/>
      <c r="D28" s="397"/>
      <c r="E28" s="401"/>
      <c r="F28" s="401"/>
      <c r="G28" s="399"/>
      <c r="H28" s="399"/>
      <c r="I28" s="401"/>
      <c r="J28" s="401"/>
      <c r="K28" s="401"/>
      <c r="L28" s="401"/>
      <c r="M28" s="401"/>
      <c r="N28" s="399"/>
      <c r="O28" s="399"/>
      <c r="P28" s="401"/>
      <c r="Q28" s="401"/>
      <c r="R28" s="401"/>
      <c r="S28" s="401"/>
      <c r="T28" s="401"/>
      <c r="U28" s="399"/>
      <c r="V28" s="399"/>
      <c r="W28" s="401"/>
      <c r="X28" s="401"/>
      <c r="Y28" s="401"/>
      <c r="Z28" s="401"/>
      <c r="AA28" s="401"/>
      <c r="AB28" s="399"/>
      <c r="AC28" s="399"/>
      <c r="AD28" s="399"/>
      <c r="AE28" s="401"/>
      <c r="AF28" s="401"/>
      <c r="AG28" s="401"/>
      <c r="AH28" s="401"/>
      <c r="AI28" s="399"/>
      <c r="AJ28" s="402"/>
      <c r="AK28" s="403"/>
      <c r="AL28" s="403"/>
    </row>
    <row r="29" spans="1:38" ht="16.5" customHeight="1">
      <c r="A29" s="440"/>
      <c r="B29" s="395"/>
      <c r="C29" s="424"/>
      <c r="D29" s="123"/>
      <c r="E29" s="401"/>
      <c r="F29" s="401"/>
      <c r="G29" s="399"/>
      <c r="H29" s="399"/>
      <c r="I29" s="401"/>
      <c r="J29" s="401"/>
      <c r="K29" s="401"/>
      <c r="L29" s="401"/>
      <c r="M29" s="401"/>
      <c r="N29" s="399"/>
      <c r="O29" s="399"/>
      <c r="P29" s="401"/>
      <c r="Q29" s="401"/>
      <c r="R29" s="401"/>
      <c r="S29" s="401"/>
      <c r="T29" s="401"/>
      <c r="U29" s="399"/>
      <c r="V29" s="399"/>
      <c r="W29" s="401"/>
      <c r="X29" s="401"/>
      <c r="Y29" s="401"/>
      <c r="Z29" s="401"/>
      <c r="AA29" s="401"/>
      <c r="AB29" s="399"/>
      <c r="AC29" s="399"/>
      <c r="AD29" s="399"/>
      <c r="AE29" s="401"/>
      <c r="AF29" s="401"/>
      <c r="AG29" s="401"/>
      <c r="AH29" s="401"/>
      <c r="AI29" s="399"/>
      <c r="AJ29" s="402"/>
      <c r="AK29" s="403"/>
      <c r="AL29" s="403"/>
    </row>
    <row r="30" spans="1:38" ht="16.5" customHeight="1" thickBot="1">
      <c r="A30" s="462"/>
      <c r="B30" s="463" t="s">
        <v>348</v>
      </c>
      <c r="C30" s="463"/>
      <c r="D30" s="463"/>
      <c r="E30" s="464"/>
      <c r="F30" s="464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6"/>
      <c r="AK30" s="467"/>
      <c r="AL30" s="468"/>
    </row>
    <row r="31" spans="1:38" ht="15" customHeight="1">
      <c r="A31" s="469"/>
      <c r="B31" s="470" t="s">
        <v>34</v>
      </c>
      <c r="C31" s="471"/>
      <c r="D31" s="472"/>
      <c r="E31" s="473"/>
      <c r="F31" s="474"/>
      <c r="G31" s="474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3"/>
      <c r="T31" s="476"/>
      <c r="U31" s="476"/>
      <c r="V31" s="477" t="s">
        <v>349</v>
      </c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8"/>
      <c r="AK31" s="22"/>
      <c r="AL31" s="479"/>
    </row>
    <row r="32" spans="1:38" s="17" customFormat="1" ht="15" customHeight="1">
      <c r="A32" s="480"/>
      <c r="B32" s="481" t="s">
        <v>35</v>
      </c>
      <c r="C32" s="482"/>
      <c r="D32" s="483"/>
      <c r="E32" s="484"/>
      <c r="F32" s="474"/>
      <c r="G32" s="474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73"/>
      <c r="T32" s="476"/>
      <c r="U32" s="476"/>
      <c r="V32" s="486" t="s">
        <v>310</v>
      </c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78"/>
      <c r="AK32" s="22"/>
      <c r="AL32" s="479"/>
    </row>
    <row r="33" spans="1:38" s="17" customFormat="1" ht="15" customHeight="1">
      <c r="A33" s="487"/>
      <c r="B33" s="481" t="s">
        <v>36</v>
      </c>
      <c r="C33" s="482"/>
      <c r="D33" s="483"/>
      <c r="E33" s="473"/>
      <c r="F33" s="474"/>
      <c r="G33" s="474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73"/>
      <c r="T33" s="488"/>
      <c r="U33" s="488"/>
      <c r="V33" s="489" t="s">
        <v>350</v>
      </c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78"/>
      <c r="AK33" s="22"/>
      <c r="AL33" s="479"/>
    </row>
    <row r="34" spans="1:38" ht="15" customHeight="1" thickBot="1">
      <c r="A34" s="490"/>
      <c r="B34" s="491" t="s">
        <v>37</v>
      </c>
      <c r="C34" s="492"/>
      <c r="D34" s="493"/>
      <c r="E34" s="22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5" t="s">
        <v>351</v>
      </c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22"/>
      <c r="AK34" s="22"/>
      <c r="AL34" s="479"/>
    </row>
    <row r="35" spans="1:38" ht="15" customHeight="1" thickBot="1">
      <c r="A35" s="496"/>
      <c r="B35" s="497"/>
      <c r="C35" s="498"/>
      <c r="D35" s="499"/>
      <c r="E35" s="500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0"/>
      <c r="AK35" s="500"/>
      <c r="AL35" s="502"/>
    </row>
    <row r="36" spans="1:38" ht="14.25">
      <c r="A36" s="25"/>
      <c r="B36" s="25"/>
      <c r="C36" s="503"/>
      <c r="D36" s="25"/>
      <c r="E36" s="29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9"/>
      <c r="AK36" s="29"/>
      <c r="AL36" s="29"/>
    </row>
    <row r="37" spans="1:38" ht="14.25">
      <c r="A37" s="25"/>
      <c r="B37" s="25"/>
      <c r="C37" s="503"/>
      <c r="D37" s="25"/>
      <c r="E37" s="29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9"/>
      <c r="AK37" s="29"/>
      <c r="AL37" s="29"/>
    </row>
    <row r="38" spans="1:38" ht="14.25">
      <c r="A38" s="25"/>
      <c r="B38" s="25"/>
      <c r="C38" s="503"/>
      <c r="D38" s="25"/>
      <c r="E38" s="29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9"/>
      <c r="AK38" s="29"/>
      <c r="AL38" s="29"/>
    </row>
    <row r="39" spans="1:38" ht="14.25">
      <c r="A39" s="25"/>
      <c r="B39" s="25"/>
      <c r="C39" s="503"/>
      <c r="D39" s="25"/>
      <c r="E39" s="29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9"/>
      <c r="AK39" s="29"/>
      <c r="AL39" s="29"/>
    </row>
    <row r="40" spans="1:38" ht="14.25">
      <c r="A40" s="25"/>
      <c r="B40" s="25"/>
      <c r="C40" s="503"/>
      <c r="D40" s="25"/>
      <c r="E40" s="29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9"/>
      <c r="AK40" s="29"/>
      <c r="AL40" s="29"/>
    </row>
    <row r="41" spans="1:38" ht="14.25">
      <c r="A41" s="25"/>
      <c r="B41" s="25"/>
      <c r="C41" s="503"/>
      <c r="D41" s="25"/>
      <c r="E41" s="2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9"/>
      <c r="AK41" s="29"/>
      <c r="AL41" s="29"/>
    </row>
    <row r="42" spans="1:38" ht="14.25">
      <c r="A42" s="25"/>
      <c r="B42" s="25"/>
      <c r="C42" s="503"/>
      <c r="D42" s="25"/>
      <c r="E42" s="2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9"/>
      <c r="AK42" s="29"/>
      <c r="AL42" s="29"/>
    </row>
    <row r="43" spans="1:38" ht="14.25">
      <c r="A43" s="25"/>
      <c r="B43" s="25"/>
      <c r="C43" s="503"/>
      <c r="D43" s="25"/>
      <c r="E43" s="29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9"/>
      <c r="AK43" s="29"/>
      <c r="AL43" s="29"/>
    </row>
    <row r="44" spans="1:38" ht="14.25">
      <c r="A44" s="25"/>
      <c r="B44" s="25"/>
      <c r="C44" s="503"/>
      <c r="D44" s="25"/>
      <c r="E44" s="29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9"/>
      <c r="AK44" s="29"/>
      <c r="AL44" s="29"/>
    </row>
    <row r="45" spans="1:38" ht="14.25">
      <c r="A45" s="25"/>
      <c r="B45" s="25"/>
      <c r="C45" s="503"/>
      <c r="D45" s="25"/>
      <c r="E45" s="29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9"/>
      <c r="AK45" s="29"/>
      <c r="AL45" s="29"/>
    </row>
    <row r="46" spans="1:38" ht="14.25">
      <c r="A46" s="25"/>
      <c r="B46" s="25"/>
      <c r="C46" s="503"/>
      <c r="D46" s="25"/>
      <c r="E46" s="2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9"/>
      <c r="AK46" s="29"/>
      <c r="AL46" s="29"/>
    </row>
    <row r="47" spans="1:38" ht="14.25">
      <c r="A47" s="25"/>
      <c r="B47" s="25"/>
      <c r="C47" s="503"/>
      <c r="D47" s="25"/>
      <c r="E47" s="29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9"/>
      <c r="AK47" s="29"/>
      <c r="AL47" s="29"/>
    </row>
    <row r="48" spans="1:38" ht="14.25">
      <c r="A48" s="25"/>
      <c r="B48" s="25"/>
      <c r="C48" s="503"/>
      <c r="D48" s="25"/>
      <c r="E48" s="29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9"/>
      <c r="AK48" s="29"/>
      <c r="AL48" s="29"/>
    </row>
    <row r="49" spans="1:38" ht="14.25">
      <c r="A49" s="25"/>
      <c r="B49" s="25"/>
      <c r="C49" s="503"/>
      <c r="D49" s="25"/>
      <c r="E49" s="2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9"/>
      <c r="AK49" s="29"/>
      <c r="AL49" s="29"/>
    </row>
    <row r="50" spans="1:38" ht="14.25">
      <c r="A50" s="25"/>
      <c r="B50" s="25"/>
      <c r="C50" s="503"/>
      <c r="D50" s="25"/>
      <c r="E50" s="29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9"/>
      <c r="AK50" s="29"/>
      <c r="AL50" s="29"/>
    </row>
    <row r="51" spans="1:38" ht="14.25">
      <c r="A51" s="25"/>
      <c r="B51" s="25"/>
      <c r="C51" s="503"/>
      <c r="D51" s="25"/>
      <c r="E51" s="29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9"/>
      <c r="AK51" s="29"/>
      <c r="AL51" s="29"/>
    </row>
    <row r="52" spans="1:38" ht="14.25">
      <c r="A52" s="25"/>
      <c r="B52" s="25"/>
      <c r="C52" s="503"/>
      <c r="D52" s="25"/>
      <c r="E52" s="29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9"/>
      <c r="AK52" s="29"/>
      <c r="AL52" s="29"/>
    </row>
    <row r="53" spans="1:38" ht="14.25">
      <c r="A53" s="25"/>
      <c r="B53" s="25"/>
      <c r="C53" s="503"/>
      <c r="D53" s="25"/>
      <c r="E53" s="29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9"/>
      <c r="AK53" s="29"/>
      <c r="AL53" s="29"/>
    </row>
    <row r="54" spans="1:38" ht="14.25">
      <c r="A54" s="25"/>
      <c r="B54" s="25"/>
      <c r="C54" s="503"/>
      <c r="D54" s="25"/>
      <c r="E54" s="29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9"/>
      <c r="AK54" s="29"/>
      <c r="AL54" s="29"/>
    </row>
    <row r="55" spans="1:38" ht="14.25">
      <c r="A55" s="25"/>
      <c r="B55" s="25"/>
      <c r="C55" s="503"/>
      <c r="D55" s="25"/>
      <c r="E55" s="29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9"/>
      <c r="AK55" s="29"/>
      <c r="AL55" s="29"/>
    </row>
    <row r="56" spans="1:38" ht="14.25">
      <c r="A56" s="25"/>
      <c r="B56" s="25"/>
      <c r="C56" s="503"/>
      <c r="D56" s="25"/>
      <c r="E56" s="29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9"/>
      <c r="AK56" s="29"/>
      <c r="AL56" s="29"/>
    </row>
    <row r="57" spans="1:38" ht="14.25">
      <c r="A57" s="25"/>
      <c r="B57" s="25"/>
      <c r="C57" s="503"/>
      <c r="D57" s="25"/>
      <c r="E57" s="29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9"/>
      <c r="AK57" s="29"/>
      <c r="AL57" s="29"/>
    </row>
    <row r="58" spans="1:38" ht="14.25">
      <c r="A58" s="25"/>
      <c r="B58" s="25"/>
      <c r="C58" s="503"/>
      <c r="D58" s="25"/>
      <c r="E58" s="29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9"/>
      <c r="AK58" s="29"/>
      <c r="AL58" s="29"/>
    </row>
    <row r="59" spans="1:38" ht="14.25">
      <c r="A59" s="25"/>
      <c r="B59" s="25"/>
      <c r="C59" s="503"/>
      <c r="D59" s="25"/>
      <c r="E59" s="2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9"/>
      <c r="AK59" s="29"/>
      <c r="AL59" s="29"/>
    </row>
    <row r="60" spans="1:38" ht="14.25">
      <c r="A60" s="25"/>
      <c r="B60" s="25"/>
      <c r="C60" s="503"/>
      <c r="D60" s="25"/>
      <c r="E60" s="29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9"/>
      <c r="AK60" s="29"/>
      <c r="AL60" s="29"/>
    </row>
    <row r="61" spans="1:38" ht="14.25">
      <c r="A61" s="25"/>
      <c r="B61" s="25"/>
      <c r="C61" s="503"/>
      <c r="D61" s="25"/>
      <c r="E61" s="29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9"/>
      <c r="AK61" s="29"/>
      <c r="AL61" s="29"/>
    </row>
    <row r="62" spans="1:38" ht="14.25">
      <c r="A62" s="25"/>
      <c r="B62" s="25"/>
      <c r="C62" s="503"/>
      <c r="D62" s="25"/>
      <c r="E62" s="29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9"/>
      <c r="AK62" s="29"/>
      <c r="AL62" s="29"/>
    </row>
    <row r="63" spans="1:38" ht="14.25">
      <c r="A63" s="25"/>
      <c r="B63" s="25"/>
      <c r="C63" s="503"/>
      <c r="D63" s="25"/>
      <c r="E63" s="29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9"/>
      <c r="AK63" s="29"/>
      <c r="AL63" s="29"/>
    </row>
    <row r="64" spans="1:38" ht="14.25">
      <c r="A64" s="25"/>
      <c r="B64" s="25"/>
      <c r="C64" s="503"/>
      <c r="D64" s="25"/>
      <c r="E64" s="29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9"/>
      <c r="AK64" s="29"/>
      <c r="AL64" s="29"/>
    </row>
    <row r="65" spans="1:38" ht="14.25">
      <c r="A65" s="25"/>
      <c r="B65" s="25"/>
      <c r="C65" s="503"/>
      <c r="D65" s="25"/>
      <c r="E65" s="29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9"/>
      <c r="AK65" s="29"/>
      <c r="AL65" s="29"/>
    </row>
    <row r="66" spans="1:38" ht="14.25">
      <c r="A66" s="25"/>
      <c r="B66" s="25"/>
      <c r="C66" s="503"/>
      <c r="D66" s="25"/>
      <c r="E66" s="29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9"/>
      <c r="AK66" s="29"/>
      <c r="AL66" s="29"/>
    </row>
    <row r="67" spans="1:38" ht="14.25">
      <c r="A67" s="25"/>
      <c r="B67" s="25"/>
      <c r="C67" s="503"/>
      <c r="D67" s="25"/>
      <c r="E67" s="29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9"/>
      <c r="AK67" s="29"/>
      <c r="AL67" s="29"/>
    </row>
    <row r="68" spans="1:38" ht="14.25">
      <c r="A68" s="25"/>
      <c r="B68" s="25"/>
      <c r="C68" s="503"/>
      <c r="D68" s="25"/>
      <c r="E68" s="29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9"/>
      <c r="AK68" s="29"/>
      <c r="AL68" s="29"/>
    </row>
    <row r="69" spans="1:38" ht="14.25">
      <c r="A69" s="25"/>
      <c r="B69" s="25"/>
      <c r="C69" s="503"/>
      <c r="D69" s="25"/>
      <c r="E69" s="29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9"/>
      <c r="AK69" s="29"/>
      <c r="AL69" s="29"/>
    </row>
    <row r="70" spans="1:38" ht="14.25">
      <c r="A70" s="25"/>
      <c r="B70" s="25"/>
      <c r="C70" s="503"/>
      <c r="D70" s="25"/>
      <c r="E70" s="29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9"/>
      <c r="AK70" s="29"/>
      <c r="AL70" s="29"/>
    </row>
    <row r="71" spans="1:38" ht="14.25">
      <c r="A71" s="25"/>
      <c r="B71" s="25"/>
      <c r="C71" s="503"/>
      <c r="D71" s="25"/>
      <c r="E71" s="29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9"/>
      <c r="AK71" s="29"/>
      <c r="AL71" s="29"/>
    </row>
    <row r="72" spans="1:38" ht="14.25">
      <c r="A72" s="25"/>
      <c r="B72" s="25"/>
      <c r="C72" s="503"/>
      <c r="D72" s="25"/>
      <c r="E72" s="29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9"/>
      <c r="AK72" s="29"/>
      <c r="AL72" s="29"/>
    </row>
    <row r="73" spans="1:38" ht="14.25">
      <c r="A73" s="25"/>
      <c r="B73" s="25"/>
      <c r="C73" s="503"/>
      <c r="D73" s="25"/>
      <c r="E73" s="29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9"/>
      <c r="AK73" s="29"/>
      <c r="AL73" s="29"/>
    </row>
    <row r="74" spans="1:38" ht="14.25">
      <c r="A74" s="25"/>
      <c r="B74" s="25"/>
      <c r="C74" s="503"/>
      <c r="D74" s="25"/>
      <c r="E74" s="29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9"/>
      <c r="AK74" s="29"/>
      <c r="AL74" s="29"/>
    </row>
    <row r="75" spans="1:38" ht="14.25">
      <c r="A75" s="25"/>
      <c r="B75" s="25"/>
      <c r="C75" s="503"/>
      <c r="D75" s="25"/>
      <c r="E75" s="29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9"/>
      <c r="AK75" s="29"/>
      <c r="AL75" s="29"/>
    </row>
    <row r="76" spans="1:38" ht="14.25">
      <c r="A76" s="25"/>
      <c r="B76" s="25"/>
      <c r="C76" s="503"/>
      <c r="D76" s="25"/>
      <c r="E76" s="29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9"/>
      <c r="AK76" s="29"/>
      <c r="AL76" s="29"/>
    </row>
    <row r="77" spans="1:38" ht="14.25">
      <c r="A77" s="25"/>
      <c r="B77" s="25"/>
      <c r="C77" s="503"/>
      <c r="D77" s="25"/>
      <c r="E77" s="29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9"/>
      <c r="AK77" s="29"/>
      <c r="AL77" s="29"/>
    </row>
    <row r="78" spans="1:38" ht="14.25">
      <c r="A78" s="25"/>
      <c r="B78" s="25"/>
      <c r="C78" s="503"/>
      <c r="D78" s="25"/>
      <c r="E78" s="29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9"/>
      <c r="AK78" s="29"/>
      <c r="AL78" s="29"/>
    </row>
    <row r="79" spans="1:38" ht="14.25">
      <c r="A79" s="25"/>
      <c r="B79" s="25"/>
      <c r="C79" s="503"/>
      <c r="D79" s="25"/>
      <c r="E79" s="29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9"/>
      <c r="AK79" s="29"/>
      <c r="AL79" s="29"/>
    </row>
    <row r="80" spans="1:38" ht="14.25">
      <c r="A80" s="25"/>
      <c r="B80" s="25"/>
      <c r="C80" s="503"/>
      <c r="D80" s="25"/>
      <c r="E80" s="29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9"/>
      <c r="AK80" s="29"/>
      <c r="AL80" s="29"/>
    </row>
    <row r="81" spans="1:38" ht="14.25">
      <c r="A81" s="25"/>
      <c r="B81" s="25"/>
      <c r="C81" s="503"/>
      <c r="D81" s="25"/>
      <c r="E81" s="29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9"/>
      <c r="AK81" s="29"/>
      <c r="AL81" s="29"/>
    </row>
    <row r="82" spans="1:38" ht="14.25">
      <c r="A82" s="25"/>
      <c r="B82" s="25"/>
      <c r="C82" s="503"/>
      <c r="D82" s="25"/>
      <c r="E82" s="29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9"/>
      <c r="AK82" s="29"/>
      <c r="AL82" s="29"/>
    </row>
    <row r="83" spans="1:38" ht="14.25">
      <c r="A83" s="25"/>
      <c r="B83" s="25"/>
      <c r="C83" s="503"/>
      <c r="D83" s="25"/>
      <c r="E83" s="29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9"/>
      <c r="AK83" s="29"/>
      <c r="AL83" s="29"/>
    </row>
    <row r="84" spans="1:38" ht="14.25">
      <c r="A84" s="25"/>
      <c r="B84" s="25"/>
      <c r="C84" s="503"/>
      <c r="D84" s="25"/>
      <c r="E84" s="29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9"/>
      <c r="AK84" s="29"/>
      <c r="AL84" s="29"/>
    </row>
    <row r="85" spans="1:38" ht="14.25">
      <c r="A85" s="25"/>
      <c r="B85" s="25"/>
      <c r="C85" s="503"/>
      <c r="D85" s="25"/>
      <c r="E85" s="29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9"/>
      <c r="AK85" s="29"/>
      <c r="AL85" s="29"/>
    </row>
    <row r="86" spans="1:38" ht="14.25">
      <c r="A86" s="25"/>
      <c r="B86" s="25"/>
      <c r="C86" s="503"/>
      <c r="D86" s="25"/>
      <c r="E86" s="29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9"/>
      <c r="AK86" s="29"/>
      <c r="AL86" s="29"/>
    </row>
    <row r="87" spans="1:38" ht="14.25">
      <c r="A87" s="25"/>
      <c r="B87" s="25"/>
      <c r="C87" s="503"/>
      <c r="D87" s="25"/>
      <c r="E87" s="29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9"/>
      <c r="AK87" s="29"/>
      <c r="AL87" s="29"/>
    </row>
    <row r="88" spans="1:38" ht="14.25">
      <c r="A88" s="25"/>
      <c r="B88" s="25"/>
      <c r="C88" s="503"/>
      <c r="D88" s="25"/>
      <c r="E88" s="29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9"/>
      <c r="AK88" s="29"/>
      <c r="AL88" s="29"/>
    </row>
    <row r="89" spans="1:38" ht="14.25">
      <c r="A89" s="25"/>
      <c r="B89" s="25"/>
      <c r="C89" s="503"/>
      <c r="D89" s="25"/>
      <c r="E89" s="29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9"/>
      <c r="AK89" s="29"/>
      <c r="AL89" s="29"/>
    </row>
    <row r="90" spans="1:38" ht="14.25">
      <c r="A90" s="25"/>
      <c r="B90" s="25"/>
      <c r="C90" s="503"/>
      <c r="D90" s="25"/>
      <c r="E90" s="29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9"/>
      <c r="AK90" s="29"/>
      <c r="AL90" s="29"/>
    </row>
    <row r="91" spans="1:38" ht="14.25">
      <c r="A91" s="25"/>
      <c r="B91" s="25"/>
      <c r="C91" s="503"/>
      <c r="D91" s="25"/>
      <c r="E91" s="29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9"/>
      <c r="AK91" s="29"/>
      <c r="AL91" s="29"/>
    </row>
    <row r="92" spans="1:38" ht="14.25">
      <c r="A92" s="25"/>
      <c r="B92" s="25"/>
      <c r="C92" s="503"/>
      <c r="D92" s="25"/>
      <c r="E92" s="29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9"/>
      <c r="AK92" s="29"/>
      <c r="AL92" s="29"/>
    </row>
    <row r="93" spans="1:38" ht="14.25">
      <c r="A93" s="25"/>
      <c r="B93" s="25"/>
      <c r="C93" s="503"/>
      <c r="D93" s="25"/>
      <c r="E93" s="29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9"/>
      <c r="AK93" s="29"/>
      <c r="AL93" s="29"/>
    </row>
    <row r="94" spans="1:38" ht="14.25">
      <c r="A94" s="25"/>
      <c r="B94" s="25"/>
      <c r="C94" s="503"/>
      <c r="D94" s="25"/>
      <c r="E94" s="29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9"/>
      <c r="AK94" s="29"/>
      <c r="AL94" s="29"/>
    </row>
    <row r="95" spans="1:38" ht="14.25">
      <c r="A95" s="25"/>
      <c r="B95" s="25"/>
      <c r="C95" s="503"/>
      <c r="D95" s="25"/>
      <c r="E95" s="29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9"/>
      <c r="AK95" s="29"/>
      <c r="AL95" s="29"/>
    </row>
    <row r="96" spans="1:38" ht="14.25">
      <c r="A96" s="25"/>
      <c r="B96" s="25"/>
      <c r="C96" s="503"/>
      <c r="D96" s="25"/>
      <c r="E96" s="29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9"/>
      <c r="AK96" s="29"/>
      <c r="AL96" s="29"/>
    </row>
    <row r="97" spans="1:38" ht="14.25">
      <c r="A97" s="25"/>
      <c r="B97" s="25"/>
      <c r="C97" s="503"/>
      <c r="D97" s="25"/>
      <c r="E97" s="29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9"/>
      <c r="AK97" s="29"/>
      <c r="AL97" s="29"/>
    </row>
    <row r="98" spans="1:38" ht="14.25">
      <c r="A98" s="25"/>
      <c r="B98" s="25"/>
      <c r="C98" s="503"/>
      <c r="D98" s="25"/>
      <c r="E98" s="29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9"/>
      <c r="AK98" s="29"/>
      <c r="AL98" s="29"/>
    </row>
    <row r="99" spans="1:38" ht="14.25">
      <c r="A99" s="25"/>
      <c r="B99" s="25"/>
      <c r="C99" s="503"/>
      <c r="D99" s="25"/>
      <c r="E99" s="29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9"/>
      <c r="AK99" s="29"/>
      <c r="AL99" s="29"/>
    </row>
    <row r="100" spans="1:38" ht="14.25">
      <c r="A100" s="25"/>
      <c r="B100" s="25"/>
      <c r="C100" s="503"/>
      <c r="D100" s="25"/>
      <c r="E100" s="29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9"/>
      <c r="AK100" s="29"/>
      <c r="AL100" s="29"/>
    </row>
    <row r="101" spans="1:38" ht="14.25">
      <c r="A101" s="25"/>
      <c r="B101" s="25"/>
      <c r="C101" s="503"/>
      <c r="D101" s="25"/>
      <c r="E101" s="29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9"/>
      <c r="AK101" s="29"/>
      <c r="AL101" s="29"/>
    </row>
    <row r="102" spans="1:38" ht="14.25">
      <c r="A102" s="25"/>
      <c r="B102" s="25"/>
      <c r="C102" s="503"/>
      <c r="D102" s="25"/>
      <c r="E102" s="29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9"/>
      <c r="AK102" s="29"/>
      <c r="AL102" s="29"/>
    </row>
    <row r="103" spans="1:38" ht="14.25">
      <c r="A103" s="25"/>
      <c r="B103" s="25"/>
      <c r="C103" s="503"/>
      <c r="D103" s="25"/>
      <c r="E103" s="29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9"/>
      <c r="AK103" s="29"/>
      <c r="AL103" s="29"/>
    </row>
    <row r="104" spans="1:38" ht="14.25">
      <c r="A104" s="25"/>
      <c r="B104" s="25"/>
      <c r="C104" s="503"/>
      <c r="D104" s="25"/>
      <c r="E104" s="29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9"/>
      <c r="AK104" s="29"/>
      <c r="AL104" s="29"/>
    </row>
    <row r="105" spans="1:38" ht="14.25">
      <c r="A105" s="25"/>
      <c r="B105" s="25"/>
      <c r="C105" s="503"/>
      <c r="D105" s="25"/>
      <c r="E105" s="29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9"/>
      <c r="AK105" s="29"/>
      <c r="AL105" s="29"/>
    </row>
    <row r="106" spans="1:38" ht="14.25">
      <c r="A106" s="25"/>
      <c r="B106" s="25"/>
      <c r="C106" s="503"/>
      <c r="D106" s="25"/>
      <c r="E106" s="2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9"/>
      <c r="AK106" s="29"/>
      <c r="AL106" s="29"/>
    </row>
    <row r="107" spans="1:38" ht="14.25">
      <c r="A107" s="25"/>
      <c r="B107" s="25"/>
      <c r="C107" s="503"/>
      <c r="D107" s="25"/>
      <c r="E107" s="29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9"/>
      <c r="AK107" s="29"/>
      <c r="AL107" s="29"/>
    </row>
    <row r="108" spans="1:38" ht="14.25">
      <c r="A108" s="25"/>
      <c r="B108" s="25"/>
      <c r="C108" s="503"/>
      <c r="D108" s="25"/>
      <c r="E108" s="29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9"/>
      <c r="AK108" s="29"/>
      <c r="AL108" s="29"/>
    </row>
    <row r="109" spans="1:38" ht="14.25">
      <c r="A109" s="25"/>
      <c r="B109" s="25"/>
      <c r="C109" s="503"/>
      <c r="D109" s="25"/>
      <c r="E109" s="29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9"/>
      <c r="AK109" s="29"/>
      <c r="AL109" s="29"/>
    </row>
    <row r="110" spans="1:38" ht="14.25">
      <c r="A110" s="25"/>
      <c r="B110" s="25"/>
      <c r="C110" s="503"/>
      <c r="D110" s="25"/>
      <c r="E110" s="2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9"/>
      <c r="AK110" s="29"/>
      <c r="AL110" s="29"/>
    </row>
    <row r="111" spans="1:38" ht="14.25">
      <c r="A111" s="25"/>
      <c r="B111" s="25"/>
      <c r="C111" s="503"/>
      <c r="D111" s="25"/>
      <c r="E111" s="29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9"/>
      <c r="AK111" s="29"/>
      <c r="AL111" s="29"/>
    </row>
    <row r="112" spans="1:38" ht="14.25">
      <c r="A112" s="25"/>
      <c r="B112" s="25"/>
      <c r="C112" s="503"/>
      <c r="D112" s="25"/>
      <c r="E112" s="29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9"/>
      <c r="AK112" s="29"/>
      <c r="AL112" s="29"/>
    </row>
    <row r="113" spans="1:38" ht="14.25">
      <c r="A113" s="25"/>
      <c r="B113" s="25"/>
      <c r="C113" s="503"/>
      <c r="D113" s="25"/>
      <c r="E113" s="29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9"/>
      <c r="AK113" s="29"/>
      <c r="AL113" s="29"/>
    </row>
    <row r="114" spans="1:38" ht="14.25">
      <c r="A114" s="25"/>
      <c r="B114" s="25"/>
      <c r="C114" s="503"/>
      <c r="D114" s="25"/>
      <c r="E114" s="2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9"/>
      <c r="AK114" s="29"/>
      <c r="AL114" s="29"/>
    </row>
    <row r="115" spans="1:38" ht="14.25">
      <c r="A115" s="25"/>
      <c r="B115" s="25"/>
      <c r="C115" s="503"/>
      <c r="D115" s="25"/>
      <c r="E115" s="29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9"/>
      <c r="AK115" s="29"/>
      <c r="AL115" s="29"/>
    </row>
    <row r="116" spans="1:38" ht="14.25">
      <c r="A116" s="25"/>
      <c r="B116" s="25"/>
      <c r="C116" s="503"/>
      <c r="D116" s="25"/>
      <c r="E116" s="29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9"/>
      <c r="AK116" s="29"/>
      <c r="AL116" s="29"/>
    </row>
    <row r="117" spans="1:38" ht="14.25">
      <c r="A117" s="25"/>
      <c r="B117" s="25"/>
      <c r="C117" s="503"/>
      <c r="D117" s="25"/>
      <c r="E117" s="29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9"/>
      <c r="AK117" s="29"/>
      <c r="AL117" s="29"/>
    </row>
    <row r="118" spans="1:38" ht="14.25">
      <c r="A118" s="25"/>
      <c r="B118" s="25"/>
      <c r="C118" s="503"/>
      <c r="D118" s="25"/>
      <c r="E118" s="29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9"/>
      <c r="AK118" s="29"/>
      <c r="AL118" s="29"/>
    </row>
    <row r="119" spans="1:38" ht="14.25">
      <c r="A119" s="25"/>
      <c r="B119" s="25"/>
      <c r="C119" s="503"/>
      <c r="D119" s="25"/>
      <c r="E119" s="2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9"/>
      <c r="AK119" s="29"/>
      <c r="AL119" s="29"/>
    </row>
    <row r="120" spans="1:38" ht="14.25">
      <c r="A120" s="25"/>
      <c r="B120" s="25"/>
      <c r="C120" s="503"/>
      <c r="D120" s="25"/>
      <c r="E120" s="29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9"/>
      <c r="AK120" s="29"/>
      <c r="AL120" s="29"/>
    </row>
    <row r="121" spans="1:38" ht="14.25">
      <c r="A121" s="25"/>
      <c r="B121" s="25"/>
      <c r="C121" s="503"/>
      <c r="D121" s="25"/>
      <c r="E121" s="29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9"/>
      <c r="AK121" s="29"/>
      <c r="AL121" s="29"/>
    </row>
    <row r="122" spans="1:38" ht="14.25">
      <c r="A122" s="25"/>
      <c r="B122" s="25"/>
      <c r="C122" s="503"/>
      <c r="D122" s="25"/>
      <c r="E122" s="29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9"/>
      <c r="AK122" s="29"/>
      <c r="AL122" s="29"/>
    </row>
    <row r="123" spans="1:38" ht="14.25">
      <c r="A123" s="25"/>
      <c r="B123" s="25"/>
      <c r="C123" s="503"/>
      <c r="D123" s="25"/>
      <c r="E123" s="29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9"/>
      <c r="AK123" s="29"/>
      <c r="AL123" s="29"/>
    </row>
    <row r="124" spans="1:38" ht="14.25">
      <c r="A124" s="25"/>
      <c r="B124" s="25"/>
      <c r="C124" s="503"/>
      <c r="D124" s="25"/>
      <c r="E124" s="29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9"/>
      <c r="AK124" s="29"/>
      <c r="AL124" s="29"/>
    </row>
    <row r="125" spans="1:38" ht="14.25">
      <c r="A125" s="25"/>
      <c r="B125" s="25"/>
      <c r="C125" s="503"/>
      <c r="D125" s="25"/>
      <c r="E125" s="29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9"/>
      <c r="AK125" s="29"/>
      <c r="AL125" s="29"/>
    </row>
    <row r="126" spans="1:38" ht="14.25">
      <c r="A126" s="25"/>
      <c r="B126" s="25"/>
      <c r="C126" s="503"/>
      <c r="D126" s="25"/>
      <c r="E126" s="29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9"/>
      <c r="AK126" s="29"/>
      <c r="AL126" s="29"/>
    </row>
    <row r="127" spans="1:38" ht="14.25">
      <c r="A127" s="25"/>
      <c r="B127" s="25"/>
      <c r="C127" s="503"/>
      <c r="D127" s="25"/>
      <c r="E127" s="29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9"/>
      <c r="AK127" s="29"/>
      <c r="AL127" s="29"/>
    </row>
    <row r="128" spans="1:38" ht="14.25">
      <c r="A128" s="25"/>
      <c r="B128" s="25"/>
      <c r="C128" s="503"/>
      <c r="D128" s="25"/>
      <c r="E128" s="29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9"/>
      <c r="AK128" s="29"/>
      <c r="AL128" s="29"/>
    </row>
    <row r="129" spans="1:38" ht="14.25">
      <c r="A129" s="25"/>
      <c r="B129" s="25"/>
      <c r="C129" s="503"/>
      <c r="D129" s="25"/>
      <c r="E129" s="29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9"/>
      <c r="AK129" s="29"/>
      <c r="AL129" s="29"/>
    </row>
    <row r="130" spans="1:38" ht="14.25">
      <c r="A130" s="25"/>
      <c r="B130" s="25"/>
      <c r="C130" s="503"/>
      <c r="D130" s="25"/>
      <c r="E130" s="29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9"/>
      <c r="AK130" s="29"/>
      <c r="AL130" s="29"/>
    </row>
    <row r="131" spans="1:38" ht="14.25">
      <c r="A131" s="25"/>
      <c r="B131" s="25"/>
      <c r="C131" s="503"/>
      <c r="D131" s="25"/>
      <c r="E131" s="29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9"/>
      <c r="AK131" s="29"/>
      <c r="AL131" s="29"/>
    </row>
    <row r="132" spans="1:38" ht="14.25">
      <c r="A132" s="25"/>
      <c r="B132" s="25"/>
      <c r="C132" s="503"/>
      <c r="D132" s="25"/>
      <c r="E132" s="29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9"/>
      <c r="AK132" s="29"/>
      <c r="AL132" s="29"/>
    </row>
    <row r="133" spans="1:38" ht="14.25">
      <c r="A133" s="25"/>
      <c r="B133" s="25"/>
      <c r="C133" s="503"/>
      <c r="D133" s="25"/>
      <c r="E133" s="29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9"/>
      <c r="AK133" s="29"/>
      <c r="AL133" s="29"/>
    </row>
    <row r="134" spans="1:38" ht="14.25">
      <c r="A134" s="25"/>
      <c r="B134" s="25"/>
      <c r="C134" s="503"/>
      <c r="D134" s="25"/>
      <c r="E134" s="29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9"/>
      <c r="AK134" s="29"/>
      <c r="AL134" s="29"/>
    </row>
    <row r="135" spans="1:38" ht="14.25">
      <c r="A135" s="25"/>
      <c r="B135" s="25"/>
      <c r="C135" s="503"/>
      <c r="D135" s="25"/>
      <c r="E135" s="29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9"/>
      <c r="AK135" s="29"/>
      <c r="AL135" s="29"/>
    </row>
    <row r="136" spans="1:38" ht="14.25">
      <c r="A136" s="25"/>
      <c r="B136" s="25"/>
      <c r="C136" s="503"/>
      <c r="D136" s="25"/>
      <c r="E136" s="29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9"/>
      <c r="AK136" s="29"/>
      <c r="AL136" s="29"/>
    </row>
    <row r="137" spans="1:38" ht="14.25">
      <c r="A137" s="25"/>
      <c r="B137" s="25"/>
      <c r="C137" s="503"/>
      <c r="D137" s="25"/>
      <c r="E137" s="29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9"/>
      <c r="AK137" s="29"/>
      <c r="AL137" s="29"/>
    </row>
    <row r="138" spans="1:38" ht="14.25">
      <c r="A138" s="25"/>
      <c r="B138" s="25"/>
      <c r="C138" s="503"/>
      <c r="D138" s="25"/>
      <c r="E138" s="29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9"/>
      <c r="AK138" s="29"/>
      <c r="AL138" s="29"/>
    </row>
    <row r="139" spans="1:38" ht="14.25">
      <c r="A139" s="25"/>
      <c r="B139" s="25"/>
      <c r="C139" s="503"/>
      <c r="D139" s="25"/>
      <c r="E139" s="29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9"/>
      <c r="AK139" s="29"/>
      <c r="AL139" s="29"/>
    </row>
    <row r="140" spans="1:38" ht="14.25">
      <c r="A140" s="25"/>
      <c r="B140" s="25"/>
      <c r="C140" s="503"/>
      <c r="D140" s="25"/>
      <c r="E140" s="29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9"/>
      <c r="AK140" s="29"/>
      <c r="AL140" s="29"/>
    </row>
    <row r="141" spans="1:38" ht="14.25">
      <c r="A141" s="25"/>
      <c r="B141" s="25"/>
      <c r="C141" s="503"/>
      <c r="D141" s="25"/>
      <c r="E141" s="29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9"/>
      <c r="AK141" s="29"/>
      <c r="AL141" s="29"/>
    </row>
    <row r="142" spans="1:38" ht="14.25">
      <c r="A142" s="25"/>
      <c r="B142" s="25"/>
      <c r="C142" s="503"/>
      <c r="D142" s="25"/>
      <c r="E142" s="29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9"/>
      <c r="AK142" s="29"/>
      <c r="AL142" s="29"/>
    </row>
    <row r="143" spans="1:38" ht="14.25">
      <c r="A143" s="25"/>
      <c r="B143" s="25"/>
      <c r="C143" s="503"/>
      <c r="D143" s="25"/>
      <c r="E143" s="29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9"/>
      <c r="AK143" s="29"/>
      <c r="AL143" s="29"/>
    </row>
    <row r="144" spans="1:38" ht="14.25">
      <c r="A144" s="25"/>
      <c r="B144" s="25"/>
      <c r="C144" s="503"/>
      <c r="D144" s="25"/>
      <c r="E144" s="29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9"/>
      <c r="AK144" s="29"/>
      <c r="AL144" s="29"/>
    </row>
    <row r="145" spans="1:38" ht="14.25">
      <c r="A145" s="25"/>
      <c r="B145" s="25"/>
      <c r="C145" s="503"/>
      <c r="D145" s="25"/>
      <c r="E145" s="29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9"/>
      <c r="AK145" s="29"/>
      <c r="AL145" s="29"/>
    </row>
    <row r="146" spans="1:38" ht="14.25">
      <c r="A146" s="25"/>
      <c r="B146" s="25"/>
      <c r="C146" s="503"/>
      <c r="D146" s="25"/>
      <c r="E146" s="29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9"/>
      <c r="AK146" s="29"/>
      <c r="AL146" s="29"/>
    </row>
    <row r="147" spans="1:38" ht="14.25">
      <c r="A147" s="25"/>
      <c r="B147" s="25"/>
      <c r="C147" s="503"/>
      <c r="D147" s="25"/>
      <c r="E147" s="29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9"/>
      <c r="AK147" s="29"/>
      <c r="AL147" s="29"/>
    </row>
    <row r="148" spans="1:38" ht="14.25">
      <c r="A148" s="25"/>
      <c r="B148" s="25"/>
      <c r="C148" s="503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9"/>
      <c r="AK148" s="29"/>
      <c r="AL148" s="29"/>
    </row>
    <row r="149" spans="1:38" ht="14.25">
      <c r="A149" s="25"/>
      <c r="B149" s="25"/>
      <c r="C149" s="503"/>
      <c r="D149" s="25"/>
      <c r="E149" s="29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9"/>
      <c r="AK149" s="29"/>
      <c r="AL149" s="29"/>
    </row>
    <row r="150" spans="1:38" ht="14.25">
      <c r="A150" s="25"/>
      <c r="B150" s="25"/>
      <c r="C150" s="503"/>
      <c r="D150" s="25"/>
      <c r="E150" s="29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9"/>
      <c r="AK150" s="29"/>
      <c r="AL150" s="29"/>
    </row>
    <row r="151" spans="1:38" ht="14.25">
      <c r="A151" s="25"/>
      <c r="B151" s="25"/>
      <c r="C151" s="503"/>
      <c r="D151" s="25"/>
      <c r="E151" s="29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9"/>
      <c r="AK151" s="29"/>
      <c r="AL151" s="29"/>
    </row>
    <row r="152" spans="1:38" ht="14.25">
      <c r="A152" s="25"/>
      <c r="B152" s="25"/>
      <c r="C152" s="503"/>
      <c r="D152" s="25"/>
      <c r="E152" s="29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9"/>
      <c r="AK152" s="29"/>
      <c r="AL152" s="29"/>
    </row>
    <row r="153" spans="1:38" ht="14.25">
      <c r="A153" s="25"/>
      <c r="B153" s="25"/>
      <c r="C153" s="503"/>
      <c r="D153" s="25"/>
      <c r="E153" s="29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9"/>
      <c r="AK153" s="29"/>
      <c r="AL153" s="29"/>
    </row>
    <row r="154" spans="1:38" ht="14.25">
      <c r="A154" s="25"/>
      <c r="B154" s="25"/>
      <c r="C154" s="503"/>
      <c r="D154" s="25"/>
      <c r="E154" s="29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9"/>
      <c r="AK154" s="29"/>
      <c r="AL154" s="29"/>
    </row>
    <row r="155" spans="1:38" ht="14.25">
      <c r="A155" s="25"/>
      <c r="B155" s="25"/>
      <c r="C155" s="503"/>
      <c r="D155" s="25"/>
      <c r="E155" s="29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9"/>
      <c r="AK155" s="29"/>
      <c r="AL155" s="29"/>
    </row>
    <row r="156" spans="1:38" ht="14.25">
      <c r="A156" s="25"/>
      <c r="B156" s="25"/>
      <c r="C156" s="503"/>
      <c r="D156" s="25"/>
      <c r="E156" s="29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9"/>
      <c r="AK156" s="29"/>
      <c r="AL156" s="29"/>
    </row>
    <row r="157" spans="1:38" ht="14.25">
      <c r="A157" s="25"/>
      <c r="B157" s="25"/>
      <c r="C157" s="503"/>
      <c r="D157" s="25"/>
      <c r="E157" s="29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9"/>
      <c r="AK157" s="29"/>
      <c r="AL157" s="29"/>
    </row>
    <row r="158" spans="1:38" ht="14.25">
      <c r="A158" s="25"/>
      <c r="B158" s="25"/>
      <c r="C158" s="503"/>
      <c r="D158" s="25"/>
      <c r="E158" s="29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9"/>
      <c r="AK158" s="29"/>
      <c r="AL158" s="29"/>
    </row>
    <row r="159" spans="1:38" ht="14.25">
      <c r="A159" s="25"/>
      <c r="B159" s="25"/>
      <c r="C159" s="503"/>
      <c r="D159" s="25"/>
      <c r="E159" s="29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9"/>
      <c r="AK159" s="29"/>
      <c r="AL159" s="29"/>
    </row>
  </sheetData>
  <sheetProtection/>
  <mergeCells count="27">
    <mergeCell ref="B35:D35"/>
    <mergeCell ref="F33:G33"/>
    <mergeCell ref="H33:R33"/>
    <mergeCell ref="T33:U33"/>
    <mergeCell ref="V33:AI33"/>
    <mergeCell ref="B34:D34"/>
    <mergeCell ref="V34:AI34"/>
    <mergeCell ref="F31:G31"/>
    <mergeCell ref="H31:R31"/>
    <mergeCell ref="T31:U31"/>
    <mergeCell ref="V31:AI31"/>
    <mergeCell ref="F32:G32"/>
    <mergeCell ref="H32:R32"/>
    <mergeCell ref="T32:U32"/>
    <mergeCell ref="V32:AI32"/>
    <mergeCell ref="D9:D10"/>
    <mergeCell ref="D13:D14"/>
    <mergeCell ref="D16:D17"/>
    <mergeCell ref="X22:AI22"/>
    <mergeCell ref="D24:D25"/>
    <mergeCell ref="B30:D30"/>
    <mergeCell ref="A1:AL3"/>
    <mergeCell ref="D4:D5"/>
    <mergeCell ref="AJ4:AJ5"/>
    <mergeCell ref="AK4:AK5"/>
    <mergeCell ref="AL4:AL5"/>
    <mergeCell ref="I7:M7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"/>
  <sheetViews>
    <sheetView zoomScalePageLayoutView="0" workbookViewId="0" topLeftCell="A1">
      <selection activeCell="F15" sqref="F15"/>
    </sheetView>
  </sheetViews>
  <sheetFormatPr defaultColWidth="11.57421875" defaultRowHeight="15"/>
  <cols>
    <col min="1" max="1" width="6.7109375" style="32" customWidth="1"/>
    <col min="2" max="2" width="25.140625" style="32" customWidth="1"/>
    <col min="3" max="3" width="9.00390625" style="32" customWidth="1"/>
    <col min="4" max="4" width="6.57421875" style="32" customWidth="1"/>
    <col min="5" max="5" width="6.140625" style="33" bestFit="1" customWidth="1"/>
    <col min="6" max="36" width="2.8515625" style="32" customWidth="1"/>
    <col min="37" max="37" width="5.8515625" style="34" customWidth="1"/>
    <col min="38" max="38" width="5.28125" style="34" customWidth="1"/>
    <col min="39" max="39" width="6.7109375" style="34" customWidth="1"/>
    <col min="40" max="243" width="9.140625" style="32" customWidth="1"/>
  </cols>
  <sheetData>
    <row r="1" spans="1:41" s="35" customFormat="1" ht="9.75" customHeight="1">
      <c r="A1" s="506" t="s">
        <v>352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8"/>
      <c r="AN1" s="509"/>
      <c r="AO1" s="510"/>
    </row>
    <row r="2" spans="1:41" s="35" customFormat="1" ht="9.75" customHeigh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3"/>
      <c r="AN2" s="111"/>
      <c r="AO2" s="514"/>
    </row>
    <row r="3" spans="1:41" s="39" customFormat="1" ht="24" customHeight="1" thickBot="1">
      <c r="A3" s="515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7"/>
      <c r="AN3" s="111"/>
      <c r="AO3" s="514"/>
    </row>
    <row r="4" spans="1:41" s="39" customFormat="1" ht="19.5" customHeight="1">
      <c r="A4" s="518" t="s">
        <v>16</v>
      </c>
      <c r="B4" s="519" t="s">
        <v>0</v>
      </c>
      <c r="C4" s="520" t="s">
        <v>41</v>
      </c>
      <c r="D4" s="520" t="s">
        <v>1</v>
      </c>
      <c r="E4" s="521" t="s">
        <v>2</v>
      </c>
      <c r="F4" s="522">
        <v>1</v>
      </c>
      <c r="G4" s="522">
        <v>2</v>
      </c>
      <c r="H4" s="522">
        <v>3</v>
      </c>
      <c r="I4" s="522">
        <v>4</v>
      </c>
      <c r="J4" s="522">
        <v>5</v>
      </c>
      <c r="K4" s="522">
        <v>6</v>
      </c>
      <c r="L4" s="522">
        <v>7</v>
      </c>
      <c r="M4" s="522">
        <v>8</v>
      </c>
      <c r="N4" s="522">
        <v>9</v>
      </c>
      <c r="O4" s="522">
        <v>10</v>
      </c>
      <c r="P4" s="522">
        <v>11</v>
      </c>
      <c r="Q4" s="522">
        <v>12</v>
      </c>
      <c r="R4" s="522">
        <v>13</v>
      </c>
      <c r="S4" s="522">
        <v>14</v>
      </c>
      <c r="T4" s="522">
        <v>15</v>
      </c>
      <c r="U4" s="522">
        <v>16</v>
      </c>
      <c r="V4" s="522">
        <v>17</v>
      </c>
      <c r="W4" s="522">
        <v>18</v>
      </c>
      <c r="X4" s="522">
        <v>19</v>
      </c>
      <c r="Y4" s="522">
        <v>20</v>
      </c>
      <c r="Z4" s="522">
        <v>21</v>
      </c>
      <c r="AA4" s="522">
        <v>22</v>
      </c>
      <c r="AB4" s="522">
        <v>23</v>
      </c>
      <c r="AC4" s="522">
        <v>24</v>
      </c>
      <c r="AD4" s="522">
        <v>25</v>
      </c>
      <c r="AE4" s="522">
        <v>26</v>
      </c>
      <c r="AF4" s="522">
        <v>27</v>
      </c>
      <c r="AG4" s="522">
        <v>28</v>
      </c>
      <c r="AH4" s="522">
        <v>29</v>
      </c>
      <c r="AI4" s="522">
        <v>30</v>
      </c>
      <c r="AJ4" s="522">
        <v>31</v>
      </c>
      <c r="AK4" s="523" t="s">
        <v>3</v>
      </c>
      <c r="AL4" s="524" t="s">
        <v>4</v>
      </c>
      <c r="AM4" s="525" t="s">
        <v>5</v>
      </c>
      <c r="AN4" s="35"/>
      <c r="AO4" s="35"/>
    </row>
    <row r="5" spans="1:41" s="39" customFormat="1" ht="19.5" customHeight="1" thickBot="1">
      <c r="A5" s="526"/>
      <c r="B5" s="527" t="s">
        <v>353</v>
      </c>
      <c r="C5" s="528"/>
      <c r="D5" s="528"/>
      <c r="E5" s="529"/>
      <c r="F5" s="392" t="s">
        <v>11</v>
      </c>
      <c r="G5" s="392" t="s">
        <v>8</v>
      </c>
      <c r="H5" s="392" t="s">
        <v>8</v>
      </c>
      <c r="I5" s="392" t="s">
        <v>9</v>
      </c>
      <c r="J5" s="392" t="s">
        <v>8</v>
      </c>
      <c r="K5" s="392" t="s">
        <v>10</v>
      </c>
      <c r="L5" s="392" t="s">
        <v>11</v>
      </c>
      <c r="M5" s="392" t="s">
        <v>11</v>
      </c>
      <c r="N5" s="392" t="s">
        <v>8</v>
      </c>
      <c r="O5" s="393" t="s">
        <v>8</v>
      </c>
      <c r="P5" s="393" t="s">
        <v>9</v>
      </c>
      <c r="Q5" s="393" t="s">
        <v>8</v>
      </c>
      <c r="R5" s="393" t="s">
        <v>10</v>
      </c>
      <c r="S5" s="393" t="s">
        <v>11</v>
      </c>
      <c r="T5" s="392" t="s">
        <v>11</v>
      </c>
      <c r="U5" s="392" t="s">
        <v>8</v>
      </c>
      <c r="V5" s="392" t="s">
        <v>8</v>
      </c>
      <c r="W5" s="392" t="s">
        <v>9</v>
      </c>
      <c r="X5" s="392" t="s">
        <v>8</v>
      </c>
      <c r="Y5" s="392" t="s">
        <v>10</v>
      </c>
      <c r="Z5" s="392" t="s">
        <v>11</v>
      </c>
      <c r="AA5" s="392" t="s">
        <v>11</v>
      </c>
      <c r="AB5" s="392" t="s">
        <v>8</v>
      </c>
      <c r="AC5" s="392" t="s">
        <v>8</v>
      </c>
      <c r="AD5" s="392" t="s">
        <v>9</v>
      </c>
      <c r="AE5" s="392" t="s">
        <v>8</v>
      </c>
      <c r="AF5" s="392" t="s">
        <v>10</v>
      </c>
      <c r="AG5" s="392" t="s">
        <v>11</v>
      </c>
      <c r="AH5" s="392" t="s">
        <v>11</v>
      </c>
      <c r="AI5" s="392" t="s">
        <v>8</v>
      </c>
      <c r="AJ5" s="392" t="s">
        <v>8</v>
      </c>
      <c r="AK5" s="389"/>
      <c r="AL5" s="390"/>
      <c r="AM5" s="391"/>
      <c r="AN5" s="35"/>
      <c r="AO5" s="35"/>
    </row>
    <row r="6" spans="1:39" s="39" customFormat="1" ht="19.5" customHeight="1">
      <c r="A6" s="530" t="s">
        <v>354</v>
      </c>
      <c r="B6" s="531" t="s">
        <v>355</v>
      </c>
      <c r="C6" s="532" t="s">
        <v>356</v>
      </c>
      <c r="D6" s="533"/>
      <c r="E6" s="534"/>
      <c r="F6" s="535" t="s">
        <v>15</v>
      </c>
      <c r="G6" s="535" t="s">
        <v>15</v>
      </c>
      <c r="H6" s="536"/>
      <c r="I6" s="536"/>
      <c r="J6" s="535" t="s">
        <v>20</v>
      </c>
      <c r="K6" s="535" t="s">
        <v>20</v>
      </c>
      <c r="L6" s="535" t="s">
        <v>15</v>
      </c>
      <c r="M6" s="535" t="s">
        <v>15</v>
      </c>
      <c r="N6" s="535" t="s">
        <v>15</v>
      </c>
      <c r="O6" s="536"/>
      <c r="P6" s="536"/>
      <c r="Q6" s="535" t="s">
        <v>20</v>
      </c>
      <c r="R6" s="535" t="s">
        <v>20</v>
      </c>
      <c r="S6" s="535" t="s">
        <v>319</v>
      </c>
      <c r="T6" s="535" t="s">
        <v>15</v>
      </c>
      <c r="U6" s="535" t="s">
        <v>357</v>
      </c>
      <c r="V6" s="536"/>
      <c r="W6" s="536"/>
      <c r="X6" s="535" t="s">
        <v>20</v>
      </c>
      <c r="Y6" s="535" t="s">
        <v>20</v>
      </c>
      <c r="Z6" s="535" t="s">
        <v>15</v>
      </c>
      <c r="AA6" s="535" t="s">
        <v>15</v>
      </c>
      <c r="AB6" s="535" t="s">
        <v>15</v>
      </c>
      <c r="AC6" s="537" t="s">
        <v>291</v>
      </c>
      <c r="AD6" s="537" t="s">
        <v>291</v>
      </c>
      <c r="AE6" s="537" t="s">
        <v>291</v>
      </c>
      <c r="AF6" s="538" t="s">
        <v>291</v>
      </c>
      <c r="AG6" s="538" t="s">
        <v>291</v>
      </c>
      <c r="AH6" s="538" t="s">
        <v>291</v>
      </c>
      <c r="AI6" s="538" t="s">
        <v>291</v>
      </c>
      <c r="AJ6" s="537" t="s">
        <v>291</v>
      </c>
      <c r="AK6" s="539">
        <v>168</v>
      </c>
      <c r="AL6" s="540">
        <f>COUNTIF(D6:AK6,"T")*5+COUNTIF(D6:AK6,"P")*11+COUNTIF(D6:AK6,"M")*6+COUNTIF(D6:AK6,"D2")*6+COUNTIF(D6:AK6,"N")*12+COUNTIF(D6:AK6,"T1")*5+COUNTIF(D6:AK6,"D1N")*18+COUNTIF(D6:AK6,"MN")*16+COUNTIF(D6:AK6,"AF")*6+COUNTIF(D6:AK6,"P.")*10</f>
        <v>136</v>
      </c>
      <c r="AM6" s="541">
        <f>SUM(AL6-136)</f>
        <v>0</v>
      </c>
    </row>
    <row r="7" spans="1:39" s="39" customFormat="1" ht="19.5" customHeight="1">
      <c r="A7" s="542" t="s">
        <v>358</v>
      </c>
      <c r="B7" s="543" t="s">
        <v>359</v>
      </c>
      <c r="C7" s="544" t="s">
        <v>356</v>
      </c>
      <c r="D7" s="545"/>
      <c r="E7" s="546"/>
      <c r="F7" s="547" t="s">
        <v>15</v>
      </c>
      <c r="G7" s="547" t="s">
        <v>15</v>
      </c>
      <c r="H7" s="548"/>
      <c r="I7" s="548"/>
      <c r="J7" s="547" t="s">
        <v>15</v>
      </c>
      <c r="K7" s="547" t="s">
        <v>20</v>
      </c>
      <c r="L7" s="547" t="s">
        <v>15</v>
      </c>
      <c r="M7" s="547" t="s">
        <v>20</v>
      </c>
      <c r="N7" s="547" t="s">
        <v>15</v>
      </c>
      <c r="O7" s="548"/>
      <c r="P7" s="548"/>
      <c r="Q7" s="547" t="s">
        <v>15</v>
      </c>
      <c r="R7" s="549" t="s">
        <v>291</v>
      </c>
      <c r="S7" s="549" t="s">
        <v>291</v>
      </c>
      <c r="T7" s="549" t="s">
        <v>291</v>
      </c>
      <c r="U7" s="549" t="s">
        <v>291</v>
      </c>
      <c r="V7" s="548"/>
      <c r="W7" s="548"/>
      <c r="X7" s="547" t="s">
        <v>20</v>
      </c>
      <c r="Y7" s="547" t="s">
        <v>20</v>
      </c>
      <c r="Z7" s="547" t="s">
        <v>15</v>
      </c>
      <c r="AA7" s="547" t="s">
        <v>20</v>
      </c>
      <c r="AB7" s="547" t="s">
        <v>15</v>
      </c>
      <c r="AC7" s="548"/>
      <c r="AD7" s="548"/>
      <c r="AE7" s="548"/>
      <c r="AF7" s="547" t="s">
        <v>20</v>
      </c>
      <c r="AG7" s="547" t="s">
        <v>319</v>
      </c>
      <c r="AH7" s="547" t="s">
        <v>15</v>
      </c>
      <c r="AI7" s="547" t="s">
        <v>15</v>
      </c>
      <c r="AJ7" s="548"/>
      <c r="AK7" s="539">
        <v>168</v>
      </c>
      <c r="AL7" s="540">
        <f>COUNTIF(D7:AK7,"T")*5+COUNTIF(D7:AK7,"P")*11+COUNTIF(D7:AK7,"M")*6+COUNTIF(D7:AK7,"D2")*6+COUNTIF(D7:AK7,"N")*12+COUNTIF(D7:AK7,"T1")*5+COUNTIF(D7:AK7,"D1N")*18+COUNTIF(D7:AK7,"MN")*16+COUNTIF(D7:AK7,"D1")*6+COUNTIF(D7:AK7,"P.")*10</f>
        <v>136</v>
      </c>
      <c r="AM7" s="541">
        <f>SUM(AL7-136)</f>
        <v>0</v>
      </c>
    </row>
    <row r="8" spans="1:41" ht="14.25">
      <c r="A8" s="550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2"/>
      <c r="AM8" s="553"/>
      <c r="AN8"/>
      <c r="AO8"/>
    </row>
    <row r="9" spans="1:39" ht="15" thickBot="1">
      <c r="A9" s="554"/>
      <c r="B9" s="555" t="s">
        <v>360</v>
      </c>
      <c r="C9" s="555"/>
      <c r="D9" s="555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1"/>
      <c r="AJ9" s="551"/>
      <c r="AK9" s="551"/>
      <c r="AL9" s="556"/>
      <c r="AM9" s="557"/>
    </row>
    <row r="10" spans="1:39" ht="14.25">
      <c r="A10" s="558"/>
      <c r="B10" s="559" t="s">
        <v>361</v>
      </c>
      <c r="C10" s="560"/>
      <c r="D10" s="56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6"/>
      <c r="AM10" s="557"/>
    </row>
    <row r="11" spans="1:39" ht="14.25">
      <c r="A11" s="558"/>
      <c r="B11" s="562" t="s">
        <v>362</v>
      </c>
      <c r="C11" s="560"/>
      <c r="D11" s="563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51"/>
      <c r="R11" s="551"/>
      <c r="S11" s="551"/>
      <c r="T11" s="551"/>
      <c r="U11" s="551"/>
      <c r="V11" s="551"/>
      <c r="W11" s="565" t="s">
        <v>349</v>
      </c>
      <c r="X11" s="565"/>
      <c r="Y11" s="565"/>
      <c r="Z11" s="565"/>
      <c r="AA11" s="565"/>
      <c r="AB11" s="565"/>
      <c r="AC11" s="565"/>
      <c r="AD11" s="565"/>
      <c r="AE11" s="565"/>
      <c r="AF11" s="565"/>
      <c r="AG11" s="565"/>
      <c r="AH11" s="565"/>
      <c r="AI11" s="565"/>
      <c r="AJ11" s="565"/>
      <c r="AK11" s="551"/>
      <c r="AL11" s="556"/>
      <c r="AM11" s="557"/>
    </row>
    <row r="12" spans="1:39" ht="15.75" customHeight="1">
      <c r="A12" s="566"/>
      <c r="B12" s="562" t="s">
        <v>363</v>
      </c>
      <c r="C12" s="567"/>
      <c r="D12" s="568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9"/>
      <c r="R12" s="569"/>
      <c r="S12" s="569"/>
      <c r="T12" s="569"/>
      <c r="U12" s="569"/>
      <c r="V12" s="569"/>
      <c r="W12" s="477" t="s">
        <v>364</v>
      </c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556"/>
      <c r="AL12" s="556"/>
      <c r="AM12" s="557"/>
    </row>
    <row r="13" spans="1:39" ht="15.75" customHeight="1">
      <c r="A13" s="570"/>
      <c r="B13" s="562"/>
      <c r="C13" s="571"/>
      <c r="D13" s="568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9"/>
      <c r="R13" s="569"/>
      <c r="S13" s="569"/>
      <c r="T13" s="569"/>
      <c r="U13" s="569"/>
      <c r="V13" s="569"/>
      <c r="W13" s="477" t="s">
        <v>350</v>
      </c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556"/>
      <c r="AL13" s="556"/>
      <c r="AM13" s="557"/>
    </row>
    <row r="14" spans="1:39" ht="15" customHeight="1">
      <c r="A14" s="572"/>
      <c r="B14" s="562"/>
      <c r="C14" s="571"/>
      <c r="D14" s="573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9"/>
      <c r="R14" s="569"/>
      <c r="S14" s="569"/>
      <c r="T14" s="569"/>
      <c r="U14" s="569"/>
      <c r="V14" s="569"/>
      <c r="W14" s="574" t="s">
        <v>351</v>
      </c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56"/>
      <c r="AL14" s="556"/>
      <c r="AM14" s="557"/>
    </row>
    <row r="15" spans="1:39" ht="14.25">
      <c r="A15" s="554"/>
      <c r="B15" s="575"/>
      <c r="C15" s="576"/>
      <c r="D15" s="569"/>
      <c r="E15" s="577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56"/>
      <c r="AL15" s="556"/>
      <c r="AM15" s="557"/>
    </row>
    <row r="16" spans="1:39" ht="14.25">
      <c r="A16" s="554" t="s">
        <v>365</v>
      </c>
      <c r="B16" s="562"/>
      <c r="C16" s="576"/>
      <c r="D16" s="569"/>
      <c r="E16" s="577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  <c r="AK16" s="556"/>
      <c r="AL16" s="556"/>
      <c r="AM16" s="557"/>
    </row>
    <row r="17" spans="1:39" ht="15" thickBot="1">
      <c r="A17" s="578"/>
      <c r="B17" s="579"/>
      <c r="C17" s="580"/>
      <c r="D17" s="580"/>
      <c r="E17" s="581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2"/>
      <c r="AL17" s="582"/>
      <c r="AM17" s="583"/>
    </row>
  </sheetData>
  <sheetProtection/>
  <mergeCells count="13">
    <mergeCell ref="E12:P12"/>
    <mergeCell ref="W12:AJ12"/>
    <mergeCell ref="E13:P13"/>
    <mergeCell ref="W13:AJ13"/>
    <mergeCell ref="E14:P14"/>
    <mergeCell ref="W14:AJ14"/>
    <mergeCell ref="A1:AM3"/>
    <mergeCell ref="E4:E5"/>
    <mergeCell ref="AK4:AK5"/>
    <mergeCell ref="AL4:AL5"/>
    <mergeCell ref="AM4:AM5"/>
    <mergeCell ref="E11:P11"/>
    <mergeCell ref="W11:AJ1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">
      <selection activeCell="G13" sqref="G13"/>
    </sheetView>
  </sheetViews>
  <sheetFormatPr defaultColWidth="11.57421875" defaultRowHeight="15"/>
  <cols>
    <col min="1" max="1" width="6.7109375" style="32" customWidth="1"/>
    <col min="2" max="2" width="25.140625" style="32" customWidth="1"/>
    <col min="3" max="3" width="9.00390625" style="32" customWidth="1"/>
    <col min="4" max="4" width="6.57421875" style="32" customWidth="1"/>
    <col min="5" max="5" width="6.140625" style="33" bestFit="1" customWidth="1"/>
    <col min="6" max="36" width="2.8515625" style="32" customWidth="1"/>
    <col min="37" max="37" width="5.8515625" style="34" customWidth="1"/>
    <col min="38" max="38" width="5.28125" style="34" customWidth="1"/>
    <col min="39" max="39" width="6.7109375" style="34" customWidth="1"/>
    <col min="40" max="243" width="9.140625" style="32" customWidth="1"/>
  </cols>
  <sheetData>
    <row r="1" spans="1:41" s="35" customFormat="1" ht="9.75" customHeight="1">
      <c r="A1" s="506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8"/>
      <c r="AN1" s="509"/>
      <c r="AO1" s="510"/>
    </row>
    <row r="2" spans="1:41" s="35" customFormat="1" ht="9.75" customHeigh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3"/>
      <c r="AN2" s="111"/>
      <c r="AO2" s="514"/>
    </row>
    <row r="3" spans="1:41" s="39" customFormat="1" ht="24" customHeight="1" thickBot="1">
      <c r="A3" s="515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7"/>
      <c r="AN3" s="111"/>
      <c r="AO3" s="514"/>
    </row>
    <row r="4" spans="1:41" s="39" customFormat="1" ht="19.5" customHeight="1">
      <c r="A4" s="518" t="s">
        <v>16</v>
      </c>
      <c r="B4" s="519" t="s">
        <v>0</v>
      </c>
      <c r="C4" s="520" t="s">
        <v>41</v>
      </c>
      <c r="D4" s="520" t="s">
        <v>1</v>
      </c>
      <c r="E4" s="521" t="s">
        <v>2</v>
      </c>
      <c r="F4" s="522">
        <v>1</v>
      </c>
      <c r="G4" s="522">
        <v>2</v>
      </c>
      <c r="H4" s="522">
        <v>3</v>
      </c>
      <c r="I4" s="522">
        <v>4</v>
      </c>
      <c r="J4" s="522">
        <v>5</v>
      </c>
      <c r="K4" s="522">
        <v>6</v>
      </c>
      <c r="L4" s="522">
        <v>7</v>
      </c>
      <c r="M4" s="522">
        <v>8</v>
      </c>
      <c r="N4" s="522">
        <v>9</v>
      </c>
      <c r="O4" s="522">
        <v>10</v>
      </c>
      <c r="P4" s="522">
        <v>11</v>
      </c>
      <c r="Q4" s="522">
        <v>12</v>
      </c>
      <c r="R4" s="522">
        <v>13</v>
      </c>
      <c r="S4" s="522">
        <v>14</v>
      </c>
      <c r="T4" s="522">
        <v>15</v>
      </c>
      <c r="U4" s="522">
        <v>16</v>
      </c>
      <c r="V4" s="522">
        <v>17</v>
      </c>
      <c r="W4" s="522">
        <v>18</v>
      </c>
      <c r="X4" s="522">
        <v>19</v>
      </c>
      <c r="Y4" s="522">
        <v>20</v>
      </c>
      <c r="Z4" s="522">
        <v>21</v>
      </c>
      <c r="AA4" s="522">
        <v>22</v>
      </c>
      <c r="AB4" s="522">
        <v>23</v>
      </c>
      <c r="AC4" s="522">
        <v>24</v>
      </c>
      <c r="AD4" s="522">
        <v>25</v>
      </c>
      <c r="AE4" s="522">
        <v>26</v>
      </c>
      <c r="AF4" s="522">
        <v>27</v>
      </c>
      <c r="AG4" s="522">
        <v>28</v>
      </c>
      <c r="AH4" s="522">
        <v>29</v>
      </c>
      <c r="AI4" s="522">
        <v>30</v>
      </c>
      <c r="AJ4" s="522">
        <v>31</v>
      </c>
      <c r="AK4" s="523" t="s">
        <v>3</v>
      </c>
      <c r="AL4" s="524" t="s">
        <v>4</v>
      </c>
      <c r="AM4" s="525" t="s">
        <v>5</v>
      </c>
      <c r="AN4" s="35"/>
      <c r="AO4" s="35"/>
    </row>
    <row r="5" spans="1:41" s="39" customFormat="1" ht="19.5" customHeight="1" thickBot="1">
      <c r="A5" s="526"/>
      <c r="B5" s="527" t="s">
        <v>367</v>
      </c>
      <c r="C5" s="528"/>
      <c r="D5" s="528"/>
      <c r="E5" s="529"/>
      <c r="F5" s="392" t="s">
        <v>11</v>
      </c>
      <c r="G5" s="392" t="s">
        <v>8</v>
      </c>
      <c r="H5" s="392" t="s">
        <v>8</v>
      </c>
      <c r="I5" s="392" t="s">
        <v>9</v>
      </c>
      <c r="J5" s="392" t="s">
        <v>8</v>
      </c>
      <c r="K5" s="392" t="s">
        <v>10</v>
      </c>
      <c r="L5" s="392" t="s">
        <v>11</v>
      </c>
      <c r="M5" s="392" t="s">
        <v>11</v>
      </c>
      <c r="N5" s="392" t="s">
        <v>8</v>
      </c>
      <c r="O5" s="393" t="s">
        <v>8</v>
      </c>
      <c r="P5" s="393" t="s">
        <v>9</v>
      </c>
      <c r="Q5" s="393" t="s">
        <v>8</v>
      </c>
      <c r="R5" s="393" t="s">
        <v>10</v>
      </c>
      <c r="S5" s="393" t="s">
        <v>11</v>
      </c>
      <c r="T5" s="392" t="s">
        <v>11</v>
      </c>
      <c r="U5" s="392" t="s">
        <v>8</v>
      </c>
      <c r="V5" s="392" t="s">
        <v>8</v>
      </c>
      <c r="W5" s="392" t="s">
        <v>9</v>
      </c>
      <c r="X5" s="392" t="s">
        <v>8</v>
      </c>
      <c r="Y5" s="392" t="s">
        <v>10</v>
      </c>
      <c r="Z5" s="392" t="s">
        <v>11</v>
      </c>
      <c r="AA5" s="392" t="s">
        <v>11</v>
      </c>
      <c r="AB5" s="392" t="s">
        <v>8</v>
      </c>
      <c r="AC5" s="392" t="s">
        <v>8</v>
      </c>
      <c r="AD5" s="392" t="s">
        <v>9</v>
      </c>
      <c r="AE5" s="392" t="s">
        <v>8</v>
      </c>
      <c r="AF5" s="392" t="s">
        <v>10</v>
      </c>
      <c r="AG5" s="392" t="s">
        <v>11</v>
      </c>
      <c r="AH5" s="392" t="s">
        <v>11</v>
      </c>
      <c r="AI5" s="392" t="s">
        <v>8</v>
      </c>
      <c r="AJ5" s="392" t="s">
        <v>8</v>
      </c>
      <c r="AK5" s="389"/>
      <c r="AL5" s="390"/>
      <c r="AM5" s="391"/>
      <c r="AN5" s="35"/>
      <c r="AO5" s="35"/>
    </row>
    <row r="6" spans="1:39" s="39" customFormat="1" ht="19.5" customHeight="1">
      <c r="A6" s="530" t="s">
        <v>368</v>
      </c>
      <c r="B6" s="531" t="s">
        <v>369</v>
      </c>
      <c r="C6" s="532">
        <v>1378</v>
      </c>
      <c r="D6" s="533" t="s">
        <v>370</v>
      </c>
      <c r="E6" s="534" t="s">
        <v>371</v>
      </c>
      <c r="F6" s="584" t="s">
        <v>15</v>
      </c>
      <c r="G6" s="584" t="s">
        <v>15</v>
      </c>
      <c r="H6" s="585"/>
      <c r="I6" s="586" t="s">
        <v>372</v>
      </c>
      <c r="J6" s="584" t="s">
        <v>15</v>
      </c>
      <c r="K6" s="584" t="s">
        <v>15</v>
      </c>
      <c r="L6" s="584" t="s">
        <v>373</v>
      </c>
      <c r="M6" s="584" t="s">
        <v>373</v>
      </c>
      <c r="N6" s="584" t="s">
        <v>15</v>
      </c>
      <c r="O6" s="586" t="s">
        <v>20</v>
      </c>
      <c r="P6" s="586" t="s">
        <v>372</v>
      </c>
      <c r="Q6" s="584" t="s">
        <v>373</v>
      </c>
      <c r="R6" s="587" t="s">
        <v>15</v>
      </c>
      <c r="S6" s="584" t="s">
        <v>373</v>
      </c>
      <c r="T6" s="584" t="s">
        <v>373</v>
      </c>
      <c r="U6" s="588" t="s">
        <v>372</v>
      </c>
      <c r="V6" s="585"/>
      <c r="W6" s="585"/>
      <c r="X6" s="584" t="s">
        <v>10</v>
      </c>
      <c r="Y6" s="587" t="s">
        <v>10</v>
      </c>
      <c r="Z6" s="587" t="s">
        <v>15</v>
      </c>
      <c r="AA6" s="584" t="s">
        <v>15</v>
      </c>
      <c r="AB6" s="584" t="s">
        <v>15</v>
      </c>
      <c r="AC6" s="586" t="s">
        <v>20</v>
      </c>
      <c r="AD6" s="585"/>
      <c r="AE6" s="586" t="s">
        <v>374</v>
      </c>
      <c r="AF6" s="587" t="s">
        <v>15</v>
      </c>
      <c r="AG6" s="587" t="s">
        <v>374</v>
      </c>
      <c r="AH6" s="584" t="s">
        <v>15</v>
      </c>
      <c r="AI6" s="588" t="s">
        <v>372</v>
      </c>
      <c r="AJ6" s="585"/>
      <c r="AK6" s="539">
        <v>100.8</v>
      </c>
      <c r="AL6" s="540">
        <f>COUNTIF(D6:AK6,"T")*5+COUNTIF(D6:AK6,"P")*12+COUNTIF(D6:AK6,"M")*5+COUNTIF(D6:AK6,"D2")*6+COUNTIF(D6:AK6,"N")*12+COUNTIF(D6:AK6,"T1")*5+COUNTIF(D6:AK6,"D1N")*18+COUNTIF(D6:AK6,"MN")*16+COUNTIF(D6:AK6,"D1")*6+COUNTIF(D6:AK6,"MT1")*10</f>
        <v>183</v>
      </c>
      <c r="AM6" s="541">
        <f>SUM(AL6-100.8)</f>
        <v>82.2</v>
      </c>
    </row>
    <row r="7" spans="1:40" s="39" customFormat="1" ht="19.5" customHeight="1">
      <c r="A7" s="589" t="s">
        <v>16</v>
      </c>
      <c r="B7" s="590" t="s">
        <v>0</v>
      </c>
      <c r="C7" s="591" t="s">
        <v>41</v>
      </c>
      <c r="D7" s="591" t="s">
        <v>1</v>
      </c>
      <c r="E7" s="592" t="s">
        <v>2</v>
      </c>
      <c r="F7" s="593">
        <v>1</v>
      </c>
      <c r="G7" s="593">
        <v>2</v>
      </c>
      <c r="H7" s="593">
        <v>3</v>
      </c>
      <c r="I7" s="593">
        <v>4</v>
      </c>
      <c r="J7" s="593">
        <v>5</v>
      </c>
      <c r="K7" s="593">
        <v>6</v>
      </c>
      <c r="L7" s="593">
        <v>7</v>
      </c>
      <c r="M7" s="593">
        <v>8</v>
      </c>
      <c r="N7" s="593">
        <v>9</v>
      </c>
      <c r="O7" s="593">
        <v>10</v>
      </c>
      <c r="P7" s="593">
        <v>11</v>
      </c>
      <c r="Q7" s="593">
        <v>12</v>
      </c>
      <c r="R7" s="593">
        <v>13</v>
      </c>
      <c r="S7" s="593">
        <v>14</v>
      </c>
      <c r="T7" s="593">
        <v>15</v>
      </c>
      <c r="U7" s="593">
        <v>16</v>
      </c>
      <c r="V7" s="593">
        <v>17</v>
      </c>
      <c r="W7" s="593">
        <v>18</v>
      </c>
      <c r="X7" s="593">
        <v>19</v>
      </c>
      <c r="Y7" s="593">
        <v>20</v>
      </c>
      <c r="Z7" s="593">
        <v>21</v>
      </c>
      <c r="AA7" s="593">
        <v>22</v>
      </c>
      <c r="AB7" s="593">
        <v>23</v>
      </c>
      <c r="AC7" s="593">
        <v>24</v>
      </c>
      <c r="AD7" s="593">
        <v>25</v>
      </c>
      <c r="AE7" s="593">
        <v>26</v>
      </c>
      <c r="AF7" s="593">
        <v>27</v>
      </c>
      <c r="AG7" s="593">
        <v>28</v>
      </c>
      <c r="AH7" s="593">
        <v>29</v>
      </c>
      <c r="AI7" s="593">
        <v>30</v>
      </c>
      <c r="AJ7" s="593">
        <v>31</v>
      </c>
      <c r="AK7" s="594" t="s">
        <v>3</v>
      </c>
      <c r="AL7" s="595" t="s">
        <v>4</v>
      </c>
      <c r="AM7" s="596" t="s">
        <v>5</v>
      </c>
      <c r="AN7" s="597"/>
    </row>
    <row r="8" spans="1:41" s="39" customFormat="1" ht="19.5" customHeight="1">
      <c r="A8" s="589"/>
      <c r="B8" s="590" t="s">
        <v>367</v>
      </c>
      <c r="C8" s="591"/>
      <c r="D8" s="591"/>
      <c r="E8" s="592"/>
      <c r="F8" s="392" t="s">
        <v>11</v>
      </c>
      <c r="G8" s="392" t="s">
        <v>8</v>
      </c>
      <c r="H8" s="392" t="s">
        <v>8</v>
      </c>
      <c r="I8" s="392" t="s">
        <v>9</v>
      </c>
      <c r="J8" s="392" t="s">
        <v>8</v>
      </c>
      <c r="K8" s="392" t="s">
        <v>10</v>
      </c>
      <c r="L8" s="392" t="s">
        <v>11</v>
      </c>
      <c r="M8" s="392" t="s">
        <v>11</v>
      </c>
      <c r="N8" s="392" t="s">
        <v>8</v>
      </c>
      <c r="O8" s="393" t="s">
        <v>8</v>
      </c>
      <c r="P8" s="393" t="s">
        <v>9</v>
      </c>
      <c r="Q8" s="393" t="s">
        <v>8</v>
      </c>
      <c r="R8" s="393" t="s">
        <v>10</v>
      </c>
      <c r="S8" s="393" t="s">
        <v>11</v>
      </c>
      <c r="T8" s="392" t="s">
        <v>11</v>
      </c>
      <c r="U8" s="392" t="s">
        <v>8</v>
      </c>
      <c r="V8" s="392" t="s">
        <v>8</v>
      </c>
      <c r="W8" s="392" t="s">
        <v>9</v>
      </c>
      <c r="X8" s="392" t="s">
        <v>8</v>
      </c>
      <c r="Y8" s="392" t="s">
        <v>10</v>
      </c>
      <c r="Z8" s="392" t="s">
        <v>11</v>
      </c>
      <c r="AA8" s="392" t="s">
        <v>11</v>
      </c>
      <c r="AB8" s="392" t="s">
        <v>8</v>
      </c>
      <c r="AC8" s="392" t="s">
        <v>8</v>
      </c>
      <c r="AD8" s="392" t="s">
        <v>9</v>
      </c>
      <c r="AE8" s="392" t="s">
        <v>8</v>
      </c>
      <c r="AF8" s="392" t="s">
        <v>10</v>
      </c>
      <c r="AG8" s="392" t="s">
        <v>11</v>
      </c>
      <c r="AH8" s="392" t="s">
        <v>11</v>
      </c>
      <c r="AI8" s="392" t="s">
        <v>8</v>
      </c>
      <c r="AJ8" s="392" t="s">
        <v>8</v>
      </c>
      <c r="AK8" s="594"/>
      <c r="AL8" s="595"/>
      <c r="AM8" s="596"/>
      <c r="AN8" s="35"/>
      <c r="AO8" s="35"/>
    </row>
    <row r="9" spans="1:39" s="39" customFormat="1" ht="19.5" customHeight="1" thickBot="1">
      <c r="A9" s="598" t="s">
        <v>375</v>
      </c>
      <c r="B9" s="599" t="s">
        <v>376</v>
      </c>
      <c r="C9" s="600" t="s">
        <v>377</v>
      </c>
      <c r="D9" s="533" t="s">
        <v>370</v>
      </c>
      <c r="E9" s="601" t="s">
        <v>378</v>
      </c>
      <c r="F9" s="602" t="s">
        <v>379</v>
      </c>
      <c r="G9" s="602" t="s">
        <v>379</v>
      </c>
      <c r="H9" s="603"/>
      <c r="I9" s="604" t="s">
        <v>380</v>
      </c>
      <c r="J9" s="602" t="s">
        <v>10</v>
      </c>
      <c r="K9" s="602" t="s">
        <v>379</v>
      </c>
      <c r="L9" s="602" t="s">
        <v>10</v>
      </c>
      <c r="M9" s="602" t="s">
        <v>10</v>
      </c>
      <c r="N9" s="602" t="s">
        <v>379</v>
      </c>
      <c r="O9" s="603"/>
      <c r="P9" s="603"/>
      <c r="Q9" s="602" t="s">
        <v>10</v>
      </c>
      <c r="R9" s="605" t="s">
        <v>379</v>
      </c>
      <c r="S9" s="605" t="s">
        <v>10</v>
      </c>
      <c r="T9" s="602" t="s">
        <v>10</v>
      </c>
      <c r="U9" s="606" t="s">
        <v>380</v>
      </c>
      <c r="V9" s="603"/>
      <c r="W9" s="603"/>
      <c r="X9" s="602" t="s">
        <v>15</v>
      </c>
      <c r="Y9" s="605" t="s">
        <v>379</v>
      </c>
      <c r="Z9" s="605" t="s">
        <v>379</v>
      </c>
      <c r="AA9" s="602" t="s">
        <v>379</v>
      </c>
      <c r="AB9" s="602" t="s">
        <v>379</v>
      </c>
      <c r="AC9" s="603"/>
      <c r="AD9" s="603"/>
      <c r="AE9" s="603" t="s">
        <v>10</v>
      </c>
      <c r="AF9" s="605" t="s">
        <v>379</v>
      </c>
      <c r="AG9" s="605" t="s">
        <v>10</v>
      </c>
      <c r="AH9" s="602" t="s">
        <v>379</v>
      </c>
      <c r="AI9" s="606" t="s">
        <v>380</v>
      </c>
      <c r="AJ9" s="603"/>
      <c r="AK9" s="607">
        <v>100.8</v>
      </c>
      <c r="AL9" s="540">
        <f>COUNTIF(D9:AK9,"T")*5+COUNTIF(D9:AK9,"P")*12+COUNTIF(D9:AK9,"M")*5+COUNTIF(D9:AK9,"D2")*6+COUNTIF(D9:AK9,"N")*12+COUNTIF(D9:AK9,"T1")*5+COUNTIF(D9:AK9,"D1N")*18+COUNTIF(D9:AK9,"MN")*16+COUNTIF(D9:AK9,"D1")*6+COUNTIF(D9:AK9,"MT1")*10</f>
        <v>118</v>
      </c>
      <c r="AM9" s="541">
        <f>SUM(AL9-100.8)</f>
        <v>17.200000000000003</v>
      </c>
    </row>
    <row r="10" spans="1:39" s="39" customFormat="1" ht="19.5" customHeight="1">
      <c r="A10" s="589" t="s">
        <v>16</v>
      </c>
      <c r="B10" s="590" t="s">
        <v>0</v>
      </c>
      <c r="C10" s="591" t="s">
        <v>41</v>
      </c>
      <c r="D10" s="591" t="s">
        <v>1</v>
      </c>
      <c r="E10" s="592" t="s">
        <v>2</v>
      </c>
      <c r="F10" s="522">
        <v>1</v>
      </c>
      <c r="G10" s="522">
        <v>2</v>
      </c>
      <c r="H10" s="522">
        <v>3</v>
      </c>
      <c r="I10" s="522">
        <v>4</v>
      </c>
      <c r="J10" s="522">
        <v>5</v>
      </c>
      <c r="K10" s="522">
        <v>6</v>
      </c>
      <c r="L10" s="522">
        <v>7</v>
      </c>
      <c r="M10" s="522">
        <v>8</v>
      </c>
      <c r="N10" s="522">
        <v>9</v>
      </c>
      <c r="O10" s="522">
        <v>10</v>
      </c>
      <c r="P10" s="522">
        <v>11</v>
      </c>
      <c r="Q10" s="522">
        <v>12</v>
      </c>
      <c r="R10" s="522">
        <v>13</v>
      </c>
      <c r="S10" s="522">
        <v>14</v>
      </c>
      <c r="T10" s="522">
        <v>15</v>
      </c>
      <c r="U10" s="522">
        <v>16</v>
      </c>
      <c r="V10" s="522">
        <v>17</v>
      </c>
      <c r="W10" s="522">
        <v>18</v>
      </c>
      <c r="X10" s="522">
        <v>19</v>
      </c>
      <c r="Y10" s="522">
        <v>20</v>
      </c>
      <c r="Z10" s="522">
        <v>21</v>
      </c>
      <c r="AA10" s="522">
        <v>22</v>
      </c>
      <c r="AB10" s="522">
        <v>23</v>
      </c>
      <c r="AC10" s="522">
        <v>24</v>
      </c>
      <c r="AD10" s="522">
        <v>25</v>
      </c>
      <c r="AE10" s="522">
        <v>26</v>
      </c>
      <c r="AF10" s="522">
        <v>27</v>
      </c>
      <c r="AG10" s="522">
        <v>28</v>
      </c>
      <c r="AH10" s="522">
        <v>29</v>
      </c>
      <c r="AI10" s="522">
        <v>30</v>
      </c>
      <c r="AJ10" s="522">
        <v>31</v>
      </c>
      <c r="AK10" s="594" t="s">
        <v>3</v>
      </c>
      <c r="AL10" s="595" t="s">
        <v>4</v>
      </c>
      <c r="AM10" s="596" t="s">
        <v>5</v>
      </c>
    </row>
    <row r="11" spans="1:41" s="39" customFormat="1" ht="19.5" customHeight="1">
      <c r="A11" s="589"/>
      <c r="B11" s="590" t="s">
        <v>367</v>
      </c>
      <c r="C11" s="591"/>
      <c r="D11" s="591"/>
      <c r="E11" s="592"/>
      <c r="F11" s="392" t="s">
        <v>11</v>
      </c>
      <c r="G11" s="392" t="s">
        <v>8</v>
      </c>
      <c r="H11" s="392" t="s">
        <v>8</v>
      </c>
      <c r="I11" s="392" t="s">
        <v>9</v>
      </c>
      <c r="J11" s="392" t="s">
        <v>8</v>
      </c>
      <c r="K11" s="392" t="s">
        <v>10</v>
      </c>
      <c r="L11" s="392" t="s">
        <v>11</v>
      </c>
      <c r="M11" s="392" t="s">
        <v>11</v>
      </c>
      <c r="N11" s="392" t="s">
        <v>8</v>
      </c>
      <c r="O11" s="393" t="s">
        <v>8</v>
      </c>
      <c r="P11" s="393" t="s">
        <v>9</v>
      </c>
      <c r="Q11" s="393" t="s">
        <v>8</v>
      </c>
      <c r="R11" s="393" t="s">
        <v>10</v>
      </c>
      <c r="S11" s="393" t="s">
        <v>11</v>
      </c>
      <c r="T11" s="392" t="s">
        <v>11</v>
      </c>
      <c r="U11" s="392" t="s">
        <v>8</v>
      </c>
      <c r="V11" s="392" t="s">
        <v>8</v>
      </c>
      <c r="W11" s="392" t="s">
        <v>9</v>
      </c>
      <c r="X11" s="392" t="s">
        <v>8</v>
      </c>
      <c r="Y11" s="392" t="s">
        <v>10</v>
      </c>
      <c r="Z11" s="392" t="s">
        <v>11</v>
      </c>
      <c r="AA11" s="392" t="s">
        <v>11</v>
      </c>
      <c r="AB11" s="392" t="s">
        <v>8</v>
      </c>
      <c r="AC11" s="392" t="s">
        <v>8</v>
      </c>
      <c r="AD11" s="392" t="s">
        <v>9</v>
      </c>
      <c r="AE11" s="392" t="s">
        <v>8</v>
      </c>
      <c r="AF11" s="392" t="s">
        <v>10</v>
      </c>
      <c r="AG11" s="392" t="s">
        <v>11</v>
      </c>
      <c r="AH11" s="392" t="s">
        <v>11</v>
      </c>
      <c r="AI11" s="392" t="s">
        <v>8</v>
      </c>
      <c r="AJ11" s="392" t="s">
        <v>8</v>
      </c>
      <c r="AK11" s="594"/>
      <c r="AL11" s="595"/>
      <c r="AM11" s="596"/>
      <c r="AN11" s="35"/>
      <c r="AO11" s="35"/>
    </row>
    <row r="12" spans="1:39" s="39" customFormat="1" ht="19.5" customHeight="1">
      <c r="A12" s="608" t="s">
        <v>381</v>
      </c>
      <c r="B12" s="609" t="s">
        <v>382</v>
      </c>
      <c r="C12" s="610" t="s">
        <v>383</v>
      </c>
      <c r="D12" s="533" t="s">
        <v>370</v>
      </c>
      <c r="E12" s="534" t="s">
        <v>384</v>
      </c>
      <c r="F12" s="535"/>
      <c r="G12" s="535"/>
      <c r="H12" s="536"/>
      <c r="I12" s="536" t="s">
        <v>29</v>
      </c>
      <c r="J12" s="535"/>
      <c r="K12" s="535" t="s">
        <v>29</v>
      </c>
      <c r="L12" s="535"/>
      <c r="M12" s="535" t="s">
        <v>29</v>
      </c>
      <c r="N12" s="535"/>
      <c r="O12" s="536"/>
      <c r="P12" s="536"/>
      <c r="Q12" s="535" t="s">
        <v>29</v>
      </c>
      <c r="R12" s="535"/>
      <c r="S12" s="535"/>
      <c r="T12" s="535"/>
      <c r="U12" s="535" t="s">
        <v>29</v>
      </c>
      <c r="V12" s="536"/>
      <c r="W12" s="536"/>
      <c r="X12" s="535"/>
      <c r="Y12" s="535" t="s">
        <v>29</v>
      </c>
      <c r="Z12" s="535"/>
      <c r="AA12" s="538" t="s">
        <v>29</v>
      </c>
      <c r="AB12" s="535"/>
      <c r="AC12" s="536" t="s">
        <v>291</v>
      </c>
      <c r="AD12" s="536"/>
      <c r="AE12" s="536"/>
      <c r="AF12" s="535"/>
      <c r="AG12" s="535" t="s">
        <v>291</v>
      </c>
      <c r="AH12" s="535"/>
      <c r="AI12" s="535"/>
      <c r="AJ12" s="536"/>
      <c r="AK12" s="607">
        <v>100.8</v>
      </c>
      <c r="AL12" s="540">
        <f>COUNTIF(D12:AK12,"T")*5+COUNTIF(D12:AK12,"P")*12+COUNTIF(D12:AK12,"M")*4+COUNTIF(D12:AK12,"D2")*6+COUNTIF(D12:AK12,"N")*12+COUNTIF(D12:AK12,"T1")*5+COUNTIF(D12:AK12,"D1N")*18+COUNTIF(D12:AK12,"MN")*16+COUNTIF(D12:AK12,"D1")*6+COUNTIF(D12:AK12,"AT")*12</f>
        <v>108</v>
      </c>
      <c r="AM12" s="541">
        <f>SUM(AL12-100.8)</f>
        <v>7.200000000000003</v>
      </c>
    </row>
    <row r="13" spans="1:39" s="39" customFormat="1" ht="19.5" customHeight="1">
      <c r="A13" s="608" t="s">
        <v>385</v>
      </c>
      <c r="B13" s="609" t="s">
        <v>386</v>
      </c>
      <c r="C13" s="610">
        <v>65</v>
      </c>
      <c r="D13" s="533" t="s">
        <v>370</v>
      </c>
      <c r="E13" s="534" t="s">
        <v>384</v>
      </c>
      <c r="F13" s="611" t="s">
        <v>29</v>
      </c>
      <c r="G13" s="611"/>
      <c r="H13" s="612"/>
      <c r="I13" s="612"/>
      <c r="J13" s="611" t="s">
        <v>29</v>
      </c>
      <c r="K13" s="611"/>
      <c r="L13" s="611"/>
      <c r="M13" s="611"/>
      <c r="N13" s="611" t="s">
        <v>291</v>
      </c>
      <c r="O13" s="612"/>
      <c r="P13" s="612"/>
      <c r="Q13" s="611"/>
      <c r="R13" s="611" t="s">
        <v>29</v>
      </c>
      <c r="S13" s="611"/>
      <c r="T13" s="611"/>
      <c r="U13" s="611"/>
      <c r="V13" s="612" t="s">
        <v>29</v>
      </c>
      <c r="W13" s="612"/>
      <c r="X13" s="611"/>
      <c r="Y13" s="611"/>
      <c r="Z13" s="611" t="s">
        <v>29</v>
      </c>
      <c r="AA13" s="611"/>
      <c r="AB13" s="611"/>
      <c r="AC13" s="612"/>
      <c r="AD13" s="612" t="s">
        <v>29</v>
      </c>
      <c r="AE13" s="612"/>
      <c r="AF13" s="611"/>
      <c r="AG13" s="611"/>
      <c r="AH13" s="611" t="s">
        <v>29</v>
      </c>
      <c r="AI13" s="611"/>
      <c r="AJ13" s="612"/>
      <c r="AK13" s="607">
        <v>100.8</v>
      </c>
      <c r="AL13" s="540">
        <f>COUNTIF(D13:AK13,"T")*4+COUNTIF(D13:AK13,"P")*12+COUNTIF(D13:AK13,"M")*4+COUNTIF(D13:AK13,"D2")*6+COUNTIF(D13:AK13,"N")*12+COUNTIF(D13:AK13,"T1")*5+COUNTIF(D13:AK13,"D1N")*18+COUNTIF(D13:AK13,"MN")*16+COUNTIF(D13:AK13,"D1")*6+COUNTIF(D13:AK13,"AT")*12</f>
        <v>96</v>
      </c>
      <c r="AM13" s="541">
        <f>SUM(AL13-100.8)</f>
        <v>-4.799999999999997</v>
      </c>
    </row>
    <row r="14" spans="1:39" s="39" customFormat="1" ht="19.5" customHeight="1" thickBot="1">
      <c r="A14" s="598" t="s">
        <v>387</v>
      </c>
      <c r="B14" s="599" t="s">
        <v>388</v>
      </c>
      <c r="C14" s="610" t="s">
        <v>389</v>
      </c>
      <c r="D14" s="533" t="s">
        <v>370</v>
      </c>
      <c r="E14" s="534" t="s">
        <v>384</v>
      </c>
      <c r="F14" s="611" t="s">
        <v>10</v>
      </c>
      <c r="G14" s="611" t="s">
        <v>29</v>
      </c>
      <c r="H14" s="612"/>
      <c r="I14" s="612"/>
      <c r="J14" s="613" t="s">
        <v>379</v>
      </c>
      <c r="K14" s="613" t="s">
        <v>10</v>
      </c>
      <c r="L14" s="613" t="s">
        <v>29</v>
      </c>
      <c r="M14" s="613"/>
      <c r="N14" s="613" t="s">
        <v>10</v>
      </c>
      <c r="O14" s="612" t="s">
        <v>29</v>
      </c>
      <c r="P14" s="614" t="s">
        <v>29</v>
      </c>
      <c r="Q14" s="613"/>
      <c r="R14" s="613" t="s">
        <v>10</v>
      </c>
      <c r="S14" s="611" t="s">
        <v>29</v>
      </c>
      <c r="T14" s="613" t="s">
        <v>29</v>
      </c>
      <c r="U14" s="611"/>
      <c r="V14" s="612"/>
      <c r="W14" s="612" t="s">
        <v>29</v>
      </c>
      <c r="X14" s="613" t="s">
        <v>29</v>
      </c>
      <c r="Y14" s="611"/>
      <c r="Z14" s="613" t="s">
        <v>10</v>
      </c>
      <c r="AA14" s="613" t="s">
        <v>10</v>
      </c>
      <c r="AB14" s="611" t="s">
        <v>29</v>
      </c>
      <c r="AC14" s="612"/>
      <c r="AD14" s="612"/>
      <c r="AE14" s="614" t="s">
        <v>29</v>
      </c>
      <c r="AF14" s="611" t="s">
        <v>29</v>
      </c>
      <c r="AG14" s="611" t="s">
        <v>29</v>
      </c>
      <c r="AH14" s="611"/>
      <c r="AI14" s="611" t="s">
        <v>29</v>
      </c>
      <c r="AJ14" s="612"/>
      <c r="AK14" s="539">
        <v>100.8</v>
      </c>
      <c r="AL14" s="540">
        <f>COUNTIF(D14:AK14,"T")*5+COUNTIF(D14:AK14,"P")*12+COUNTIF(D14:AK14,"M")*4+COUNTIF(D14:AK14,"D2")*6+COUNTIF(D14:AK14,"N")*12+COUNTIF(D14:AK14,"T1")*5+COUNTIF(D14:AK14,"D1N")*18+COUNTIF(D14:AK14,"MN")*16+COUNTIF(D14:AK14,"D1")*6+COUNTIF(D14:AK14,"N1")*5</f>
        <v>191</v>
      </c>
      <c r="AM14" s="541">
        <f>SUM(AL14-100.8)</f>
        <v>90.2</v>
      </c>
    </row>
    <row r="15" spans="1:39" s="39" customFormat="1" ht="19.5" customHeight="1">
      <c r="A15" s="589" t="s">
        <v>16</v>
      </c>
      <c r="B15" s="590" t="s">
        <v>0</v>
      </c>
      <c r="C15" s="591" t="s">
        <v>41</v>
      </c>
      <c r="D15" s="591" t="s">
        <v>1</v>
      </c>
      <c r="E15" s="592" t="s">
        <v>2</v>
      </c>
      <c r="F15" s="522">
        <v>1</v>
      </c>
      <c r="G15" s="522">
        <v>2</v>
      </c>
      <c r="H15" s="522">
        <v>3</v>
      </c>
      <c r="I15" s="522">
        <v>4</v>
      </c>
      <c r="J15" s="522">
        <v>5</v>
      </c>
      <c r="K15" s="522">
        <v>6</v>
      </c>
      <c r="L15" s="522">
        <v>7</v>
      </c>
      <c r="M15" s="522">
        <v>8</v>
      </c>
      <c r="N15" s="522">
        <v>9</v>
      </c>
      <c r="O15" s="522">
        <v>10</v>
      </c>
      <c r="P15" s="522">
        <v>11</v>
      </c>
      <c r="Q15" s="522">
        <v>12</v>
      </c>
      <c r="R15" s="522">
        <v>13</v>
      </c>
      <c r="S15" s="522">
        <v>14</v>
      </c>
      <c r="T15" s="522">
        <v>15</v>
      </c>
      <c r="U15" s="522">
        <v>16</v>
      </c>
      <c r="V15" s="522">
        <v>17</v>
      </c>
      <c r="W15" s="522">
        <v>18</v>
      </c>
      <c r="X15" s="522">
        <v>19</v>
      </c>
      <c r="Y15" s="522">
        <v>20</v>
      </c>
      <c r="Z15" s="522">
        <v>21</v>
      </c>
      <c r="AA15" s="522">
        <v>22</v>
      </c>
      <c r="AB15" s="522">
        <v>23</v>
      </c>
      <c r="AC15" s="522">
        <v>24</v>
      </c>
      <c r="AD15" s="522">
        <v>25</v>
      </c>
      <c r="AE15" s="522">
        <v>26</v>
      </c>
      <c r="AF15" s="522">
        <v>27</v>
      </c>
      <c r="AG15" s="522">
        <v>28</v>
      </c>
      <c r="AH15" s="522">
        <v>29</v>
      </c>
      <c r="AI15" s="522">
        <v>30</v>
      </c>
      <c r="AJ15" s="522">
        <v>31</v>
      </c>
      <c r="AK15" s="594" t="s">
        <v>3</v>
      </c>
      <c r="AL15" s="595" t="s">
        <v>4</v>
      </c>
      <c r="AM15" s="596" t="s">
        <v>5</v>
      </c>
    </row>
    <row r="16" spans="1:39" s="39" customFormat="1" ht="19.5" customHeight="1">
      <c r="A16" s="589"/>
      <c r="B16" s="590" t="s">
        <v>367</v>
      </c>
      <c r="C16" s="591"/>
      <c r="D16" s="591"/>
      <c r="E16" s="592"/>
      <c r="F16" s="392" t="s">
        <v>11</v>
      </c>
      <c r="G16" s="392" t="s">
        <v>8</v>
      </c>
      <c r="H16" s="392" t="s">
        <v>8</v>
      </c>
      <c r="I16" s="392" t="s">
        <v>9</v>
      </c>
      <c r="J16" s="392" t="s">
        <v>8</v>
      </c>
      <c r="K16" s="392" t="s">
        <v>10</v>
      </c>
      <c r="L16" s="392" t="s">
        <v>11</v>
      </c>
      <c r="M16" s="392" t="s">
        <v>11</v>
      </c>
      <c r="N16" s="392" t="s">
        <v>8</v>
      </c>
      <c r="O16" s="393" t="s">
        <v>8</v>
      </c>
      <c r="P16" s="393" t="s">
        <v>9</v>
      </c>
      <c r="Q16" s="393" t="s">
        <v>8</v>
      </c>
      <c r="R16" s="393" t="s">
        <v>10</v>
      </c>
      <c r="S16" s="393" t="s">
        <v>11</v>
      </c>
      <c r="T16" s="392" t="s">
        <v>11</v>
      </c>
      <c r="U16" s="392" t="s">
        <v>8</v>
      </c>
      <c r="V16" s="392" t="s">
        <v>8</v>
      </c>
      <c r="W16" s="392" t="s">
        <v>9</v>
      </c>
      <c r="X16" s="392" t="s">
        <v>8</v>
      </c>
      <c r="Y16" s="392" t="s">
        <v>10</v>
      </c>
      <c r="Z16" s="392" t="s">
        <v>11</v>
      </c>
      <c r="AA16" s="392" t="s">
        <v>11</v>
      </c>
      <c r="AB16" s="392" t="s">
        <v>8</v>
      </c>
      <c r="AC16" s="392" t="s">
        <v>8</v>
      </c>
      <c r="AD16" s="392" t="s">
        <v>9</v>
      </c>
      <c r="AE16" s="392" t="s">
        <v>8</v>
      </c>
      <c r="AF16" s="392" t="s">
        <v>10</v>
      </c>
      <c r="AG16" s="392" t="s">
        <v>11</v>
      </c>
      <c r="AH16" s="392" t="s">
        <v>11</v>
      </c>
      <c r="AI16" s="392" t="s">
        <v>8</v>
      </c>
      <c r="AJ16" s="392" t="s">
        <v>8</v>
      </c>
      <c r="AK16" s="594"/>
      <c r="AL16" s="595"/>
      <c r="AM16" s="596"/>
    </row>
    <row r="17" spans="1:39" s="39" customFormat="1" ht="19.5" customHeight="1" thickBot="1">
      <c r="A17" s="615">
        <v>150525</v>
      </c>
      <c r="B17" s="616" t="s">
        <v>390</v>
      </c>
      <c r="C17" s="610" t="s">
        <v>391</v>
      </c>
      <c r="D17" s="533" t="s">
        <v>370</v>
      </c>
      <c r="E17" s="433" t="s">
        <v>392</v>
      </c>
      <c r="F17" s="617"/>
      <c r="G17" s="617"/>
      <c r="H17" s="618" t="s">
        <v>20</v>
      </c>
      <c r="I17" s="618" t="s">
        <v>317</v>
      </c>
      <c r="J17" s="617"/>
      <c r="K17" s="617"/>
      <c r="L17" s="617"/>
      <c r="M17" s="617"/>
      <c r="N17" s="617"/>
      <c r="O17" s="618" t="s">
        <v>291</v>
      </c>
      <c r="P17" s="618" t="s">
        <v>291</v>
      </c>
      <c r="Q17" s="617"/>
      <c r="R17" s="617"/>
      <c r="S17" s="617"/>
      <c r="T17" s="617"/>
      <c r="U17" s="617"/>
      <c r="V17" s="618" t="s">
        <v>20</v>
      </c>
      <c r="W17" s="618" t="s">
        <v>20</v>
      </c>
      <c r="X17" s="617"/>
      <c r="Y17" s="617"/>
      <c r="Z17" s="617"/>
      <c r="AA17" s="617"/>
      <c r="AB17" s="617" t="s">
        <v>10</v>
      </c>
      <c r="AC17" s="618" t="s">
        <v>29</v>
      </c>
      <c r="AD17" s="618" t="s">
        <v>372</v>
      </c>
      <c r="AE17" s="618"/>
      <c r="AF17" s="617" t="s">
        <v>10</v>
      </c>
      <c r="AG17" s="617"/>
      <c r="AH17" s="617" t="s">
        <v>10</v>
      </c>
      <c r="AI17" s="617"/>
      <c r="AJ17" s="618" t="s">
        <v>20</v>
      </c>
      <c r="AK17" s="607">
        <v>100.8</v>
      </c>
      <c r="AL17" s="540">
        <f>COUNTIF(D17:AK17,"T")*5+COUNTIF(D17:AK17,"P")*12+COUNTIF(D17:AK17,"M")*4+COUNTIF(D17:AK17,"D1")*6+COUNTIF(D17:AK17,"N")*12+COUNTIF(D17:AK17,"T1")*4+COUNTIF(D17:AK17,"T1.")*5+COUNTIF(D17:AK17,"MN")*16+COUNTIF(D17:AK17,"AT")*12</f>
        <v>105</v>
      </c>
      <c r="AM17" s="541">
        <f>SUM(AL17-100.8)</f>
        <v>4.200000000000003</v>
      </c>
    </row>
    <row r="18" spans="1:39" s="39" customFormat="1" ht="19.5" customHeight="1">
      <c r="A18" s="589" t="s">
        <v>16</v>
      </c>
      <c r="B18" s="590" t="s">
        <v>0</v>
      </c>
      <c r="C18" s="591" t="s">
        <v>41</v>
      </c>
      <c r="D18" s="591" t="s">
        <v>1</v>
      </c>
      <c r="E18" s="592" t="s">
        <v>2</v>
      </c>
      <c r="F18" s="522">
        <v>1</v>
      </c>
      <c r="G18" s="522">
        <v>2</v>
      </c>
      <c r="H18" s="522">
        <v>3</v>
      </c>
      <c r="I18" s="522">
        <v>4</v>
      </c>
      <c r="J18" s="522">
        <v>5</v>
      </c>
      <c r="K18" s="522">
        <v>6</v>
      </c>
      <c r="L18" s="522">
        <v>7</v>
      </c>
      <c r="M18" s="522">
        <v>8</v>
      </c>
      <c r="N18" s="522">
        <v>9</v>
      </c>
      <c r="O18" s="522">
        <v>10</v>
      </c>
      <c r="P18" s="522">
        <v>11</v>
      </c>
      <c r="Q18" s="522">
        <v>12</v>
      </c>
      <c r="R18" s="522">
        <v>13</v>
      </c>
      <c r="S18" s="522">
        <v>14</v>
      </c>
      <c r="T18" s="522">
        <v>15</v>
      </c>
      <c r="U18" s="522">
        <v>16</v>
      </c>
      <c r="V18" s="522">
        <v>17</v>
      </c>
      <c r="W18" s="522">
        <v>18</v>
      </c>
      <c r="X18" s="522">
        <v>19</v>
      </c>
      <c r="Y18" s="522">
        <v>20</v>
      </c>
      <c r="Z18" s="522">
        <v>21</v>
      </c>
      <c r="AA18" s="522">
        <v>22</v>
      </c>
      <c r="AB18" s="522">
        <v>23</v>
      </c>
      <c r="AC18" s="522">
        <v>24</v>
      </c>
      <c r="AD18" s="522">
        <v>25</v>
      </c>
      <c r="AE18" s="522">
        <v>26</v>
      </c>
      <c r="AF18" s="522">
        <v>27</v>
      </c>
      <c r="AG18" s="522">
        <v>28</v>
      </c>
      <c r="AH18" s="522">
        <v>29</v>
      </c>
      <c r="AI18" s="522">
        <v>30</v>
      </c>
      <c r="AJ18" s="522">
        <v>31</v>
      </c>
      <c r="AK18" s="594" t="s">
        <v>3</v>
      </c>
      <c r="AL18" s="595" t="s">
        <v>4</v>
      </c>
      <c r="AM18" s="596" t="s">
        <v>5</v>
      </c>
    </row>
    <row r="19" spans="1:39" s="39" customFormat="1" ht="19.5" customHeight="1">
      <c r="A19" s="589"/>
      <c r="B19" s="590" t="s">
        <v>367</v>
      </c>
      <c r="C19" s="591"/>
      <c r="D19" s="591"/>
      <c r="E19" s="592"/>
      <c r="F19" s="392" t="s">
        <v>11</v>
      </c>
      <c r="G19" s="392" t="s">
        <v>8</v>
      </c>
      <c r="H19" s="392" t="s">
        <v>8</v>
      </c>
      <c r="I19" s="392" t="s">
        <v>9</v>
      </c>
      <c r="J19" s="392" t="s">
        <v>8</v>
      </c>
      <c r="K19" s="392" t="s">
        <v>10</v>
      </c>
      <c r="L19" s="392" t="s">
        <v>11</v>
      </c>
      <c r="M19" s="392" t="s">
        <v>11</v>
      </c>
      <c r="N19" s="392" t="s">
        <v>8</v>
      </c>
      <c r="O19" s="393" t="s">
        <v>8</v>
      </c>
      <c r="P19" s="393" t="s">
        <v>9</v>
      </c>
      <c r="Q19" s="393" t="s">
        <v>8</v>
      </c>
      <c r="R19" s="393" t="s">
        <v>10</v>
      </c>
      <c r="S19" s="393" t="s">
        <v>11</v>
      </c>
      <c r="T19" s="392" t="s">
        <v>11</v>
      </c>
      <c r="U19" s="392" t="s">
        <v>8</v>
      </c>
      <c r="V19" s="392" t="s">
        <v>8</v>
      </c>
      <c r="W19" s="392" t="s">
        <v>9</v>
      </c>
      <c r="X19" s="392" t="s">
        <v>8</v>
      </c>
      <c r="Y19" s="392" t="s">
        <v>10</v>
      </c>
      <c r="Z19" s="392" t="s">
        <v>11</v>
      </c>
      <c r="AA19" s="392" t="s">
        <v>11</v>
      </c>
      <c r="AB19" s="392" t="s">
        <v>8</v>
      </c>
      <c r="AC19" s="392" t="s">
        <v>8</v>
      </c>
      <c r="AD19" s="392" t="s">
        <v>9</v>
      </c>
      <c r="AE19" s="392" t="s">
        <v>8</v>
      </c>
      <c r="AF19" s="392" t="s">
        <v>10</v>
      </c>
      <c r="AG19" s="392" t="s">
        <v>11</v>
      </c>
      <c r="AH19" s="392" t="s">
        <v>11</v>
      </c>
      <c r="AI19" s="392" t="s">
        <v>8</v>
      </c>
      <c r="AJ19" s="392" t="s">
        <v>8</v>
      </c>
      <c r="AK19" s="594"/>
      <c r="AL19" s="595"/>
      <c r="AM19" s="596"/>
    </row>
    <row r="20" spans="1:39" s="39" customFormat="1" ht="19.5" customHeight="1">
      <c r="A20" s="619" t="s">
        <v>393</v>
      </c>
      <c r="B20" s="543" t="s">
        <v>394</v>
      </c>
      <c r="C20" s="610" t="s">
        <v>395</v>
      </c>
      <c r="D20" s="533" t="s">
        <v>370</v>
      </c>
      <c r="E20" s="123"/>
      <c r="F20" s="620"/>
      <c r="G20" s="621" t="s">
        <v>10</v>
      </c>
      <c r="H20" s="622"/>
      <c r="I20" s="622"/>
      <c r="J20" s="621"/>
      <c r="K20" s="621"/>
      <c r="L20" s="621"/>
      <c r="M20" s="621"/>
      <c r="N20" s="621"/>
      <c r="O20" s="622"/>
      <c r="P20" s="622"/>
      <c r="Q20" s="621"/>
      <c r="R20" s="621"/>
      <c r="S20" s="621"/>
      <c r="T20" s="621"/>
      <c r="U20" s="621"/>
      <c r="V20" s="622"/>
      <c r="W20" s="622"/>
      <c r="X20" s="621" t="s">
        <v>379</v>
      </c>
      <c r="Y20" s="621" t="s">
        <v>15</v>
      </c>
      <c r="Z20" s="621"/>
      <c r="AA20" s="621"/>
      <c r="AB20" s="621"/>
      <c r="AC20" s="623"/>
      <c r="AD20" s="623"/>
      <c r="AE20" s="623"/>
      <c r="AF20" s="620"/>
      <c r="AG20" s="620"/>
      <c r="AH20" s="620"/>
      <c r="AI20" s="620"/>
      <c r="AJ20" s="623"/>
      <c r="AK20" s="607"/>
      <c r="AL20" s="624"/>
      <c r="AM20" s="540">
        <f>COUNTIF(E20:AL20,"T")*5+COUNTIF(E20:AL20,"P")*12+COUNTIF(E20:AL20,"M")*5+COUNTIF(E20:AL20,"D1")*6+COUNTIF(E20:AL20,"N")*12+COUNTIF(E20:AL20,"T1")*5+COUNTIF(E20:AL20,"T1.")*5+COUNTIF(E20:AL20,"MN")*16+COUNTIF(E20:AL20,"M1")*5</f>
        <v>15</v>
      </c>
    </row>
    <row r="21" spans="1:39" s="39" customFormat="1" ht="19.5" customHeight="1">
      <c r="A21" s="619" t="s">
        <v>396</v>
      </c>
      <c r="B21" s="543" t="s">
        <v>397</v>
      </c>
      <c r="C21" s="610" t="s">
        <v>398</v>
      </c>
      <c r="D21" s="533" t="s">
        <v>370</v>
      </c>
      <c r="E21" s="123"/>
      <c r="F21" s="620"/>
      <c r="G21" s="620"/>
      <c r="H21" s="623"/>
      <c r="I21" s="623"/>
      <c r="J21" s="620"/>
      <c r="K21" s="620"/>
      <c r="L21" s="620"/>
      <c r="M21" s="620"/>
      <c r="N21" s="620"/>
      <c r="O21" s="623"/>
      <c r="P21" s="623"/>
      <c r="Q21" s="620"/>
      <c r="R21" s="620"/>
      <c r="S21" s="620"/>
      <c r="T21" s="620"/>
      <c r="U21" s="620"/>
      <c r="V21" s="623"/>
      <c r="W21" s="623"/>
      <c r="X21" s="620"/>
      <c r="Y21" s="620"/>
      <c r="Z21" s="620"/>
      <c r="AA21" s="620"/>
      <c r="AB21" s="620"/>
      <c r="AC21" s="623"/>
      <c r="AD21" s="622" t="s">
        <v>380</v>
      </c>
      <c r="AE21" s="623"/>
      <c r="AF21" s="620"/>
      <c r="AG21" s="620"/>
      <c r="AH21" s="620"/>
      <c r="AI21" s="620"/>
      <c r="AJ21" s="623"/>
      <c r="AK21" s="607"/>
      <c r="AL21" s="624"/>
      <c r="AM21" s="540">
        <f>COUNTIF(E21:AL21,"T")*5+COUNTIF(E21:AL21,"P")*12+COUNTIF(E21:AL21,"M")*4+COUNTIF(E21:AL21,"D1")*6+COUNTIF(E21:AL21,"N")*12+COUNTIF(E21:AL21,"T1")*4+COUNTIF(E21:AL21,"T1.")*5+COUNTIF(E21:AL21,"MN")*16+COUNTIF(E21:AL21,"D2")*6</f>
        <v>6</v>
      </c>
    </row>
    <row r="22" spans="1:39" s="39" customFormat="1" ht="19.5" customHeight="1">
      <c r="A22" s="619" t="s">
        <v>399</v>
      </c>
      <c r="B22" s="543" t="s">
        <v>400</v>
      </c>
      <c r="C22" s="610">
        <v>3291</v>
      </c>
      <c r="D22" s="533" t="s">
        <v>370</v>
      </c>
      <c r="E22" s="123"/>
      <c r="F22" s="620"/>
      <c r="G22" s="620"/>
      <c r="H22" s="622" t="s">
        <v>29</v>
      </c>
      <c r="I22" s="622"/>
      <c r="J22" s="621"/>
      <c r="K22" s="621"/>
      <c r="L22" s="621"/>
      <c r="M22" s="621"/>
      <c r="N22" s="621" t="s">
        <v>29</v>
      </c>
      <c r="O22" s="622"/>
      <c r="P22" s="622" t="s">
        <v>380</v>
      </c>
      <c r="Q22" s="621"/>
      <c r="R22" s="621"/>
      <c r="S22" s="621"/>
      <c r="T22" s="621"/>
      <c r="U22" s="621"/>
      <c r="V22" s="622"/>
      <c r="W22" s="622"/>
      <c r="X22" s="621"/>
      <c r="Y22" s="621"/>
      <c r="Z22" s="621"/>
      <c r="AA22" s="621"/>
      <c r="AB22" s="621"/>
      <c r="AC22" s="622"/>
      <c r="AD22" s="622"/>
      <c r="AE22" s="622"/>
      <c r="AF22" s="621"/>
      <c r="AG22" s="621"/>
      <c r="AH22" s="621"/>
      <c r="AI22" s="621"/>
      <c r="AJ22" s="622" t="s">
        <v>29</v>
      </c>
      <c r="AK22" s="607"/>
      <c r="AL22" s="624"/>
      <c r="AM22" s="540">
        <f>COUNTIF(E22:AL22,"T")*5+COUNTIF(E22:AL22,"P")*12+COUNTIF(E22:AL22,"M")*4+COUNTIF(E22:AL22,"D1")*6+COUNTIF(E22:AL22,"N")*12+COUNTIF(E22:AL22,"T1")*4+COUNTIF(E22:AL22,"T1.")*5+COUNTIF(E22:AL22,"MN")*16+COUNTIF(E22:AL22,"D2")*6</f>
        <v>42</v>
      </c>
    </row>
    <row r="23" spans="1:41" ht="14.25">
      <c r="A23" s="550"/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551"/>
      <c r="AL23" s="552"/>
      <c r="AM23" s="553"/>
      <c r="AN23"/>
      <c r="AO23"/>
    </row>
    <row r="24" spans="1:39" ht="15" thickBot="1">
      <c r="A24" s="554"/>
      <c r="B24" s="555" t="s">
        <v>360</v>
      </c>
      <c r="C24" s="555"/>
      <c r="D24" s="555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6"/>
      <c r="AM24" s="557"/>
    </row>
    <row r="25" spans="1:39" ht="14.25">
      <c r="A25" s="558"/>
      <c r="B25" s="559" t="s">
        <v>401</v>
      </c>
      <c r="C25" s="560"/>
      <c r="D25" s="56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6"/>
      <c r="AM25" s="557"/>
    </row>
    <row r="26" spans="1:39" ht="15" thickBot="1">
      <c r="A26" s="558"/>
      <c r="B26" s="562" t="s">
        <v>402</v>
      </c>
      <c r="C26" s="560"/>
      <c r="D26" s="563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551"/>
      <c r="R26" s="551"/>
      <c r="S26" s="551"/>
      <c r="T26" s="551"/>
      <c r="U26" s="551"/>
      <c r="V26" s="551"/>
      <c r="W26" s="565" t="s">
        <v>349</v>
      </c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51"/>
      <c r="AL26" s="556"/>
      <c r="AM26" s="557"/>
    </row>
    <row r="27" spans="1:39" ht="15.75" customHeight="1">
      <c r="A27" s="566"/>
      <c r="B27" s="562" t="s">
        <v>403</v>
      </c>
      <c r="C27" s="567"/>
      <c r="D27" s="568"/>
      <c r="E27" s="564" t="s">
        <v>404</v>
      </c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9"/>
      <c r="R27" s="569"/>
      <c r="S27" s="569"/>
      <c r="T27" s="569"/>
      <c r="U27" s="569"/>
      <c r="V27" s="569"/>
      <c r="W27" s="477" t="s">
        <v>364</v>
      </c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556"/>
      <c r="AL27" s="556"/>
      <c r="AM27" s="557"/>
    </row>
    <row r="28" spans="1:39" ht="15.75" customHeight="1">
      <c r="A28" s="570"/>
      <c r="B28" s="562" t="s">
        <v>405</v>
      </c>
      <c r="C28" s="571"/>
      <c r="D28" s="568"/>
      <c r="E28" s="564" t="s">
        <v>369</v>
      </c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9"/>
      <c r="R28" s="569"/>
      <c r="S28" s="569"/>
      <c r="T28" s="569"/>
      <c r="U28" s="569"/>
      <c r="V28" s="569"/>
      <c r="W28" s="477" t="s">
        <v>350</v>
      </c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556"/>
      <c r="AL28" s="556"/>
      <c r="AM28" s="557"/>
    </row>
    <row r="29" spans="1:39" ht="15" customHeight="1">
      <c r="A29" s="572"/>
      <c r="B29" s="562" t="s">
        <v>406</v>
      </c>
      <c r="C29" s="571"/>
      <c r="D29" s="573"/>
      <c r="E29" s="564" t="s">
        <v>407</v>
      </c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9"/>
      <c r="R29" s="569"/>
      <c r="S29" s="569"/>
      <c r="T29" s="569"/>
      <c r="U29" s="569"/>
      <c r="V29" s="569"/>
      <c r="W29" s="574" t="s">
        <v>351</v>
      </c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56"/>
      <c r="AL29" s="556"/>
      <c r="AM29" s="557"/>
    </row>
    <row r="30" spans="1:39" ht="14.25">
      <c r="A30" s="554"/>
      <c r="B30" s="575" t="s">
        <v>408</v>
      </c>
      <c r="C30" s="576"/>
      <c r="D30" s="569"/>
      <c r="E30" s="577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56"/>
      <c r="AL30" s="556"/>
      <c r="AM30" s="557"/>
    </row>
    <row r="31" spans="1:39" ht="14.25">
      <c r="A31" s="554" t="s">
        <v>365</v>
      </c>
      <c r="B31" s="562"/>
      <c r="C31" s="576"/>
      <c r="D31" s="569"/>
      <c r="E31" s="577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56"/>
      <c r="AL31" s="556"/>
      <c r="AM31" s="557"/>
    </row>
    <row r="32" spans="1:39" ht="15" thickBot="1">
      <c r="A32" s="578"/>
      <c r="B32" s="579"/>
      <c r="C32" s="580"/>
      <c r="D32" s="580"/>
      <c r="E32" s="581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2"/>
      <c r="AL32" s="582"/>
      <c r="AM32" s="583"/>
    </row>
  </sheetData>
  <sheetProtection/>
  <mergeCells count="29">
    <mergeCell ref="E27:P27"/>
    <mergeCell ref="W27:AJ27"/>
    <mergeCell ref="E28:P28"/>
    <mergeCell ref="W28:AJ28"/>
    <mergeCell ref="E29:P29"/>
    <mergeCell ref="W29:AJ29"/>
    <mergeCell ref="E18:E19"/>
    <mergeCell ref="AK18:AK19"/>
    <mergeCell ref="AL18:AL19"/>
    <mergeCell ref="AM18:AM19"/>
    <mergeCell ref="E26:P26"/>
    <mergeCell ref="W26:AJ26"/>
    <mergeCell ref="E10:E11"/>
    <mergeCell ref="AK10:AK11"/>
    <mergeCell ref="AL10:AL11"/>
    <mergeCell ref="AM10:AM11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A1">
      <selection activeCell="H14" sqref="H14"/>
    </sheetView>
  </sheetViews>
  <sheetFormatPr defaultColWidth="11.57421875" defaultRowHeight="15"/>
  <cols>
    <col min="1" max="1" width="6.7109375" style="32" customWidth="1"/>
    <col min="2" max="2" width="25.140625" style="32" customWidth="1"/>
    <col min="3" max="3" width="9.00390625" style="32" customWidth="1"/>
    <col min="4" max="4" width="6.57421875" style="32" customWidth="1"/>
    <col min="5" max="5" width="6.140625" style="33" bestFit="1" customWidth="1"/>
    <col min="6" max="36" width="2.8515625" style="32" customWidth="1"/>
    <col min="37" max="37" width="5.8515625" style="34" customWidth="1"/>
    <col min="38" max="38" width="5.28125" style="34" customWidth="1"/>
    <col min="39" max="39" width="6.7109375" style="34" customWidth="1"/>
    <col min="40" max="243" width="9.140625" style="32" customWidth="1"/>
  </cols>
  <sheetData>
    <row r="1" spans="1:41" s="35" customFormat="1" ht="9.75" customHeight="1">
      <c r="A1" s="506" t="s">
        <v>409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8"/>
      <c r="AN1" s="509"/>
      <c r="AO1" s="510"/>
    </row>
    <row r="2" spans="1:41" s="35" customFormat="1" ht="9.75" customHeigh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3"/>
      <c r="AN2" s="111"/>
      <c r="AO2" s="514"/>
    </row>
    <row r="3" spans="1:41" s="39" customFormat="1" ht="24" customHeight="1" thickBot="1">
      <c r="A3" s="515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7"/>
      <c r="AN3" s="111"/>
      <c r="AO3" s="514"/>
    </row>
    <row r="4" spans="1:41" s="39" customFormat="1" ht="19.5" customHeight="1">
      <c r="A4" s="518" t="s">
        <v>16</v>
      </c>
      <c r="B4" s="519" t="s">
        <v>0</v>
      </c>
      <c r="C4" s="520" t="s">
        <v>41</v>
      </c>
      <c r="D4" s="520" t="s">
        <v>1</v>
      </c>
      <c r="E4" s="521" t="s">
        <v>2</v>
      </c>
      <c r="F4" s="522">
        <v>1</v>
      </c>
      <c r="G4" s="522">
        <v>2</v>
      </c>
      <c r="H4" s="522">
        <v>3</v>
      </c>
      <c r="I4" s="522">
        <v>4</v>
      </c>
      <c r="J4" s="522">
        <v>5</v>
      </c>
      <c r="K4" s="522">
        <v>6</v>
      </c>
      <c r="L4" s="522">
        <v>7</v>
      </c>
      <c r="M4" s="522">
        <v>8</v>
      </c>
      <c r="N4" s="522">
        <v>9</v>
      </c>
      <c r="O4" s="522">
        <v>10</v>
      </c>
      <c r="P4" s="522">
        <v>11</v>
      </c>
      <c r="Q4" s="522">
        <v>12</v>
      </c>
      <c r="R4" s="522">
        <v>13</v>
      </c>
      <c r="S4" s="522">
        <v>14</v>
      </c>
      <c r="T4" s="522">
        <v>15</v>
      </c>
      <c r="U4" s="522">
        <v>16</v>
      </c>
      <c r="V4" s="522">
        <v>17</v>
      </c>
      <c r="W4" s="522">
        <v>18</v>
      </c>
      <c r="X4" s="522">
        <v>19</v>
      </c>
      <c r="Y4" s="522">
        <v>20</v>
      </c>
      <c r="Z4" s="522">
        <v>21</v>
      </c>
      <c r="AA4" s="522">
        <v>22</v>
      </c>
      <c r="AB4" s="522">
        <v>23</v>
      </c>
      <c r="AC4" s="522">
        <v>24</v>
      </c>
      <c r="AD4" s="522">
        <v>25</v>
      </c>
      <c r="AE4" s="522">
        <v>26</v>
      </c>
      <c r="AF4" s="522">
        <v>27</v>
      </c>
      <c r="AG4" s="522">
        <v>28</v>
      </c>
      <c r="AH4" s="522">
        <v>29</v>
      </c>
      <c r="AI4" s="522">
        <v>30</v>
      </c>
      <c r="AJ4" s="522">
        <v>31</v>
      </c>
      <c r="AK4" s="523" t="s">
        <v>3</v>
      </c>
      <c r="AL4" s="524" t="s">
        <v>4</v>
      </c>
      <c r="AM4" s="525" t="s">
        <v>5</v>
      </c>
      <c r="AN4" s="35"/>
      <c r="AO4" s="35"/>
    </row>
    <row r="5" spans="1:41" s="39" customFormat="1" ht="19.5" customHeight="1">
      <c r="A5" s="526"/>
      <c r="B5" s="527" t="s">
        <v>353</v>
      </c>
      <c r="C5" s="528"/>
      <c r="D5" s="528"/>
      <c r="E5" s="529"/>
      <c r="F5" s="392" t="s">
        <v>11</v>
      </c>
      <c r="G5" s="392" t="s">
        <v>8</v>
      </c>
      <c r="H5" s="392" t="s">
        <v>8</v>
      </c>
      <c r="I5" s="392" t="s">
        <v>9</v>
      </c>
      <c r="J5" s="392" t="s">
        <v>8</v>
      </c>
      <c r="K5" s="392" t="s">
        <v>10</v>
      </c>
      <c r="L5" s="392" t="s">
        <v>11</v>
      </c>
      <c r="M5" s="392" t="s">
        <v>11</v>
      </c>
      <c r="N5" s="392" t="s">
        <v>8</v>
      </c>
      <c r="O5" s="393" t="s">
        <v>8</v>
      </c>
      <c r="P5" s="393" t="s">
        <v>9</v>
      </c>
      <c r="Q5" s="393" t="s">
        <v>8</v>
      </c>
      <c r="R5" s="393" t="s">
        <v>10</v>
      </c>
      <c r="S5" s="393" t="s">
        <v>11</v>
      </c>
      <c r="T5" s="392" t="s">
        <v>11</v>
      </c>
      <c r="U5" s="392" t="s">
        <v>8</v>
      </c>
      <c r="V5" s="392" t="s">
        <v>8</v>
      </c>
      <c r="W5" s="392" t="s">
        <v>9</v>
      </c>
      <c r="X5" s="392" t="s">
        <v>8</v>
      </c>
      <c r="Y5" s="392" t="s">
        <v>10</v>
      </c>
      <c r="Z5" s="392" t="s">
        <v>11</v>
      </c>
      <c r="AA5" s="392" t="s">
        <v>11</v>
      </c>
      <c r="AB5" s="392" t="s">
        <v>8</v>
      </c>
      <c r="AC5" s="392" t="s">
        <v>8</v>
      </c>
      <c r="AD5" s="392" t="s">
        <v>9</v>
      </c>
      <c r="AE5" s="392" t="s">
        <v>8</v>
      </c>
      <c r="AF5" s="392" t="s">
        <v>10</v>
      </c>
      <c r="AG5" s="392" t="s">
        <v>11</v>
      </c>
      <c r="AH5" s="392" t="s">
        <v>11</v>
      </c>
      <c r="AI5" s="392" t="s">
        <v>8</v>
      </c>
      <c r="AJ5" s="392" t="s">
        <v>8</v>
      </c>
      <c r="AK5" s="389"/>
      <c r="AL5" s="390"/>
      <c r="AM5" s="391"/>
      <c r="AN5" s="35"/>
      <c r="AO5" s="35"/>
    </row>
    <row r="6" spans="1:41" s="39" customFormat="1" ht="19.5" customHeight="1">
      <c r="A6" s="626"/>
      <c r="B6" s="527"/>
      <c r="C6" s="528"/>
      <c r="D6" s="528"/>
      <c r="E6" s="627"/>
      <c r="F6" s="392"/>
      <c r="G6" s="392"/>
      <c r="H6" s="392"/>
      <c r="I6" s="392"/>
      <c r="J6" s="392"/>
      <c r="K6" s="392"/>
      <c r="L6" s="392"/>
      <c r="M6" s="392"/>
      <c r="N6" s="392"/>
      <c r="O6" s="393"/>
      <c r="P6" s="393"/>
      <c r="Q6" s="393"/>
      <c r="R6" s="393"/>
      <c r="S6" s="393"/>
      <c r="T6" s="392"/>
      <c r="U6" s="392"/>
      <c r="V6" s="392"/>
      <c r="W6" s="392"/>
      <c r="X6" s="392"/>
      <c r="Y6" s="392"/>
      <c r="Z6" s="392"/>
      <c r="AA6" s="392"/>
      <c r="AB6" s="392"/>
      <c r="AC6" s="392" t="s">
        <v>29</v>
      </c>
      <c r="AD6" s="392" t="s">
        <v>20</v>
      </c>
      <c r="AE6" s="392"/>
      <c r="AF6" s="392"/>
      <c r="AG6" s="392"/>
      <c r="AH6" s="392"/>
      <c r="AI6" s="392" t="s">
        <v>29</v>
      </c>
      <c r="AJ6" s="392" t="s">
        <v>29</v>
      </c>
      <c r="AK6" s="628"/>
      <c r="AL6" s="629"/>
      <c r="AM6" s="630"/>
      <c r="AN6" s="35"/>
      <c r="AO6" s="35"/>
    </row>
    <row r="7" spans="1:39" s="39" customFormat="1" ht="19.5" customHeight="1">
      <c r="A7" s="631" t="s">
        <v>410</v>
      </c>
      <c r="B7" s="632" t="s">
        <v>411</v>
      </c>
      <c r="C7" s="610"/>
      <c r="D7" s="533"/>
      <c r="E7" s="534"/>
      <c r="F7" s="535"/>
      <c r="G7" s="538"/>
      <c r="H7" s="537"/>
      <c r="I7" s="537"/>
      <c r="J7" s="538"/>
      <c r="K7" s="538" t="s">
        <v>29</v>
      </c>
      <c r="L7" s="538"/>
      <c r="M7" s="538"/>
      <c r="N7" s="538"/>
      <c r="O7" s="537"/>
      <c r="P7" s="537"/>
      <c r="Q7" s="538" t="s">
        <v>29</v>
      </c>
      <c r="R7" s="538"/>
      <c r="S7" s="538"/>
      <c r="T7" s="538" t="s">
        <v>29</v>
      </c>
      <c r="U7" s="538"/>
      <c r="V7" s="537"/>
      <c r="W7" s="537"/>
      <c r="X7" s="538"/>
      <c r="Y7" s="538"/>
      <c r="Z7" s="538" t="s">
        <v>29</v>
      </c>
      <c r="AA7" s="538"/>
      <c r="AB7" s="538"/>
      <c r="AC7" s="537"/>
      <c r="AD7" s="537" t="s">
        <v>29</v>
      </c>
      <c r="AE7" s="538"/>
      <c r="AF7" s="538"/>
      <c r="AG7" s="538"/>
      <c r="AH7" s="538" t="s">
        <v>29</v>
      </c>
      <c r="AI7" s="538"/>
      <c r="AJ7" s="537"/>
      <c r="AK7" s="539"/>
      <c r="AL7" s="540"/>
      <c r="AM7" s="540">
        <f>COUNTIF(E7:AL7,"T")*6+COUNTIF(E7:AL7,"P")*12+COUNTIF(E7:AL7,"M")*6+COUNTIF(E7:AL7,"I")*6+COUNTIF(E7:AL7,"N")*12+COUNTIF(E7:AL7,"T1")*5+COUNTIF(E7:AL7,"TN")*18+COUNTIF(E7:AL7,"MN")*16+COUNTIF(E7:AL7,"D1")*6+COUNTIF(E7:AL7,"MT1")*10</f>
        <v>72</v>
      </c>
    </row>
    <row r="8" spans="1:39" s="39" customFormat="1" ht="19.5" customHeight="1">
      <c r="A8" s="631" t="s">
        <v>412</v>
      </c>
      <c r="B8" s="632" t="s">
        <v>413</v>
      </c>
      <c r="C8" s="610"/>
      <c r="D8" s="533"/>
      <c r="E8" s="534"/>
      <c r="F8" s="535"/>
      <c r="G8" s="538"/>
      <c r="H8" s="537" t="s">
        <v>20</v>
      </c>
      <c r="I8" s="537"/>
      <c r="J8" s="538"/>
      <c r="K8" s="538"/>
      <c r="L8" s="538"/>
      <c r="M8" s="538"/>
      <c r="N8" s="538"/>
      <c r="O8" s="537" t="s">
        <v>20</v>
      </c>
      <c r="P8" s="537"/>
      <c r="Q8" s="538"/>
      <c r="R8" s="538"/>
      <c r="S8" s="538"/>
      <c r="T8" s="538"/>
      <c r="U8" s="538"/>
      <c r="V8" s="537" t="s">
        <v>29</v>
      </c>
      <c r="W8" s="537"/>
      <c r="X8" s="538"/>
      <c r="Y8" s="538"/>
      <c r="Z8" s="538"/>
      <c r="AA8" s="538"/>
      <c r="AB8" s="538"/>
      <c r="AC8" s="537"/>
      <c r="AD8" s="537"/>
      <c r="AE8" s="538"/>
      <c r="AF8" s="538"/>
      <c r="AG8" s="538"/>
      <c r="AH8" s="538"/>
      <c r="AI8" s="538"/>
      <c r="AJ8" s="537"/>
      <c r="AK8" s="539"/>
      <c r="AL8" s="540"/>
      <c r="AM8" s="540">
        <f>COUNTIF(E8:AL8,"T")*6+COUNTIF(E8:AL8,"P")*12+COUNTIF(E8:AL8,"M")*6+COUNTIF(E8:AL8,"I")*6+COUNTIF(E8:AL8,"N")*12+COUNTIF(E8:AL8,"T1")*5+COUNTIF(E8:AL8,"TN")*18+COUNTIF(E8:AL8,"MN")*16+COUNTIF(E8:AL8,"D1")*6+COUNTIF(E8:AL8,"MT1")*10</f>
        <v>36</v>
      </c>
    </row>
    <row r="9" spans="1:39" s="39" customFormat="1" ht="19.5" customHeight="1">
      <c r="A9" s="631" t="s">
        <v>414</v>
      </c>
      <c r="B9" s="632" t="s">
        <v>415</v>
      </c>
      <c r="C9" s="610"/>
      <c r="D9" s="533"/>
      <c r="E9" s="433"/>
      <c r="F9" s="620"/>
      <c r="G9" s="621"/>
      <c r="H9" s="622" t="s">
        <v>29</v>
      </c>
      <c r="I9" s="622"/>
      <c r="J9" s="621"/>
      <c r="K9" s="621"/>
      <c r="L9" s="621"/>
      <c r="M9" s="621" t="s">
        <v>29</v>
      </c>
      <c r="N9" s="621"/>
      <c r="O9" s="622" t="s">
        <v>29</v>
      </c>
      <c r="P9" s="622"/>
      <c r="Q9" s="621"/>
      <c r="R9" s="621"/>
      <c r="S9" s="621"/>
      <c r="T9" s="621"/>
      <c r="U9" s="621" t="s">
        <v>29</v>
      </c>
      <c r="V9" s="622"/>
      <c r="W9" s="622"/>
      <c r="X9" s="621" t="s">
        <v>29</v>
      </c>
      <c r="Y9" s="621" t="s">
        <v>29</v>
      </c>
      <c r="Z9" s="621"/>
      <c r="AA9" s="621"/>
      <c r="AB9" s="621"/>
      <c r="AC9" s="622"/>
      <c r="AD9" s="622"/>
      <c r="AE9" s="621" t="s">
        <v>29</v>
      </c>
      <c r="AF9" s="621"/>
      <c r="AG9" s="621"/>
      <c r="AH9" s="621"/>
      <c r="AI9" s="621"/>
      <c r="AJ9" s="622"/>
      <c r="AK9" s="607"/>
      <c r="AL9" s="540"/>
      <c r="AM9" s="540">
        <f aca="true" t="shared" si="0" ref="AM9:AM15">COUNTIF(E9:AL9,"T")*5+COUNTIF(E9:AL9,"P")*12+COUNTIF(E9:AL9,"M")*6+COUNTIF(E9:AL9,"D2")*6+COUNTIF(E9:AL9,"N")*12+COUNTIF(E9:AL9,"T1")*5+COUNTIF(E9:AL9,"D1N")*18+COUNTIF(E9:AL9,"MN")*16+COUNTIF(E9:AL9,"D1")*6+COUNTIF(E9:AL9,"MT1")*10</f>
        <v>84</v>
      </c>
    </row>
    <row r="10" spans="1:39" s="39" customFormat="1" ht="19.5" customHeight="1">
      <c r="A10" s="542" t="s">
        <v>358</v>
      </c>
      <c r="B10" s="543" t="s">
        <v>359</v>
      </c>
      <c r="C10" s="610"/>
      <c r="D10" s="533"/>
      <c r="E10" s="633"/>
      <c r="F10" s="621"/>
      <c r="G10" s="621"/>
      <c r="H10" s="622"/>
      <c r="I10" s="622" t="s">
        <v>20</v>
      </c>
      <c r="J10" s="621"/>
      <c r="K10" s="621"/>
      <c r="L10" s="621"/>
      <c r="M10" s="621"/>
      <c r="N10" s="621"/>
      <c r="O10" s="622"/>
      <c r="P10" s="622" t="s">
        <v>20</v>
      </c>
      <c r="Q10" s="621"/>
      <c r="R10" s="621"/>
      <c r="S10" s="621"/>
      <c r="T10" s="621"/>
      <c r="U10" s="621"/>
      <c r="V10" s="622"/>
      <c r="W10" s="622" t="s">
        <v>20</v>
      </c>
      <c r="X10" s="621"/>
      <c r="Y10" s="621"/>
      <c r="Z10" s="621"/>
      <c r="AA10" s="621"/>
      <c r="AB10" s="621"/>
      <c r="AC10" s="622" t="s">
        <v>20</v>
      </c>
      <c r="AD10" s="622"/>
      <c r="AE10" s="621"/>
      <c r="AF10" s="621"/>
      <c r="AG10" s="621"/>
      <c r="AH10" s="621"/>
      <c r="AI10" s="621"/>
      <c r="AJ10" s="622" t="s">
        <v>20</v>
      </c>
      <c r="AK10" s="607"/>
      <c r="AL10" s="624"/>
      <c r="AM10" s="540">
        <f t="shared" si="0"/>
        <v>60</v>
      </c>
    </row>
    <row r="11" spans="1:39" s="39" customFormat="1" ht="19.5" customHeight="1">
      <c r="A11" s="634" t="s">
        <v>336</v>
      </c>
      <c r="B11" s="632" t="s">
        <v>337</v>
      </c>
      <c r="C11" s="610"/>
      <c r="D11" s="533"/>
      <c r="E11" s="123"/>
      <c r="F11" s="621" t="s">
        <v>29</v>
      </c>
      <c r="G11" s="621" t="s">
        <v>416</v>
      </c>
      <c r="H11" s="622"/>
      <c r="I11" s="622"/>
      <c r="J11" s="621"/>
      <c r="K11" s="621"/>
      <c r="L11" s="621"/>
      <c r="M11" s="621"/>
      <c r="N11" s="621"/>
      <c r="O11" s="622"/>
      <c r="P11" s="622"/>
      <c r="Q11" s="621"/>
      <c r="R11" s="621" t="s">
        <v>29</v>
      </c>
      <c r="S11" s="621" t="s">
        <v>29</v>
      </c>
      <c r="T11" s="621"/>
      <c r="U11" s="621"/>
      <c r="V11" s="623"/>
      <c r="W11" s="623"/>
      <c r="X11" s="620"/>
      <c r="Y11" s="620"/>
      <c r="Z11" s="620"/>
      <c r="AA11" s="620"/>
      <c r="AB11" s="620"/>
      <c r="AC11" s="623"/>
      <c r="AD11" s="623"/>
      <c r="AE11" s="620"/>
      <c r="AF11" s="620"/>
      <c r="AG11" s="620"/>
      <c r="AH11" s="620"/>
      <c r="AI11" s="620"/>
      <c r="AJ11" s="623"/>
      <c r="AK11" s="607"/>
      <c r="AL11" s="624"/>
      <c r="AM11" s="540">
        <f>COUNTIF(E11:AL11,"T")*5+COUNTIF(E11:AL11,"P")*12+COUNTIF(E11:AL11,"M")*6+COUNTIF(E11:AL11,"D2")*6+COUNTIF(E11:AL11,"N")*12+COUNTIF(E11:AL11,"T1")*5+COUNTIF(E11:AL11,"D1N")*18+COUNTIF(E11:AL11,"MN")*16+COUNTIF(E11:AL11,"D1")*6+COUNTIF(E11:AL11,"N.")*9</f>
        <v>45</v>
      </c>
    </row>
    <row r="12" spans="1:39" s="39" customFormat="1" ht="19.5" customHeight="1">
      <c r="A12" s="119" t="s">
        <v>338</v>
      </c>
      <c r="B12" s="452" t="s">
        <v>339</v>
      </c>
      <c r="C12" s="610"/>
      <c r="D12" s="533"/>
      <c r="E12" s="123"/>
      <c r="F12" s="620"/>
      <c r="G12" s="621"/>
      <c r="H12" s="622"/>
      <c r="I12" s="622" t="s">
        <v>29</v>
      </c>
      <c r="J12" s="621" t="s">
        <v>29</v>
      </c>
      <c r="K12" s="621"/>
      <c r="L12" s="621" t="s">
        <v>416</v>
      </c>
      <c r="M12" s="621"/>
      <c r="N12" s="621"/>
      <c r="O12" s="622"/>
      <c r="P12" s="622"/>
      <c r="Q12" s="620"/>
      <c r="R12" s="620"/>
      <c r="S12" s="620"/>
      <c r="T12" s="620"/>
      <c r="U12" s="620"/>
      <c r="V12" s="623"/>
      <c r="W12" s="623"/>
      <c r="X12" s="620"/>
      <c r="Y12" s="620"/>
      <c r="Z12" s="620"/>
      <c r="AA12" s="620"/>
      <c r="AB12" s="620"/>
      <c r="AC12" s="623"/>
      <c r="AD12" s="623"/>
      <c r="AE12" s="620"/>
      <c r="AF12" s="620"/>
      <c r="AG12" s="620"/>
      <c r="AH12" s="620"/>
      <c r="AI12" s="620"/>
      <c r="AJ12" s="623"/>
      <c r="AK12" s="607"/>
      <c r="AL12" s="624"/>
      <c r="AM12" s="540">
        <f>COUNTIF(E12:AL12,"T")*5+COUNTIF(E12:AL12,"P")*12+COUNTIF(E12:AL12,"M")*6+COUNTIF(E12:AL12,"D2")*6+COUNTIF(E12:AL12,"N")*12+COUNTIF(E12:AL12,"T1")*5+COUNTIF(E12:AL12,"D1N")*18+COUNTIF(E12:AL12,"MN")*16+COUNTIF(E12:AL12,"D1")*6+COUNTIF(E12:AL12,"N.")*9</f>
        <v>33</v>
      </c>
    </row>
    <row r="13" spans="1:39" s="39" customFormat="1" ht="19.5" customHeight="1">
      <c r="A13" s="119" t="s">
        <v>417</v>
      </c>
      <c r="B13" s="452" t="s">
        <v>228</v>
      </c>
      <c r="C13" s="610"/>
      <c r="D13" s="533"/>
      <c r="E13" s="123"/>
      <c r="F13" s="620"/>
      <c r="G13" s="620"/>
      <c r="H13" s="623"/>
      <c r="I13" s="623"/>
      <c r="J13" s="620"/>
      <c r="K13" s="620"/>
      <c r="L13" s="620"/>
      <c r="M13" s="621"/>
      <c r="N13" s="621" t="s">
        <v>29</v>
      </c>
      <c r="O13" s="622"/>
      <c r="P13" s="622"/>
      <c r="Q13" s="621"/>
      <c r="R13" s="621"/>
      <c r="S13" s="621"/>
      <c r="T13" s="621"/>
      <c r="U13" s="621"/>
      <c r="V13" s="622"/>
      <c r="W13" s="622"/>
      <c r="X13" s="621"/>
      <c r="Y13" s="621"/>
      <c r="Z13" s="621"/>
      <c r="AA13" s="621"/>
      <c r="AB13" s="621"/>
      <c r="AC13" s="622"/>
      <c r="AD13" s="622"/>
      <c r="AE13" s="621"/>
      <c r="AF13" s="621" t="s">
        <v>29</v>
      </c>
      <c r="AG13" s="621"/>
      <c r="AH13" s="621"/>
      <c r="AI13" s="620"/>
      <c r="AJ13" s="623"/>
      <c r="AK13" s="607"/>
      <c r="AL13" s="624"/>
      <c r="AM13" s="540">
        <f t="shared" si="0"/>
        <v>24</v>
      </c>
    </row>
    <row r="14" spans="1:39" s="39" customFormat="1" ht="19.5" customHeight="1">
      <c r="A14" s="119" t="s">
        <v>418</v>
      </c>
      <c r="B14" s="452" t="s">
        <v>419</v>
      </c>
      <c r="C14" s="610"/>
      <c r="D14" s="533"/>
      <c r="E14" s="123"/>
      <c r="F14" s="620"/>
      <c r="G14" s="620"/>
      <c r="H14" s="623"/>
      <c r="I14" s="623"/>
      <c r="J14" s="620"/>
      <c r="K14" s="620"/>
      <c r="L14" s="620"/>
      <c r="M14" s="621"/>
      <c r="N14" s="621"/>
      <c r="O14" s="622"/>
      <c r="P14" s="622"/>
      <c r="Q14" s="621"/>
      <c r="R14" s="621"/>
      <c r="S14" s="621"/>
      <c r="T14" s="621"/>
      <c r="U14" s="621"/>
      <c r="V14" s="622"/>
      <c r="W14" s="622" t="s">
        <v>29</v>
      </c>
      <c r="X14" s="621"/>
      <c r="Y14" s="621"/>
      <c r="Z14" s="621"/>
      <c r="AA14" s="621"/>
      <c r="AB14" s="621" t="s">
        <v>29</v>
      </c>
      <c r="AC14" s="622"/>
      <c r="AD14" s="622"/>
      <c r="AE14" s="621"/>
      <c r="AF14" s="621"/>
      <c r="AG14" s="621"/>
      <c r="AH14" s="621"/>
      <c r="AI14" s="620"/>
      <c r="AJ14" s="623"/>
      <c r="AK14" s="607"/>
      <c r="AL14" s="624"/>
      <c r="AM14" s="540">
        <f t="shared" si="0"/>
        <v>24</v>
      </c>
    </row>
    <row r="15" spans="1:39" s="39" customFormat="1" ht="19.5" customHeight="1">
      <c r="A15" s="119" t="s">
        <v>420</v>
      </c>
      <c r="B15" s="452" t="s">
        <v>421</v>
      </c>
      <c r="C15" s="610"/>
      <c r="D15" s="533"/>
      <c r="E15" s="123"/>
      <c r="F15" s="620"/>
      <c r="G15" s="620"/>
      <c r="H15" s="623"/>
      <c r="I15" s="623"/>
      <c r="J15" s="620"/>
      <c r="K15" s="620"/>
      <c r="L15" s="620"/>
      <c r="M15" s="621"/>
      <c r="N15" s="621"/>
      <c r="O15" s="622"/>
      <c r="P15" s="622" t="s">
        <v>29</v>
      </c>
      <c r="Q15" s="621"/>
      <c r="R15" s="621"/>
      <c r="S15" s="621"/>
      <c r="T15" s="621"/>
      <c r="U15" s="621"/>
      <c r="V15" s="622"/>
      <c r="W15" s="622"/>
      <c r="X15" s="621"/>
      <c r="Y15" s="621"/>
      <c r="Z15" s="621"/>
      <c r="AA15" s="621"/>
      <c r="AB15" s="621"/>
      <c r="AC15" s="622"/>
      <c r="AD15" s="622"/>
      <c r="AE15" s="621"/>
      <c r="AF15" s="621"/>
      <c r="AG15" s="621"/>
      <c r="AH15" s="621"/>
      <c r="AI15" s="620"/>
      <c r="AJ15" s="623"/>
      <c r="AK15" s="607"/>
      <c r="AL15" s="624"/>
      <c r="AM15" s="540">
        <f t="shared" si="0"/>
        <v>12</v>
      </c>
    </row>
    <row r="16" spans="1:39" s="39" customFormat="1" ht="19.5" customHeight="1">
      <c r="A16" s="634" t="s">
        <v>333</v>
      </c>
      <c r="B16" s="632" t="s">
        <v>334</v>
      </c>
      <c r="C16" s="610"/>
      <c r="D16" s="533"/>
      <c r="E16" s="123"/>
      <c r="F16" s="620"/>
      <c r="G16" s="620"/>
      <c r="H16" s="623"/>
      <c r="I16" s="623"/>
      <c r="J16" s="620"/>
      <c r="K16" s="620"/>
      <c r="L16" s="620"/>
      <c r="M16" s="620"/>
      <c r="N16" s="620"/>
      <c r="O16" s="623"/>
      <c r="P16" s="623"/>
      <c r="Q16" s="620"/>
      <c r="R16" s="620"/>
      <c r="S16" s="620"/>
      <c r="T16" s="620"/>
      <c r="U16" s="620"/>
      <c r="V16" s="623"/>
      <c r="W16" s="623"/>
      <c r="X16" s="620"/>
      <c r="Y16" s="620"/>
      <c r="Z16" s="620"/>
      <c r="AA16" s="621" t="s">
        <v>29</v>
      </c>
      <c r="AB16" s="621"/>
      <c r="AC16" s="622"/>
      <c r="AD16" s="622"/>
      <c r="AE16" s="621"/>
      <c r="AF16" s="621"/>
      <c r="AG16" s="621" t="s">
        <v>29</v>
      </c>
      <c r="AH16" s="621"/>
      <c r="AI16" s="620"/>
      <c r="AJ16" s="623"/>
      <c r="AK16" s="607"/>
      <c r="AL16" s="624"/>
      <c r="AM16" s="540">
        <f>COUNTIF(E16:AL16,"T")*5+COUNTIF(E16:AL16,"P")*12+COUNTIF(E16:AL16,"M")*6+COUNTIF(E16:AL16,"D2")*6+COUNTIF(E16:AL16,"N")*9+COUNTIF(E16:AL16,"T1")*5+COUNTIF(E16:AL16,"D1N")*18+COUNTIF(E16:AL16,"MN")*16+COUNTIF(E16:AL16,"D1")*6+COUNTIF(E16:AL16,"MT1")*10</f>
        <v>18</v>
      </c>
    </row>
    <row r="17" spans="1:41" ht="14.25">
      <c r="A17" s="550"/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2"/>
      <c r="AM17" s="553"/>
      <c r="AN17"/>
      <c r="AO17"/>
    </row>
    <row r="18" spans="1:39" ht="15" thickBot="1">
      <c r="A18" s="554"/>
      <c r="B18" s="555" t="s">
        <v>360</v>
      </c>
      <c r="C18" s="555"/>
      <c r="D18" s="555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6"/>
      <c r="AM18" s="557"/>
    </row>
    <row r="19" spans="1:39" ht="14.25">
      <c r="A19" s="558"/>
      <c r="B19" s="559" t="s">
        <v>422</v>
      </c>
      <c r="C19" s="560"/>
      <c r="D19" s="56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6"/>
      <c r="AM19" s="557"/>
    </row>
    <row r="20" spans="1:39" ht="14.25">
      <c r="A20" s="558"/>
      <c r="B20" s="562" t="s">
        <v>405</v>
      </c>
      <c r="C20" s="560"/>
      <c r="D20" s="563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51"/>
      <c r="R20" s="551"/>
      <c r="S20" s="551"/>
      <c r="T20" s="551"/>
      <c r="U20" s="551"/>
      <c r="V20" s="551"/>
      <c r="W20" s="565" t="s">
        <v>349</v>
      </c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51"/>
      <c r="AL20" s="556"/>
      <c r="AM20" s="557"/>
    </row>
    <row r="21" spans="1:39" ht="15.75" customHeight="1">
      <c r="A21" s="566"/>
      <c r="B21" s="562"/>
      <c r="C21" s="567"/>
      <c r="D21" s="568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9"/>
      <c r="R21" s="569"/>
      <c r="S21" s="569"/>
      <c r="T21" s="569"/>
      <c r="U21" s="569"/>
      <c r="V21" s="569"/>
      <c r="W21" s="477" t="s">
        <v>364</v>
      </c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556"/>
      <c r="AL21" s="556"/>
      <c r="AM21" s="557"/>
    </row>
    <row r="22" spans="1:39" ht="15.75" customHeight="1">
      <c r="A22" s="570"/>
      <c r="B22" s="562"/>
      <c r="C22" s="571"/>
      <c r="D22" s="568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9"/>
      <c r="R22" s="569"/>
      <c r="S22" s="569"/>
      <c r="T22" s="569"/>
      <c r="U22" s="569"/>
      <c r="V22" s="569"/>
      <c r="W22" s="477" t="s">
        <v>350</v>
      </c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556"/>
      <c r="AL22" s="556"/>
      <c r="AM22" s="557"/>
    </row>
    <row r="23" spans="1:39" ht="15" customHeight="1">
      <c r="A23" s="572"/>
      <c r="B23" s="562"/>
      <c r="C23" s="571"/>
      <c r="D23" s="573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9"/>
      <c r="R23" s="569"/>
      <c r="S23" s="569"/>
      <c r="T23" s="569"/>
      <c r="U23" s="569"/>
      <c r="V23" s="569"/>
      <c r="W23" s="574" t="s">
        <v>351</v>
      </c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56"/>
      <c r="AL23" s="556"/>
      <c r="AM23" s="557"/>
    </row>
    <row r="24" spans="1:39" ht="14.25">
      <c r="A24" s="554"/>
      <c r="B24" s="575"/>
      <c r="C24" s="576"/>
      <c r="D24" s="569"/>
      <c r="E24" s="577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56"/>
      <c r="AL24" s="556"/>
      <c r="AM24" s="557"/>
    </row>
    <row r="25" spans="1:39" ht="14.25">
      <c r="A25" s="554" t="s">
        <v>365</v>
      </c>
      <c r="B25" s="562"/>
      <c r="C25" s="576"/>
      <c r="D25" s="569"/>
      <c r="E25" s="577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569"/>
      <c r="AK25" s="556"/>
      <c r="AL25" s="556"/>
      <c r="AM25" s="557"/>
    </row>
    <row r="26" spans="1:39" ht="15" thickBot="1">
      <c r="A26" s="578"/>
      <c r="B26" s="579"/>
      <c r="C26" s="580"/>
      <c r="D26" s="580"/>
      <c r="E26" s="581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2"/>
      <c r="AL26" s="582"/>
      <c r="AM26" s="583"/>
    </row>
  </sheetData>
  <sheetProtection/>
  <mergeCells count="13">
    <mergeCell ref="E21:P21"/>
    <mergeCell ref="W21:AJ21"/>
    <mergeCell ref="E22:P22"/>
    <mergeCell ref="W22:AJ22"/>
    <mergeCell ref="E23:P23"/>
    <mergeCell ref="W23:AJ23"/>
    <mergeCell ref="A1:AM3"/>
    <mergeCell ref="E4:E5"/>
    <mergeCell ref="AK4:AK5"/>
    <mergeCell ref="AL4:AL5"/>
    <mergeCell ref="AM4:AM5"/>
    <mergeCell ref="E20:P20"/>
    <mergeCell ref="W20:AJ2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39"/>
  <sheetViews>
    <sheetView zoomScalePageLayoutView="0" workbookViewId="0" topLeftCell="A1">
      <selection activeCell="L17" sqref="L17"/>
    </sheetView>
  </sheetViews>
  <sheetFormatPr defaultColWidth="11.57421875" defaultRowHeight="15"/>
  <cols>
    <col min="1" max="1" width="8.28125" style="32" customWidth="1"/>
    <col min="2" max="2" width="20.7109375" style="32" customWidth="1"/>
    <col min="3" max="3" width="6.57421875" style="32" customWidth="1"/>
    <col min="4" max="4" width="7.140625" style="33" customWidth="1"/>
    <col min="5" max="35" width="3.7109375" style="32" customWidth="1"/>
    <col min="36" max="38" width="4.7109375" style="34" customWidth="1"/>
    <col min="39" max="242" width="9.140625" style="32" customWidth="1"/>
  </cols>
  <sheetData>
    <row r="1" spans="1:40" s="35" customFormat="1" ht="15" customHeight="1">
      <c r="A1" s="506" t="s">
        <v>423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8"/>
      <c r="AM1" s="509"/>
      <c r="AN1" s="510"/>
    </row>
    <row r="2" spans="1:40" s="35" customFormat="1" ht="15" customHeigh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3"/>
      <c r="AM2" s="111"/>
      <c r="AN2" s="514"/>
    </row>
    <row r="3" spans="1:40" s="39" customFormat="1" ht="15" customHeight="1">
      <c r="A3" s="511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3"/>
      <c r="AM3" s="111"/>
      <c r="AN3" s="514"/>
    </row>
    <row r="4" spans="1:40" s="39" customFormat="1" ht="15" customHeight="1">
      <c r="A4" s="635" t="s">
        <v>16</v>
      </c>
      <c r="B4" s="528" t="s">
        <v>0</v>
      </c>
      <c r="C4" s="528" t="s">
        <v>1</v>
      </c>
      <c r="D4" s="636" t="s">
        <v>2</v>
      </c>
      <c r="E4" s="637">
        <v>1</v>
      </c>
      <c r="F4" s="637">
        <v>2</v>
      </c>
      <c r="G4" s="637">
        <v>3</v>
      </c>
      <c r="H4" s="637">
        <v>4</v>
      </c>
      <c r="I4" s="637">
        <v>5</v>
      </c>
      <c r="J4" s="637">
        <v>6</v>
      </c>
      <c r="K4" s="637">
        <v>7</v>
      </c>
      <c r="L4" s="637">
        <v>8</v>
      </c>
      <c r="M4" s="637">
        <v>9</v>
      </c>
      <c r="N4" s="637">
        <v>10</v>
      </c>
      <c r="O4" s="637">
        <v>11</v>
      </c>
      <c r="P4" s="637">
        <v>12</v>
      </c>
      <c r="Q4" s="637">
        <v>13</v>
      </c>
      <c r="R4" s="637">
        <v>14</v>
      </c>
      <c r="S4" s="637">
        <v>15</v>
      </c>
      <c r="T4" s="637">
        <v>16</v>
      </c>
      <c r="U4" s="637">
        <v>17</v>
      </c>
      <c r="V4" s="637">
        <v>18</v>
      </c>
      <c r="W4" s="637">
        <v>19</v>
      </c>
      <c r="X4" s="637">
        <v>20</v>
      </c>
      <c r="Y4" s="637">
        <v>21</v>
      </c>
      <c r="Z4" s="637">
        <v>22</v>
      </c>
      <c r="AA4" s="637">
        <v>23</v>
      </c>
      <c r="AB4" s="637">
        <v>24</v>
      </c>
      <c r="AC4" s="637">
        <v>25</v>
      </c>
      <c r="AD4" s="637">
        <v>26</v>
      </c>
      <c r="AE4" s="637">
        <v>27</v>
      </c>
      <c r="AF4" s="637">
        <v>28</v>
      </c>
      <c r="AG4" s="637">
        <v>29</v>
      </c>
      <c r="AH4" s="637">
        <v>30</v>
      </c>
      <c r="AI4" s="637">
        <v>31</v>
      </c>
      <c r="AJ4" s="387" t="s">
        <v>3</v>
      </c>
      <c r="AK4" s="638" t="s">
        <v>4</v>
      </c>
      <c r="AL4" s="639" t="s">
        <v>5</v>
      </c>
      <c r="AM4" s="35"/>
      <c r="AN4" s="35"/>
    </row>
    <row r="5" spans="1:40" s="39" customFormat="1" ht="15" customHeight="1">
      <c r="A5" s="635"/>
      <c r="B5" s="640" t="s">
        <v>424</v>
      </c>
      <c r="C5" s="528"/>
      <c r="D5" s="636"/>
      <c r="E5" s="392" t="s">
        <v>11</v>
      </c>
      <c r="F5" s="392" t="s">
        <v>8</v>
      </c>
      <c r="G5" s="392" t="s">
        <v>8</v>
      </c>
      <c r="H5" s="392" t="s">
        <v>9</v>
      </c>
      <c r="I5" s="392" t="s">
        <v>8</v>
      </c>
      <c r="J5" s="392" t="s">
        <v>10</v>
      </c>
      <c r="K5" s="392" t="s">
        <v>11</v>
      </c>
      <c r="L5" s="392" t="s">
        <v>11</v>
      </c>
      <c r="M5" s="392" t="s">
        <v>8</v>
      </c>
      <c r="N5" s="393" t="s">
        <v>8</v>
      </c>
      <c r="O5" s="393" t="s">
        <v>9</v>
      </c>
      <c r="P5" s="393" t="s">
        <v>8</v>
      </c>
      <c r="Q5" s="393" t="s">
        <v>10</v>
      </c>
      <c r="R5" s="393" t="s">
        <v>11</v>
      </c>
      <c r="S5" s="392" t="s">
        <v>11</v>
      </c>
      <c r="T5" s="392" t="s">
        <v>8</v>
      </c>
      <c r="U5" s="392" t="s">
        <v>8</v>
      </c>
      <c r="V5" s="392" t="s">
        <v>9</v>
      </c>
      <c r="W5" s="392" t="s">
        <v>8</v>
      </c>
      <c r="X5" s="392" t="s">
        <v>10</v>
      </c>
      <c r="Y5" s="392" t="s">
        <v>11</v>
      </c>
      <c r="Z5" s="392" t="s">
        <v>11</v>
      </c>
      <c r="AA5" s="392" t="s">
        <v>8</v>
      </c>
      <c r="AB5" s="392" t="s">
        <v>8</v>
      </c>
      <c r="AC5" s="392" t="s">
        <v>9</v>
      </c>
      <c r="AD5" s="392" t="s">
        <v>8</v>
      </c>
      <c r="AE5" s="392" t="s">
        <v>10</v>
      </c>
      <c r="AF5" s="392" t="s">
        <v>11</v>
      </c>
      <c r="AG5" s="392" t="s">
        <v>11</v>
      </c>
      <c r="AH5" s="392" t="s">
        <v>8</v>
      </c>
      <c r="AI5" s="392" t="s">
        <v>8</v>
      </c>
      <c r="AJ5" s="387"/>
      <c r="AK5" s="638"/>
      <c r="AL5" s="639"/>
      <c r="AM5" s="35"/>
      <c r="AN5" s="35"/>
    </row>
    <row r="6" spans="1:38" s="39" customFormat="1" ht="15" customHeight="1">
      <c r="A6" s="615"/>
      <c r="B6" s="439" t="s">
        <v>425</v>
      </c>
      <c r="C6" s="641" t="s">
        <v>426</v>
      </c>
      <c r="D6" s="642" t="s">
        <v>427</v>
      </c>
      <c r="E6" s="643" t="s">
        <v>20</v>
      </c>
      <c r="F6" s="643"/>
      <c r="G6" s="644" t="s">
        <v>20</v>
      </c>
      <c r="H6" s="644"/>
      <c r="I6" s="643" t="s">
        <v>20</v>
      </c>
      <c r="J6" s="643"/>
      <c r="K6" s="643" t="s">
        <v>20</v>
      </c>
      <c r="L6" s="643"/>
      <c r="M6" s="643" t="s">
        <v>20</v>
      </c>
      <c r="N6" s="644"/>
      <c r="O6" s="644" t="s">
        <v>20</v>
      </c>
      <c r="P6" s="643"/>
      <c r="Q6" s="643" t="s">
        <v>20</v>
      </c>
      <c r="R6" s="643"/>
      <c r="S6" s="643" t="s">
        <v>20</v>
      </c>
      <c r="T6" s="643"/>
      <c r="U6" s="644" t="s">
        <v>20</v>
      </c>
      <c r="V6" s="644"/>
      <c r="W6" s="643" t="s">
        <v>20</v>
      </c>
      <c r="X6" s="643"/>
      <c r="Y6" s="643" t="s">
        <v>20</v>
      </c>
      <c r="Z6" s="643"/>
      <c r="AA6" s="643" t="s">
        <v>20</v>
      </c>
      <c r="AB6" s="644"/>
      <c r="AC6" s="644" t="s">
        <v>20</v>
      </c>
      <c r="AD6" s="644"/>
      <c r="AE6" s="643" t="s">
        <v>20</v>
      </c>
      <c r="AF6" s="643"/>
      <c r="AG6" s="643" t="s">
        <v>20</v>
      </c>
      <c r="AH6" s="643"/>
      <c r="AI6" s="644" t="s">
        <v>20</v>
      </c>
      <c r="AJ6" s="404">
        <f>COUNTIF(C6:AI6,"T")*6+COUNTIF(C6:AI6,"P")*12+COUNTIF(C6:AI6,"M")*6+COUNTIF(C6:AI6,"I")*5+COUNTIF(C6:AI6,"N")*12+COUNTIF(C6:AI6,"TI")*11+COUNTIF(C6:AI6,"MT")*12+COUNTIF(C6:AI6,"MI")*11</f>
        <v>192</v>
      </c>
      <c r="AK6" s="645"/>
      <c r="AL6" s="646"/>
    </row>
    <row r="7" spans="1:38" s="39" customFormat="1" ht="15" customHeight="1">
      <c r="A7" s="647"/>
      <c r="B7" s="439" t="s">
        <v>428</v>
      </c>
      <c r="C7" s="641" t="s">
        <v>426</v>
      </c>
      <c r="D7" s="642" t="s">
        <v>427</v>
      </c>
      <c r="E7" s="643" t="s">
        <v>20</v>
      </c>
      <c r="F7" s="643"/>
      <c r="G7" s="644" t="s">
        <v>20</v>
      </c>
      <c r="H7" s="644"/>
      <c r="I7" s="643" t="s">
        <v>20</v>
      </c>
      <c r="J7" s="643"/>
      <c r="K7" s="643" t="s">
        <v>20</v>
      </c>
      <c r="L7" s="643"/>
      <c r="M7" s="643" t="s">
        <v>20</v>
      </c>
      <c r="N7" s="644"/>
      <c r="O7" s="644" t="s">
        <v>20</v>
      </c>
      <c r="P7" s="643"/>
      <c r="Q7" s="643" t="s">
        <v>20</v>
      </c>
      <c r="R7" s="643"/>
      <c r="S7" s="643" t="s">
        <v>20</v>
      </c>
      <c r="T7" s="643"/>
      <c r="U7" s="644" t="s">
        <v>20</v>
      </c>
      <c r="V7" s="644"/>
      <c r="W7" s="643" t="s">
        <v>20</v>
      </c>
      <c r="X7" s="643"/>
      <c r="Y7" s="643" t="s">
        <v>20</v>
      </c>
      <c r="Z7" s="643"/>
      <c r="AA7" s="643" t="s">
        <v>20</v>
      </c>
      <c r="AB7" s="644"/>
      <c r="AC7" s="644" t="s">
        <v>20</v>
      </c>
      <c r="AD7" s="644"/>
      <c r="AE7" s="643" t="s">
        <v>20</v>
      </c>
      <c r="AF7" s="643"/>
      <c r="AG7" s="643" t="s">
        <v>20</v>
      </c>
      <c r="AH7" s="643"/>
      <c r="AI7" s="644" t="s">
        <v>20</v>
      </c>
      <c r="AJ7" s="404">
        <f>COUNTIF(C7:AI7,"T")*6+COUNTIF(C7:AI7,"P")*12+COUNTIF(C7:AI7,"M")*6+COUNTIF(C7:AI7,"I")*5+COUNTIF(C7:AI7,"N")*12+COUNTIF(C7:AI7,"TI")*11+COUNTIF(C7:AI7,"MT")*12+COUNTIF(C7:AI7,"MI")*11</f>
        <v>192</v>
      </c>
      <c r="AK7" s="645"/>
      <c r="AL7" s="646"/>
    </row>
    <row r="8" spans="1:38" s="39" customFormat="1" ht="15" customHeight="1">
      <c r="A8" s="647"/>
      <c r="B8" s="439" t="s">
        <v>429</v>
      </c>
      <c r="C8" s="641" t="s">
        <v>426</v>
      </c>
      <c r="D8" s="642" t="s">
        <v>427</v>
      </c>
      <c r="E8" s="643" t="s">
        <v>20</v>
      </c>
      <c r="F8" s="643"/>
      <c r="G8" s="644" t="s">
        <v>20</v>
      </c>
      <c r="H8" s="644"/>
      <c r="I8" s="643" t="s">
        <v>20</v>
      </c>
      <c r="J8" s="643"/>
      <c r="K8" s="643" t="s">
        <v>20</v>
      </c>
      <c r="L8" s="643"/>
      <c r="M8" s="643" t="s">
        <v>20</v>
      </c>
      <c r="N8" s="644"/>
      <c r="O8" s="644" t="s">
        <v>20</v>
      </c>
      <c r="P8" s="643"/>
      <c r="Q8" s="643" t="s">
        <v>20</v>
      </c>
      <c r="R8" s="643"/>
      <c r="S8" s="643" t="s">
        <v>20</v>
      </c>
      <c r="T8" s="643"/>
      <c r="U8" s="644" t="s">
        <v>20</v>
      </c>
      <c r="V8" s="644"/>
      <c r="W8" s="643" t="s">
        <v>20</v>
      </c>
      <c r="X8" s="643"/>
      <c r="Y8" s="643" t="s">
        <v>20</v>
      </c>
      <c r="Z8" s="643"/>
      <c r="AA8" s="643" t="s">
        <v>20</v>
      </c>
      <c r="AB8" s="644"/>
      <c r="AC8" s="644" t="s">
        <v>20</v>
      </c>
      <c r="AD8" s="644"/>
      <c r="AE8" s="643" t="s">
        <v>20</v>
      </c>
      <c r="AF8" s="643"/>
      <c r="AG8" s="643" t="s">
        <v>20</v>
      </c>
      <c r="AH8" s="643"/>
      <c r="AI8" s="644" t="s">
        <v>20</v>
      </c>
      <c r="AJ8" s="404">
        <f>COUNTIF(C8:AI8,"T")*6+COUNTIF(C8:AI8,"P")*12+COUNTIF(C8:AI8,"M")*6+COUNTIF(C8:AI8,"I")*5+COUNTIF(C8:AI8,"N")*12+COUNTIF(C8:AI8,"TI")*11+COUNTIF(C8:AI8,"MT")*12+COUNTIF(C8:AI8,"MI")*11</f>
        <v>192</v>
      </c>
      <c r="AK8" s="645"/>
      <c r="AL8" s="646"/>
    </row>
    <row r="9" spans="1:38" s="39" customFormat="1" ht="15" customHeight="1">
      <c r="A9" s="648" t="s">
        <v>16</v>
      </c>
      <c r="B9" s="649" t="s">
        <v>0</v>
      </c>
      <c r="C9" s="528" t="s">
        <v>1</v>
      </c>
      <c r="D9" s="529" t="s">
        <v>2</v>
      </c>
      <c r="E9" s="650">
        <v>1</v>
      </c>
      <c r="F9" s="650">
        <v>2</v>
      </c>
      <c r="G9" s="650">
        <v>3</v>
      </c>
      <c r="H9" s="650">
        <v>4</v>
      </c>
      <c r="I9" s="650">
        <v>5</v>
      </c>
      <c r="J9" s="650">
        <v>6</v>
      </c>
      <c r="K9" s="650">
        <v>7</v>
      </c>
      <c r="L9" s="650">
        <v>8</v>
      </c>
      <c r="M9" s="650">
        <v>9</v>
      </c>
      <c r="N9" s="650">
        <v>10</v>
      </c>
      <c r="O9" s="650">
        <v>11</v>
      </c>
      <c r="P9" s="650">
        <v>12</v>
      </c>
      <c r="Q9" s="650">
        <v>13</v>
      </c>
      <c r="R9" s="650">
        <v>14</v>
      </c>
      <c r="S9" s="650">
        <v>15</v>
      </c>
      <c r="T9" s="650">
        <v>16</v>
      </c>
      <c r="U9" s="650">
        <v>17</v>
      </c>
      <c r="V9" s="650">
        <v>18</v>
      </c>
      <c r="W9" s="650">
        <v>19</v>
      </c>
      <c r="X9" s="650">
        <v>20</v>
      </c>
      <c r="Y9" s="650">
        <v>21</v>
      </c>
      <c r="Z9" s="650">
        <v>22</v>
      </c>
      <c r="AA9" s="650">
        <v>23</v>
      </c>
      <c r="AB9" s="650">
        <v>24</v>
      </c>
      <c r="AC9" s="650">
        <v>25</v>
      </c>
      <c r="AD9" s="650">
        <v>26</v>
      </c>
      <c r="AE9" s="650">
        <v>27</v>
      </c>
      <c r="AF9" s="650">
        <v>28</v>
      </c>
      <c r="AG9" s="650">
        <v>29</v>
      </c>
      <c r="AH9" s="650">
        <v>30</v>
      </c>
      <c r="AI9" s="650">
        <v>31</v>
      </c>
      <c r="AJ9" s="389" t="s">
        <v>3</v>
      </c>
      <c r="AK9" s="645"/>
      <c r="AL9" s="646"/>
    </row>
    <row r="10" spans="1:38" s="39" customFormat="1" ht="15" customHeight="1">
      <c r="A10" s="648"/>
      <c r="B10" s="640"/>
      <c r="C10" s="528"/>
      <c r="D10" s="529"/>
      <c r="E10" s="392" t="s">
        <v>11</v>
      </c>
      <c r="F10" s="392" t="s">
        <v>8</v>
      </c>
      <c r="G10" s="392" t="s">
        <v>8</v>
      </c>
      <c r="H10" s="392" t="s">
        <v>9</v>
      </c>
      <c r="I10" s="392" t="s">
        <v>8</v>
      </c>
      <c r="J10" s="392" t="s">
        <v>10</v>
      </c>
      <c r="K10" s="392" t="s">
        <v>11</v>
      </c>
      <c r="L10" s="392" t="s">
        <v>11</v>
      </c>
      <c r="M10" s="392" t="s">
        <v>8</v>
      </c>
      <c r="N10" s="393" t="s">
        <v>8</v>
      </c>
      <c r="O10" s="393" t="s">
        <v>9</v>
      </c>
      <c r="P10" s="393" t="s">
        <v>8</v>
      </c>
      <c r="Q10" s="393" t="s">
        <v>10</v>
      </c>
      <c r="R10" s="393" t="s">
        <v>11</v>
      </c>
      <c r="S10" s="392" t="s">
        <v>11</v>
      </c>
      <c r="T10" s="392" t="s">
        <v>8</v>
      </c>
      <c r="U10" s="392" t="s">
        <v>8</v>
      </c>
      <c r="V10" s="392" t="s">
        <v>9</v>
      </c>
      <c r="W10" s="392" t="s">
        <v>8</v>
      </c>
      <c r="X10" s="392" t="s">
        <v>10</v>
      </c>
      <c r="Y10" s="392" t="s">
        <v>11</v>
      </c>
      <c r="Z10" s="392" t="s">
        <v>11</v>
      </c>
      <c r="AA10" s="392" t="s">
        <v>8</v>
      </c>
      <c r="AB10" s="392" t="s">
        <v>8</v>
      </c>
      <c r="AC10" s="392" t="s">
        <v>9</v>
      </c>
      <c r="AD10" s="392" t="s">
        <v>8</v>
      </c>
      <c r="AE10" s="392" t="s">
        <v>10</v>
      </c>
      <c r="AF10" s="392" t="s">
        <v>11</v>
      </c>
      <c r="AG10" s="392" t="s">
        <v>11</v>
      </c>
      <c r="AH10" s="392" t="s">
        <v>8</v>
      </c>
      <c r="AI10" s="392" t="s">
        <v>8</v>
      </c>
      <c r="AJ10" s="389"/>
      <c r="AK10" s="645"/>
      <c r="AL10" s="646"/>
    </row>
    <row r="11" spans="1:38" s="39" customFormat="1" ht="15" customHeight="1">
      <c r="A11" s="647"/>
      <c r="B11" s="439" t="s">
        <v>430</v>
      </c>
      <c r="C11" s="641" t="s">
        <v>426</v>
      </c>
      <c r="D11" s="642" t="s">
        <v>427</v>
      </c>
      <c r="E11" s="643"/>
      <c r="F11" s="643" t="s">
        <v>20</v>
      </c>
      <c r="G11" s="644"/>
      <c r="H11" s="644" t="s">
        <v>20</v>
      </c>
      <c r="I11" s="643"/>
      <c r="J11" s="643" t="s">
        <v>20</v>
      </c>
      <c r="K11" s="643"/>
      <c r="L11" s="643" t="s">
        <v>20</v>
      </c>
      <c r="M11" s="643"/>
      <c r="N11" s="644" t="s">
        <v>20</v>
      </c>
      <c r="O11" s="644"/>
      <c r="P11" s="643" t="s">
        <v>20</v>
      </c>
      <c r="Q11" s="643"/>
      <c r="R11" s="643" t="s">
        <v>20</v>
      </c>
      <c r="S11" s="643"/>
      <c r="T11" s="643" t="s">
        <v>20</v>
      </c>
      <c r="U11" s="644"/>
      <c r="V11" s="644" t="s">
        <v>20</v>
      </c>
      <c r="W11" s="643"/>
      <c r="X11" s="643" t="s">
        <v>20</v>
      </c>
      <c r="Y11" s="643"/>
      <c r="Z11" s="643" t="s">
        <v>20</v>
      </c>
      <c r="AA11" s="643"/>
      <c r="AB11" s="644" t="s">
        <v>20</v>
      </c>
      <c r="AC11" s="644"/>
      <c r="AD11" s="644" t="s">
        <v>20</v>
      </c>
      <c r="AE11" s="643"/>
      <c r="AF11" s="643" t="s">
        <v>20</v>
      </c>
      <c r="AG11" s="643"/>
      <c r="AH11" s="643" t="s">
        <v>20</v>
      </c>
      <c r="AI11" s="644"/>
      <c r="AJ11" s="404">
        <f>COUNTIF(C11:AI11,"T")*6+COUNTIF(C11:AI11,"P")*12+COUNTIF(C11:AI11,"M")*6+COUNTIF(C11:AI11,"I")*5+COUNTIF(C11:AI11,"N")*12+COUNTIF(C11:AI11,"TI")*11+COUNTIF(C11:AI11,"MT")*12+COUNTIF(C11:AI11,"MI")*11</f>
        <v>180</v>
      </c>
      <c r="AK11" s="645"/>
      <c r="AL11" s="646"/>
    </row>
    <row r="12" spans="1:38" s="39" customFormat="1" ht="15" customHeight="1">
      <c r="A12" s="615"/>
      <c r="B12" s="439" t="s">
        <v>431</v>
      </c>
      <c r="C12" s="641" t="s">
        <v>426</v>
      </c>
      <c r="D12" s="642" t="s">
        <v>427</v>
      </c>
      <c r="E12" s="643"/>
      <c r="F12" s="643" t="s">
        <v>20</v>
      </c>
      <c r="G12" s="644"/>
      <c r="H12" s="644" t="s">
        <v>20</v>
      </c>
      <c r="I12" s="643"/>
      <c r="J12" s="643" t="s">
        <v>20</v>
      </c>
      <c r="K12" s="643"/>
      <c r="L12" s="643" t="s">
        <v>20</v>
      </c>
      <c r="M12" s="643"/>
      <c r="N12" s="644" t="s">
        <v>20</v>
      </c>
      <c r="O12" s="644"/>
      <c r="P12" s="643" t="s">
        <v>20</v>
      </c>
      <c r="Q12" s="643"/>
      <c r="R12" s="643" t="s">
        <v>20</v>
      </c>
      <c r="S12" s="643"/>
      <c r="T12" s="643" t="s">
        <v>20</v>
      </c>
      <c r="U12" s="644"/>
      <c r="V12" s="644" t="s">
        <v>20</v>
      </c>
      <c r="W12" s="643"/>
      <c r="X12" s="643" t="s">
        <v>20</v>
      </c>
      <c r="Y12" s="643"/>
      <c r="Z12" s="643" t="s">
        <v>20</v>
      </c>
      <c r="AA12" s="643"/>
      <c r="AB12" s="644" t="s">
        <v>20</v>
      </c>
      <c r="AC12" s="644"/>
      <c r="AD12" s="644" t="s">
        <v>20</v>
      </c>
      <c r="AE12" s="643"/>
      <c r="AF12" s="643" t="s">
        <v>20</v>
      </c>
      <c r="AG12" s="643"/>
      <c r="AH12" s="643" t="s">
        <v>20</v>
      </c>
      <c r="AI12" s="644"/>
      <c r="AJ12" s="404">
        <f>COUNTIF(C12:AI12,"T")*6+COUNTIF(C12:AI12,"P")*12+COUNTIF(C12:AI12,"M")*6+COUNTIF(C12:AI12,"I")*5+COUNTIF(C12:AI12,"N")*12+COUNTIF(C12:AI12,"TI")*11+COUNTIF(C12:AI12,"MT")*12+COUNTIF(C12:AI12,"MI")*11</f>
        <v>180</v>
      </c>
      <c r="AK12" s="645"/>
      <c r="AL12" s="646"/>
    </row>
    <row r="13" spans="1:38" s="39" customFormat="1" ht="15" customHeight="1">
      <c r="A13" s="615"/>
      <c r="B13" s="439" t="s">
        <v>432</v>
      </c>
      <c r="C13" s="641" t="s">
        <v>426</v>
      </c>
      <c r="D13" s="642" t="s">
        <v>427</v>
      </c>
      <c r="E13" s="643"/>
      <c r="F13" s="643" t="s">
        <v>20</v>
      </c>
      <c r="G13" s="644"/>
      <c r="H13" s="644" t="s">
        <v>20</v>
      </c>
      <c r="I13" s="643"/>
      <c r="J13" s="643" t="s">
        <v>20</v>
      </c>
      <c r="K13" s="643"/>
      <c r="L13" s="643" t="s">
        <v>20</v>
      </c>
      <c r="M13" s="643"/>
      <c r="N13" s="644" t="s">
        <v>20</v>
      </c>
      <c r="O13" s="644"/>
      <c r="P13" s="643" t="s">
        <v>20</v>
      </c>
      <c r="Q13" s="643"/>
      <c r="R13" s="643" t="s">
        <v>20</v>
      </c>
      <c r="S13" s="643"/>
      <c r="T13" s="643" t="s">
        <v>20</v>
      </c>
      <c r="U13" s="644"/>
      <c r="V13" s="644" t="s">
        <v>20</v>
      </c>
      <c r="W13" s="643"/>
      <c r="X13" s="643" t="s">
        <v>20</v>
      </c>
      <c r="Y13" s="643"/>
      <c r="Z13" s="643" t="s">
        <v>20</v>
      </c>
      <c r="AA13" s="643"/>
      <c r="AB13" s="644" t="s">
        <v>20</v>
      </c>
      <c r="AC13" s="644"/>
      <c r="AD13" s="644" t="s">
        <v>20</v>
      </c>
      <c r="AE13" s="643"/>
      <c r="AF13" s="643" t="s">
        <v>20</v>
      </c>
      <c r="AG13" s="643"/>
      <c r="AH13" s="643" t="s">
        <v>20</v>
      </c>
      <c r="AI13" s="644"/>
      <c r="AJ13" s="404">
        <f>COUNTIF(C13:AI13,"T")*6+COUNTIF(C13:AI13,"P")*12+COUNTIF(C13:AI13,"M")*6+COUNTIF(C13:AI13,"I")*5+COUNTIF(C13:AI13,"N")*12+COUNTIF(C13:AI13,"TI")*11+COUNTIF(C13:AI13,"MT")*12+COUNTIF(C13:AI13,"MI")*11</f>
        <v>180</v>
      </c>
      <c r="AK13" s="645"/>
      <c r="AL13" s="646"/>
    </row>
    <row r="14" spans="1:38" s="39" customFormat="1" ht="15" customHeight="1">
      <c r="A14" s="648" t="s">
        <v>16</v>
      </c>
      <c r="B14" s="649" t="s">
        <v>0</v>
      </c>
      <c r="C14" s="528" t="s">
        <v>1</v>
      </c>
      <c r="D14" s="529" t="s">
        <v>2</v>
      </c>
      <c r="E14" s="650">
        <v>1</v>
      </c>
      <c r="F14" s="650">
        <v>2</v>
      </c>
      <c r="G14" s="650">
        <v>3</v>
      </c>
      <c r="H14" s="650">
        <v>4</v>
      </c>
      <c r="I14" s="650">
        <v>5</v>
      </c>
      <c r="J14" s="650">
        <v>6</v>
      </c>
      <c r="K14" s="650">
        <v>7</v>
      </c>
      <c r="L14" s="650">
        <v>8</v>
      </c>
      <c r="M14" s="650">
        <v>9</v>
      </c>
      <c r="N14" s="650">
        <v>10</v>
      </c>
      <c r="O14" s="650">
        <v>11</v>
      </c>
      <c r="P14" s="650">
        <v>12</v>
      </c>
      <c r="Q14" s="650">
        <v>13</v>
      </c>
      <c r="R14" s="650">
        <v>14</v>
      </c>
      <c r="S14" s="650">
        <v>15</v>
      </c>
      <c r="T14" s="650">
        <v>16</v>
      </c>
      <c r="U14" s="650">
        <v>17</v>
      </c>
      <c r="V14" s="650">
        <v>18</v>
      </c>
      <c r="W14" s="650">
        <v>19</v>
      </c>
      <c r="X14" s="650">
        <v>20</v>
      </c>
      <c r="Y14" s="650">
        <v>21</v>
      </c>
      <c r="Z14" s="650">
        <v>22</v>
      </c>
      <c r="AA14" s="650">
        <v>23</v>
      </c>
      <c r="AB14" s="650">
        <v>24</v>
      </c>
      <c r="AC14" s="650">
        <v>25</v>
      </c>
      <c r="AD14" s="650">
        <v>26</v>
      </c>
      <c r="AE14" s="650">
        <v>27</v>
      </c>
      <c r="AF14" s="650">
        <v>28</v>
      </c>
      <c r="AG14" s="650">
        <v>29</v>
      </c>
      <c r="AH14" s="650">
        <v>30</v>
      </c>
      <c r="AI14" s="650">
        <v>31</v>
      </c>
      <c r="AJ14" s="651" t="s">
        <v>3</v>
      </c>
      <c r="AK14" s="645"/>
      <c r="AL14" s="646"/>
    </row>
    <row r="15" spans="1:38" s="39" customFormat="1" ht="15" customHeight="1">
      <c r="A15" s="648"/>
      <c r="B15" s="640"/>
      <c r="C15" s="528"/>
      <c r="D15" s="529"/>
      <c r="E15" s="392" t="s">
        <v>11</v>
      </c>
      <c r="F15" s="392" t="s">
        <v>8</v>
      </c>
      <c r="G15" s="392" t="s">
        <v>8</v>
      </c>
      <c r="H15" s="392" t="s">
        <v>9</v>
      </c>
      <c r="I15" s="392" t="s">
        <v>8</v>
      </c>
      <c r="J15" s="392" t="s">
        <v>10</v>
      </c>
      <c r="K15" s="392" t="s">
        <v>11</v>
      </c>
      <c r="L15" s="392" t="s">
        <v>11</v>
      </c>
      <c r="M15" s="392" t="s">
        <v>8</v>
      </c>
      <c r="N15" s="393" t="s">
        <v>8</v>
      </c>
      <c r="O15" s="393" t="s">
        <v>9</v>
      </c>
      <c r="P15" s="393" t="s">
        <v>8</v>
      </c>
      <c r="Q15" s="393" t="s">
        <v>10</v>
      </c>
      <c r="R15" s="393" t="s">
        <v>11</v>
      </c>
      <c r="S15" s="392" t="s">
        <v>11</v>
      </c>
      <c r="T15" s="392" t="s">
        <v>8</v>
      </c>
      <c r="U15" s="392" t="s">
        <v>8</v>
      </c>
      <c r="V15" s="392" t="s">
        <v>9</v>
      </c>
      <c r="W15" s="392" t="s">
        <v>8</v>
      </c>
      <c r="X15" s="392" t="s">
        <v>10</v>
      </c>
      <c r="Y15" s="392" t="s">
        <v>11</v>
      </c>
      <c r="Z15" s="392" t="s">
        <v>11</v>
      </c>
      <c r="AA15" s="392" t="s">
        <v>8</v>
      </c>
      <c r="AB15" s="392" t="s">
        <v>8</v>
      </c>
      <c r="AC15" s="392" t="s">
        <v>9</v>
      </c>
      <c r="AD15" s="392" t="s">
        <v>8</v>
      </c>
      <c r="AE15" s="392" t="s">
        <v>10</v>
      </c>
      <c r="AF15" s="392" t="s">
        <v>11</v>
      </c>
      <c r="AG15" s="392" t="s">
        <v>11</v>
      </c>
      <c r="AH15" s="392" t="s">
        <v>8</v>
      </c>
      <c r="AI15" s="392" t="s">
        <v>8</v>
      </c>
      <c r="AJ15" s="651"/>
      <c r="AK15" s="645"/>
      <c r="AL15" s="646"/>
    </row>
    <row r="16" spans="1:38" s="39" customFormat="1" ht="15" customHeight="1">
      <c r="A16" s="652"/>
      <c r="B16" s="439" t="s">
        <v>433</v>
      </c>
      <c r="C16" s="641" t="s">
        <v>426</v>
      </c>
      <c r="D16" s="653" t="s">
        <v>434</v>
      </c>
      <c r="E16" s="643"/>
      <c r="F16" s="643" t="s">
        <v>29</v>
      </c>
      <c r="G16" s="644"/>
      <c r="H16" s="644" t="s">
        <v>29</v>
      </c>
      <c r="I16" s="643"/>
      <c r="J16" s="643" t="s">
        <v>29</v>
      </c>
      <c r="K16" s="643"/>
      <c r="L16" s="643" t="s">
        <v>29</v>
      </c>
      <c r="M16" s="643"/>
      <c r="N16" s="644" t="s">
        <v>29</v>
      </c>
      <c r="O16" s="644"/>
      <c r="P16" s="643" t="s">
        <v>29</v>
      </c>
      <c r="Q16" s="643"/>
      <c r="R16" s="643" t="s">
        <v>29</v>
      </c>
      <c r="S16" s="643"/>
      <c r="T16" s="643" t="s">
        <v>29</v>
      </c>
      <c r="U16" s="644"/>
      <c r="V16" s="644" t="s">
        <v>29</v>
      </c>
      <c r="W16" s="643"/>
      <c r="X16" s="643" t="s">
        <v>29</v>
      </c>
      <c r="Y16" s="643"/>
      <c r="Z16" s="643" t="s">
        <v>29</v>
      </c>
      <c r="AA16" s="643"/>
      <c r="AB16" s="644" t="s">
        <v>29</v>
      </c>
      <c r="AC16" s="644"/>
      <c r="AD16" s="644" t="s">
        <v>29</v>
      </c>
      <c r="AE16" s="643"/>
      <c r="AF16" s="643" t="s">
        <v>29</v>
      </c>
      <c r="AG16" s="643"/>
      <c r="AH16" s="643" t="s">
        <v>29</v>
      </c>
      <c r="AI16" s="644"/>
      <c r="AJ16" s="404">
        <f>COUNTIF(C16:AI16,"T")*6+COUNTIF(C16:AI16,"P")*12+COUNTIF(C16:AI16,"M")*6+COUNTIF(C16:AI16,"I")*5+COUNTIF(C16:AI16,"N")*12+COUNTIF(C16:AI16,"TI")*11+COUNTIF(C16:AI16,"MT")*12+COUNTIF(C16:AI16,"MI")*11</f>
        <v>180</v>
      </c>
      <c r="AK16" s="645"/>
      <c r="AL16" s="646"/>
    </row>
    <row r="17" spans="1:38" s="39" customFormat="1" ht="15" customHeight="1">
      <c r="A17" s="648" t="s">
        <v>16</v>
      </c>
      <c r="B17" s="649" t="s">
        <v>0</v>
      </c>
      <c r="C17" s="528" t="s">
        <v>1</v>
      </c>
      <c r="D17" s="529" t="s">
        <v>2</v>
      </c>
      <c r="E17" s="650">
        <v>1</v>
      </c>
      <c r="F17" s="650">
        <v>2</v>
      </c>
      <c r="G17" s="650">
        <v>3</v>
      </c>
      <c r="H17" s="650">
        <v>4</v>
      </c>
      <c r="I17" s="650">
        <v>5</v>
      </c>
      <c r="J17" s="650">
        <v>6</v>
      </c>
      <c r="K17" s="650">
        <v>7</v>
      </c>
      <c r="L17" s="650">
        <v>8</v>
      </c>
      <c r="M17" s="650">
        <v>9</v>
      </c>
      <c r="N17" s="650">
        <v>10</v>
      </c>
      <c r="O17" s="650">
        <v>11</v>
      </c>
      <c r="P17" s="650">
        <v>12</v>
      </c>
      <c r="Q17" s="650">
        <v>13</v>
      </c>
      <c r="R17" s="650">
        <v>14</v>
      </c>
      <c r="S17" s="650">
        <v>15</v>
      </c>
      <c r="T17" s="650">
        <v>16</v>
      </c>
      <c r="U17" s="650">
        <v>17</v>
      </c>
      <c r="V17" s="650">
        <v>18</v>
      </c>
      <c r="W17" s="650">
        <v>19</v>
      </c>
      <c r="X17" s="650">
        <v>20</v>
      </c>
      <c r="Y17" s="650">
        <v>21</v>
      </c>
      <c r="Z17" s="650">
        <v>22</v>
      </c>
      <c r="AA17" s="650">
        <v>23</v>
      </c>
      <c r="AB17" s="650">
        <v>24</v>
      </c>
      <c r="AC17" s="650">
        <v>25</v>
      </c>
      <c r="AD17" s="650">
        <v>26</v>
      </c>
      <c r="AE17" s="650">
        <v>27</v>
      </c>
      <c r="AF17" s="650">
        <v>28</v>
      </c>
      <c r="AG17" s="650">
        <v>29</v>
      </c>
      <c r="AH17" s="650">
        <v>30</v>
      </c>
      <c r="AI17" s="650">
        <v>31</v>
      </c>
      <c r="AJ17" s="651" t="s">
        <v>3</v>
      </c>
      <c r="AK17" s="645"/>
      <c r="AL17" s="646"/>
    </row>
    <row r="18" spans="1:38" s="39" customFormat="1" ht="15" customHeight="1">
      <c r="A18" s="654"/>
      <c r="B18" s="640"/>
      <c r="C18" s="528"/>
      <c r="D18" s="529"/>
      <c r="E18" s="392" t="s">
        <v>11</v>
      </c>
      <c r="F18" s="392" t="s">
        <v>8</v>
      </c>
      <c r="G18" s="392" t="s">
        <v>8</v>
      </c>
      <c r="H18" s="392" t="s">
        <v>9</v>
      </c>
      <c r="I18" s="392" t="s">
        <v>8</v>
      </c>
      <c r="J18" s="392" t="s">
        <v>10</v>
      </c>
      <c r="K18" s="392" t="s">
        <v>11</v>
      </c>
      <c r="L18" s="392" t="s">
        <v>11</v>
      </c>
      <c r="M18" s="392" t="s">
        <v>8</v>
      </c>
      <c r="N18" s="393" t="s">
        <v>8</v>
      </c>
      <c r="O18" s="393" t="s">
        <v>9</v>
      </c>
      <c r="P18" s="393" t="s">
        <v>8</v>
      </c>
      <c r="Q18" s="393" t="s">
        <v>10</v>
      </c>
      <c r="R18" s="393" t="s">
        <v>11</v>
      </c>
      <c r="S18" s="392" t="s">
        <v>11</v>
      </c>
      <c r="T18" s="392" t="s">
        <v>8</v>
      </c>
      <c r="U18" s="392" t="s">
        <v>8</v>
      </c>
      <c r="V18" s="392" t="s">
        <v>9</v>
      </c>
      <c r="W18" s="392" t="s">
        <v>8</v>
      </c>
      <c r="X18" s="392" t="s">
        <v>10</v>
      </c>
      <c r="Y18" s="392" t="s">
        <v>11</v>
      </c>
      <c r="Z18" s="392" t="s">
        <v>11</v>
      </c>
      <c r="AA18" s="392" t="s">
        <v>8</v>
      </c>
      <c r="AB18" s="392" t="s">
        <v>8</v>
      </c>
      <c r="AC18" s="392" t="s">
        <v>9</v>
      </c>
      <c r="AD18" s="392" t="s">
        <v>8</v>
      </c>
      <c r="AE18" s="392" t="s">
        <v>10</v>
      </c>
      <c r="AF18" s="392" t="s">
        <v>11</v>
      </c>
      <c r="AG18" s="392" t="s">
        <v>11</v>
      </c>
      <c r="AH18" s="392" t="s">
        <v>8</v>
      </c>
      <c r="AI18" s="392" t="s">
        <v>8</v>
      </c>
      <c r="AJ18" s="651"/>
      <c r="AK18" s="645"/>
      <c r="AL18" s="646"/>
    </row>
    <row r="19" spans="1:38" s="39" customFormat="1" ht="15" customHeight="1">
      <c r="A19" s="655"/>
      <c r="B19" s="439" t="s">
        <v>435</v>
      </c>
      <c r="C19" s="641" t="s">
        <v>426</v>
      </c>
      <c r="D19" s="653" t="s">
        <v>434</v>
      </c>
      <c r="E19" s="643" t="s">
        <v>29</v>
      </c>
      <c r="F19" s="643"/>
      <c r="G19" s="644" t="s">
        <v>29</v>
      </c>
      <c r="H19" s="644"/>
      <c r="I19" s="643" t="s">
        <v>29</v>
      </c>
      <c r="J19" s="643"/>
      <c r="K19" s="643" t="s">
        <v>29</v>
      </c>
      <c r="L19" s="643"/>
      <c r="M19" s="643" t="s">
        <v>29</v>
      </c>
      <c r="N19" s="644"/>
      <c r="O19" s="644" t="s">
        <v>29</v>
      </c>
      <c r="P19" s="643"/>
      <c r="Q19" s="643" t="s">
        <v>29</v>
      </c>
      <c r="R19" s="643"/>
      <c r="S19" s="643" t="s">
        <v>29</v>
      </c>
      <c r="T19" s="643"/>
      <c r="U19" s="644" t="s">
        <v>29</v>
      </c>
      <c r="V19" s="644"/>
      <c r="W19" s="643" t="s">
        <v>29</v>
      </c>
      <c r="X19" s="643"/>
      <c r="Y19" s="643" t="s">
        <v>29</v>
      </c>
      <c r="Z19" s="643"/>
      <c r="AA19" s="643" t="s">
        <v>29</v>
      </c>
      <c r="AB19" s="644"/>
      <c r="AC19" s="644" t="s">
        <v>29</v>
      </c>
      <c r="AD19" s="644"/>
      <c r="AE19" s="643" t="s">
        <v>29</v>
      </c>
      <c r="AF19" s="643"/>
      <c r="AG19" s="643" t="s">
        <v>29</v>
      </c>
      <c r="AH19" s="643"/>
      <c r="AI19" s="644" t="s">
        <v>29</v>
      </c>
      <c r="AJ19" s="404">
        <f>COUNTIF(C19:AI19,"T")*6+COUNTIF(C19:AI19,"P")*12+COUNTIF(C19:AI19,"M")*6+COUNTIF(C19:AI19,"I")*5+COUNTIF(C19:AI19,"N")*12+COUNTIF(C19:AI19,"TI")*11+COUNTIF(C19:AI19,"MT")*12+COUNTIF(C19:AI19,"MI")*11</f>
        <v>192</v>
      </c>
      <c r="AK19" s="645"/>
      <c r="AL19" s="646"/>
    </row>
    <row r="20" spans="1:38" s="39" customFormat="1" ht="15" customHeight="1">
      <c r="A20" s="648" t="s">
        <v>16</v>
      </c>
      <c r="B20" s="649" t="s">
        <v>0</v>
      </c>
      <c r="C20" s="528" t="s">
        <v>1</v>
      </c>
      <c r="D20" s="529" t="s">
        <v>2</v>
      </c>
      <c r="E20" s="650">
        <v>1</v>
      </c>
      <c r="F20" s="650">
        <v>2</v>
      </c>
      <c r="G20" s="650">
        <v>3</v>
      </c>
      <c r="H20" s="650">
        <v>4</v>
      </c>
      <c r="I20" s="650">
        <v>5</v>
      </c>
      <c r="J20" s="650">
        <v>6</v>
      </c>
      <c r="K20" s="650">
        <v>7</v>
      </c>
      <c r="L20" s="650">
        <v>8</v>
      </c>
      <c r="M20" s="650">
        <v>9</v>
      </c>
      <c r="N20" s="650">
        <v>10</v>
      </c>
      <c r="O20" s="650">
        <v>11</v>
      </c>
      <c r="P20" s="650">
        <v>12</v>
      </c>
      <c r="Q20" s="650">
        <v>13</v>
      </c>
      <c r="R20" s="650">
        <v>14</v>
      </c>
      <c r="S20" s="650">
        <v>15</v>
      </c>
      <c r="T20" s="650">
        <v>16</v>
      </c>
      <c r="U20" s="650">
        <v>17</v>
      </c>
      <c r="V20" s="650">
        <v>18</v>
      </c>
      <c r="W20" s="650">
        <v>19</v>
      </c>
      <c r="X20" s="650">
        <v>20</v>
      </c>
      <c r="Y20" s="650">
        <v>21</v>
      </c>
      <c r="Z20" s="650">
        <v>22</v>
      </c>
      <c r="AA20" s="650">
        <v>23</v>
      </c>
      <c r="AB20" s="650">
        <v>24</v>
      </c>
      <c r="AC20" s="650">
        <v>25</v>
      </c>
      <c r="AD20" s="650">
        <v>26</v>
      </c>
      <c r="AE20" s="650">
        <v>27</v>
      </c>
      <c r="AF20" s="650">
        <v>28</v>
      </c>
      <c r="AG20" s="650">
        <v>29</v>
      </c>
      <c r="AH20" s="650">
        <v>30</v>
      </c>
      <c r="AI20" s="650">
        <v>31</v>
      </c>
      <c r="AJ20" s="656"/>
      <c r="AK20" s="645"/>
      <c r="AL20" s="646"/>
    </row>
    <row r="21" spans="1:38" s="39" customFormat="1" ht="15" customHeight="1" thickBot="1">
      <c r="A21" s="654"/>
      <c r="B21" s="640"/>
      <c r="C21" s="528"/>
      <c r="D21" s="529"/>
      <c r="E21" s="393" t="s">
        <v>11</v>
      </c>
      <c r="F21" s="393" t="s">
        <v>8</v>
      </c>
      <c r="G21" s="393" t="s">
        <v>8</v>
      </c>
      <c r="H21" s="393" t="s">
        <v>9</v>
      </c>
      <c r="I21" s="393" t="s">
        <v>8</v>
      </c>
      <c r="J21" s="393" t="s">
        <v>10</v>
      </c>
      <c r="K21" s="393" t="s">
        <v>11</v>
      </c>
      <c r="L21" s="393" t="s">
        <v>11</v>
      </c>
      <c r="M21" s="393" t="s">
        <v>8</v>
      </c>
      <c r="N21" s="393" t="s">
        <v>8</v>
      </c>
      <c r="O21" s="393" t="s">
        <v>9</v>
      </c>
      <c r="P21" s="393" t="s">
        <v>8</v>
      </c>
      <c r="Q21" s="393" t="s">
        <v>10</v>
      </c>
      <c r="R21" s="393" t="s">
        <v>11</v>
      </c>
      <c r="S21" s="392" t="s">
        <v>11</v>
      </c>
      <c r="T21" s="392" t="s">
        <v>8</v>
      </c>
      <c r="U21" s="392" t="s">
        <v>8</v>
      </c>
      <c r="V21" s="392" t="s">
        <v>9</v>
      </c>
      <c r="W21" s="392" t="s">
        <v>8</v>
      </c>
      <c r="X21" s="392" t="s">
        <v>10</v>
      </c>
      <c r="Y21" s="392" t="s">
        <v>11</v>
      </c>
      <c r="Z21" s="392" t="s">
        <v>11</v>
      </c>
      <c r="AA21" s="392" t="s">
        <v>8</v>
      </c>
      <c r="AB21" s="392" t="s">
        <v>8</v>
      </c>
      <c r="AC21" s="392" t="s">
        <v>9</v>
      </c>
      <c r="AD21" s="392" t="s">
        <v>8</v>
      </c>
      <c r="AE21" s="392" t="s">
        <v>10</v>
      </c>
      <c r="AF21" s="392" t="s">
        <v>11</v>
      </c>
      <c r="AG21" s="392" t="s">
        <v>11</v>
      </c>
      <c r="AH21" s="392" t="s">
        <v>8</v>
      </c>
      <c r="AI21" s="392" t="s">
        <v>8</v>
      </c>
      <c r="AJ21" s="656"/>
      <c r="AK21" s="645"/>
      <c r="AL21" s="646"/>
    </row>
    <row r="22" spans="1:38" s="39" customFormat="1" ht="15" customHeight="1">
      <c r="A22" s="655" t="s">
        <v>436</v>
      </c>
      <c r="B22" s="657" t="s">
        <v>437</v>
      </c>
      <c r="C22" s="658"/>
      <c r="D22" s="659"/>
      <c r="E22" s="660" t="s">
        <v>342</v>
      </c>
      <c r="F22" s="661"/>
      <c r="G22" s="661"/>
      <c r="H22" s="661"/>
      <c r="I22" s="661"/>
      <c r="J22" s="661"/>
      <c r="K22" s="661"/>
      <c r="L22" s="661"/>
      <c r="M22" s="662"/>
      <c r="N22" s="663" t="s">
        <v>15</v>
      </c>
      <c r="O22" s="664" t="s">
        <v>15</v>
      </c>
      <c r="P22" s="665" t="s">
        <v>15</v>
      </c>
      <c r="Q22" s="665" t="s">
        <v>15</v>
      </c>
      <c r="R22" s="665" t="s">
        <v>15</v>
      </c>
      <c r="S22" s="665" t="s">
        <v>15</v>
      </c>
      <c r="T22" s="665" t="s">
        <v>15</v>
      </c>
      <c r="U22" s="664" t="s">
        <v>15</v>
      </c>
      <c r="V22" s="666"/>
      <c r="W22" s="665" t="s">
        <v>15</v>
      </c>
      <c r="X22" s="665" t="s">
        <v>15</v>
      </c>
      <c r="Y22" s="665" t="s">
        <v>15</v>
      </c>
      <c r="Z22" s="665" t="s">
        <v>15</v>
      </c>
      <c r="AA22" s="665" t="s">
        <v>15</v>
      </c>
      <c r="AB22" s="664" t="s">
        <v>15</v>
      </c>
      <c r="AC22" s="664" t="s">
        <v>15</v>
      </c>
      <c r="AD22" s="664" t="s">
        <v>15</v>
      </c>
      <c r="AE22" s="665" t="s">
        <v>15</v>
      </c>
      <c r="AF22" s="665" t="s">
        <v>15</v>
      </c>
      <c r="AG22" s="665" t="s">
        <v>15</v>
      </c>
      <c r="AH22" s="665" t="s">
        <v>15</v>
      </c>
      <c r="AI22" s="664" t="s">
        <v>15</v>
      </c>
      <c r="AJ22" s="667">
        <v>126</v>
      </c>
      <c r="AK22" s="450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126</v>
      </c>
      <c r="AL22" s="668">
        <f>SUM(AK22-84)</f>
        <v>42</v>
      </c>
    </row>
    <row r="23" spans="1:38" s="39" customFormat="1" ht="15" customHeight="1">
      <c r="A23" s="669" t="s">
        <v>16</v>
      </c>
      <c r="B23" s="649" t="s">
        <v>0</v>
      </c>
      <c r="C23" s="528" t="s">
        <v>1</v>
      </c>
      <c r="D23" s="529" t="s">
        <v>2</v>
      </c>
      <c r="E23" s="650">
        <v>1</v>
      </c>
      <c r="F23" s="650">
        <v>2</v>
      </c>
      <c r="G23" s="650">
        <v>3</v>
      </c>
      <c r="H23" s="650">
        <v>4</v>
      </c>
      <c r="I23" s="650">
        <v>5</v>
      </c>
      <c r="J23" s="650">
        <v>6</v>
      </c>
      <c r="K23" s="650">
        <v>7</v>
      </c>
      <c r="L23" s="650">
        <v>8</v>
      </c>
      <c r="M23" s="650">
        <v>9</v>
      </c>
      <c r="N23" s="650">
        <v>10</v>
      </c>
      <c r="O23" s="650">
        <v>11</v>
      </c>
      <c r="P23" s="650">
        <v>12</v>
      </c>
      <c r="Q23" s="650">
        <v>13</v>
      </c>
      <c r="R23" s="650">
        <v>14</v>
      </c>
      <c r="S23" s="650">
        <v>15</v>
      </c>
      <c r="T23" s="650">
        <v>16</v>
      </c>
      <c r="U23" s="650">
        <v>17</v>
      </c>
      <c r="V23" s="650">
        <v>18</v>
      </c>
      <c r="W23" s="650">
        <v>19</v>
      </c>
      <c r="X23" s="650">
        <v>20</v>
      </c>
      <c r="Y23" s="650">
        <v>21</v>
      </c>
      <c r="Z23" s="650">
        <v>22</v>
      </c>
      <c r="AA23" s="650">
        <v>23</v>
      </c>
      <c r="AB23" s="650">
        <v>24</v>
      </c>
      <c r="AC23" s="650">
        <v>25</v>
      </c>
      <c r="AD23" s="650">
        <v>26</v>
      </c>
      <c r="AE23" s="650">
        <v>27</v>
      </c>
      <c r="AF23" s="650">
        <v>28</v>
      </c>
      <c r="AG23" s="650">
        <v>29</v>
      </c>
      <c r="AH23" s="650">
        <v>30</v>
      </c>
      <c r="AI23" s="650">
        <v>31</v>
      </c>
      <c r="AJ23" s="403"/>
      <c r="AK23" s="645"/>
      <c r="AL23" s="645"/>
    </row>
    <row r="24" spans="1:38" s="39" customFormat="1" ht="15" customHeight="1">
      <c r="A24" s="670"/>
      <c r="B24" s="640" t="s">
        <v>438</v>
      </c>
      <c r="C24" s="528"/>
      <c r="D24" s="529"/>
      <c r="E24" s="392" t="s">
        <v>11</v>
      </c>
      <c r="F24" s="392" t="s">
        <v>8</v>
      </c>
      <c r="G24" s="392" t="s">
        <v>8</v>
      </c>
      <c r="H24" s="392" t="s">
        <v>9</v>
      </c>
      <c r="I24" s="392" t="s">
        <v>8</v>
      </c>
      <c r="J24" s="392" t="s">
        <v>10</v>
      </c>
      <c r="K24" s="392" t="s">
        <v>11</v>
      </c>
      <c r="L24" s="392" t="s">
        <v>11</v>
      </c>
      <c r="M24" s="392" t="s">
        <v>8</v>
      </c>
      <c r="N24" s="392" t="s">
        <v>8</v>
      </c>
      <c r="O24" s="392" t="s">
        <v>9</v>
      </c>
      <c r="P24" s="392" t="s">
        <v>8</v>
      </c>
      <c r="Q24" s="392" t="s">
        <v>10</v>
      </c>
      <c r="R24" s="392" t="s">
        <v>11</v>
      </c>
      <c r="S24" s="392" t="s">
        <v>11</v>
      </c>
      <c r="T24" s="392" t="s">
        <v>8</v>
      </c>
      <c r="U24" s="392" t="s">
        <v>8</v>
      </c>
      <c r="V24" s="392" t="s">
        <v>9</v>
      </c>
      <c r="W24" s="392" t="s">
        <v>8</v>
      </c>
      <c r="X24" s="392" t="s">
        <v>10</v>
      </c>
      <c r="Y24" s="392" t="s">
        <v>11</v>
      </c>
      <c r="Z24" s="392" t="s">
        <v>11</v>
      </c>
      <c r="AA24" s="392" t="s">
        <v>8</v>
      </c>
      <c r="AB24" s="392" t="s">
        <v>8</v>
      </c>
      <c r="AC24" s="392" t="s">
        <v>9</v>
      </c>
      <c r="AD24" s="392" t="s">
        <v>8</v>
      </c>
      <c r="AE24" s="392" t="s">
        <v>10</v>
      </c>
      <c r="AF24" s="392" t="s">
        <v>11</v>
      </c>
      <c r="AG24" s="392" t="s">
        <v>11</v>
      </c>
      <c r="AH24" s="392" t="s">
        <v>8</v>
      </c>
      <c r="AI24" s="392" t="s">
        <v>8</v>
      </c>
      <c r="AJ24" s="403"/>
      <c r="AK24" s="645"/>
      <c r="AL24" s="645"/>
    </row>
    <row r="25" spans="1:38" s="39" customFormat="1" ht="15" customHeight="1">
      <c r="A25" s="671" t="s">
        <v>439</v>
      </c>
      <c r="B25" s="632" t="s">
        <v>440</v>
      </c>
      <c r="C25" s="641"/>
      <c r="D25" s="672"/>
      <c r="E25" s="673" t="s">
        <v>10</v>
      </c>
      <c r="F25" s="673" t="s">
        <v>10</v>
      </c>
      <c r="G25" s="673" t="s">
        <v>10</v>
      </c>
      <c r="H25" s="673" t="s">
        <v>10</v>
      </c>
      <c r="I25" s="673" t="s">
        <v>10</v>
      </c>
      <c r="J25" s="673" t="s">
        <v>10</v>
      </c>
      <c r="K25" s="673" t="s">
        <v>10</v>
      </c>
      <c r="L25" s="673"/>
      <c r="M25" s="673"/>
      <c r="N25" s="674"/>
      <c r="O25" s="675"/>
      <c r="P25" s="673"/>
      <c r="Q25" s="673"/>
      <c r="R25" s="673"/>
      <c r="S25" s="673"/>
      <c r="T25" s="673"/>
      <c r="U25" s="675"/>
      <c r="V25" s="675" t="s">
        <v>10</v>
      </c>
      <c r="W25" s="643"/>
      <c r="X25" s="643"/>
      <c r="Y25" s="643"/>
      <c r="Z25" s="643"/>
      <c r="AA25" s="643"/>
      <c r="AB25" s="675"/>
      <c r="AC25" s="675"/>
      <c r="AD25" s="675"/>
      <c r="AE25" s="643"/>
      <c r="AF25" s="643"/>
      <c r="AG25" s="643"/>
      <c r="AH25" s="643"/>
      <c r="AI25" s="675"/>
      <c r="AJ25" s="403"/>
      <c r="AK25" s="403"/>
      <c r="AL25" s="403">
        <v>26</v>
      </c>
    </row>
    <row r="26" spans="1:38" s="39" customFormat="1" ht="15" customHeight="1" thickBot="1">
      <c r="A26" s="676" t="s">
        <v>441</v>
      </c>
      <c r="B26" s="677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77"/>
      <c r="AD26" s="677"/>
      <c r="AE26" s="677"/>
      <c r="AF26" s="677"/>
      <c r="AG26" s="677"/>
      <c r="AH26" s="677"/>
      <c r="AI26" s="677"/>
      <c r="AJ26" s="677"/>
      <c r="AK26" s="677"/>
      <c r="AL26" s="678"/>
    </row>
    <row r="27" spans="1:242" ht="12" customHeight="1">
      <c r="A27" s="679"/>
      <c r="B27" s="680"/>
      <c r="C27" s="680"/>
      <c r="D27" s="681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2"/>
      <c r="Z27" s="682"/>
      <c r="AA27" s="682"/>
      <c r="AB27" s="682"/>
      <c r="AC27" s="682"/>
      <c r="AD27" s="682"/>
      <c r="AE27" s="682"/>
      <c r="AF27" s="682"/>
      <c r="AG27" s="682"/>
      <c r="AH27" s="682"/>
      <c r="AI27" s="682"/>
      <c r="AJ27" s="682"/>
      <c r="AK27" s="682"/>
      <c r="AL27" s="683"/>
      <c r="AM27" s="118"/>
      <c r="AN27" s="118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>
      <c r="A28" s="684"/>
      <c r="B28" s="685" t="s">
        <v>360</v>
      </c>
      <c r="C28" s="686"/>
      <c r="D28" s="687"/>
      <c r="E28" s="577"/>
      <c r="F28" s="688"/>
      <c r="G28" s="688"/>
      <c r="H28" s="689"/>
      <c r="I28" s="689"/>
      <c r="J28" s="689"/>
      <c r="K28" s="689"/>
      <c r="L28" s="689"/>
      <c r="M28" s="689"/>
      <c r="N28" s="689"/>
      <c r="O28" s="689"/>
      <c r="P28" s="689"/>
      <c r="Q28" s="689"/>
      <c r="R28" s="689"/>
      <c r="S28" s="690"/>
      <c r="T28" s="691"/>
      <c r="U28" s="692"/>
      <c r="V28" s="690"/>
      <c r="W28" s="477" t="s">
        <v>349</v>
      </c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693"/>
      <c r="AL28" s="694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2" customHeight="1">
      <c r="A29" s="695"/>
      <c r="B29" s="696" t="s">
        <v>442</v>
      </c>
      <c r="C29" s="697"/>
      <c r="D29" s="698"/>
      <c r="E29" s="690"/>
      <c r="F29" s="688"/>
      <c r="G29" s="688"/>
      <c r="H29" s="689"/>
      <c r="I29" s="689"/>
      <c r="J29" s="689"/>
      <c r="K29" s="689"/>
      <c r="L29" s="689"/>
      <c r="M29" s="689"/>
      <c r="N29" s="689"/>
      <c r="O29" s="689"/>
      <c r="P29" s="689"/>
      <c r="Q29" s="689"/>
      <c r="R29" s="689"/>
      <c r="S29" s="699"/>
      <c r="T29" s="700"/>
      <c r="U29" s="700"/>
      <c r="V29" s="701"/>
      <c r="W29" s="477" t="s">
        <v>364</v>
      </c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552"/>
      <c r="AL29" s="553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2" customHeight="1">
      <c r="A30" s="702"/>
      <c r="B30" s="619" t="s">
        <v>443</v>
      </c>
      <c r="C30" s="703"/>
      <c r="D30" s="704"/>
      <c r="E30" s="705"/>
      <c r="F30" s="706"/>
      <c r="G30" s="706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699"/>
      <c r="T30" s="700"/>
      <c r="U30" s="700"/>
      <c r="V30" s="701"/>
      <c r="W30" s="477" t="s">
        <v>350</v>
      </c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552"/>
      <c r="AL30" s="553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2" customHeight="1">
      <c r="A31" s="708"/>
      <c r="B31" s="709" t="s">
        <v>444</v>
      </c>
      <c r="C31" s="710"/>
      <c r="D31" s="711"/>
      <c r="E31" s="705"/>
      <c r="F31" s="712"/>
      <c r="G31" s="712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699"/>
      <c r="T31" s="714"/>
      <c r="U31" s="714"/>
      <c r="V31" s="701"/>
      <c r="W31" s="715"/>
      <c r="X31" s="715"/>
      <c r="Y31" s="715"/>
      <c r="Z31" s="716" t="s">
        <v>351</v>
      </c>
      <c r="AA31" s="716"/>
      <c r="AB31" s="716"/>
      <c r="AC31" s="716"/>
      <c r="AD31" s="716"/>
      <c r="AE31" s="716"/>
      <c r="AF31" s="716"/>
      <c r="AG31" s="716"/>
      <c r="AH31" s="716"/>
      <c r="AI31" s="716"/>
      <c r="AJ31" s="716"/>
      <c r="AK31" s="716"/>
      <c r="AL31" s="716"/>
      <c r="AM31" s="716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2" customHeight="1" thickBot="1">
      <c r="A32" s="717"/>
      <c r="B32" s="718" t="s">
        <v>445</v>
      </c>
      <c r="C32" s="719"/>
      <c r="D32" s="720"/>
      <c r="E32" s="721"/>
      <c r="F32" s="722"/>
      <c r="G32" s="722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4"/>
      <c r="T32" s="725"/>
      <c r="U32" s="725"/>
      <c r="V32" s="724"/>
      <c r="W32" s="726"/>
      <c r="X32" s="726"/>
      <c r="Y32" s="726"/>
      <c r="Z32" s="726"/>
      <c r="AA32" s="726"/>
      <c r="AB32" s="726"/>
      <c r="AC32" s="726"/>
      <c r="AD32" s="726"/>
      <c r="AE32" s="726"/>
      <c r="AF32" s="726"/>
      <c r="AG32" s="726"/>
      <c r="AH32" s="726"/>
      <c r="AI32" s="726"/>
      <c r="AJ32" s="726"/>
      <c r="AK32" s="727"/>
      <c r="AL32" s="728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2" customHeight="1">
      <c r="A33" s="729"/>
      <c r="B33" s="730"/>
      <c r="C33" s="561"/>
      <c r="D33" s="561"/>
      <c r="E33" s="690"/>
      <c r="F33" s="712"/>
      <c r="G33" s="712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699"/>
      <c r="T33" s="731"/>
      <c r="U33" s="731"/>
      <c r="V33" s="699"/>
      <c r="W33" s="732"/>
      <c r="X33" s="732"/>
      <c r="Y33" s="732"/>
      <c r="Z33" s="732"/>
      <c r="AA33" s="732"/>
      <c r="AB33" s="732"/>
      <c r="AC33" s="732"/>
      <c r="AD33" s="732"/>
      <c r="AE33" s="732"/>
      <c r="AF33" s="732"/>
      <c r="AG33" s="732"/>
      <c r="AH33" s="732"/>
      <c r="AI33" s="732"/>
      <c r="AJ33" s="732"/>
      <c r="AK33" s="552"/>
      <c r="AL33" s="552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40" ht="14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/>
      <c r="AL34"/>
      <c r="AM34"/>
      <c r="AN34"/>
    </row>
    <row r="35" spans="1:40" ht="14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/>
      <c r="AL35"/>
      <c r="AM35"/>
      <c r="AN35"/>
    </row>
    <row r="36" spans="1:40" ht="14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/>
      <c r="AL36"/>
      <c r="AM36"/>
      <c r="AN36"/>
    </row>
    <row r="37" spans="1:36" ht="14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1:36" ht="14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1:36" ht="14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</row>
  </sheetData>
  <sheetProtection/>
  <mergeCells count="32">
    <mergeCell ref="Z31:AM31"/>
    <mergeCell ref="F32:G32"/>
    <mergeCell ref="H32:R32"/>
    <mergeCell ref="T32:U32"/>
    <mergeCell ref="W32:AJ32"/>
    <mergeCell ref="F29:G29"/>
    <mergeCell ref="H29:R29"/>
    <mergeCell ref="T29:U29"/>
    <mergeCell ref="W29:AJ29"/>
    <mergeCell ref="F30:G30"/>
    <mergeCell ref="H30:R30"/>
    <mergeCell ref="T30:U30"/>
    <mergeCell ref="W30:AJ30"/>
    <mergeCell ref="D23:D24"/>
    <mergeCell ref="A26:AL26"/>
    <mergeCell ref="F28:G28"/>
    <mergeCell ref="H28:R28"/>
    <mergeCell ref="W28:AJ28"/>
    <mergeCell ref="AK28:AL28"/>
    <mergeCell ref="D14:D15"/>
    <mergeCell ref="AJ14:AJ15"/>
    <mergeCell ref="D17:D18"/>
    <mergeCell ref="AJ17:AJ18"/>
    <mergeCell ref="D20:D21"/>
    <mergeCell ref="E22:M22"/>
    <mergeCell ref="A1:AL3"/>
    <mergeCell ref="D4:D5"/>
    <mergeCell ref="AJ4:AJ5"/>
    <mergeCell ref="AK4:AK5"/>
    <mergeCell ref="AL4:AL5"/>
    <mergeCell ref="D9:D10"/>
    <mergeCell ref="AJ9:AJ10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04"/>
  <sheetViews>
    <sheetView tabSelected="1" zoomScalePageLayoutView="0" workbookViewId="0" topLeftCell="A61">
      <selection activeCell="G186" sqref="G186"/>
    </sheetView>
  </sheetViews>
  <sheetFormatPr defaultColWidth="11.57421875" defaultRowHeight="15"/>
  <cols>
    <col min="1" max="1" width="5.421875" style="32" customWidth="1"/>
    <col min="2" max="2" width="22.421875" style="32" customWidth="1"/>
    <col min="3" max="3" width="9.57421875" style="32" customWidth="1"/>
    <col min="4" max="4" width="6.57421875" style="32" customWidth="1"/>
    <col min="5" max="5" width="4.57421875" style="33" customWidth="1"/>
    <col min="6" max="13" width="2.8515625" style="32" customWidth="1"/>
    <col min="14" max="14" width="3.00390625" style="32" customWidth="1"/>
    <col min="15" max="36" width="2.8515625" style="32" customWidth="1"/>
    <col min="37" max="38" width="4.00390625" style="34" customWidth="1"/>
    <col min="39" max="39" width="5.140625" style="34" customWidth="1"/>
    <col min="40" max="243" width="9.140625" style="32" customWidth="1"/>
  </cols>
  <sheetData>
    <row r="1" spans="1:39" ht="24" customHeight="1" thickBot="1">
      <c r="A1" s="350" t="s">
        <v>304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</row>
    <row r="2" spans="1:39" s="35" customFormat="1" ht="24" customHeight="1" thickBo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</row>
    <row r="3" spans="1:39" s="39" customFormat="1" ht="24" customHeight="1" thickBot="1">
      <c r="A3" s="36" t="s">
        <v>16</v>
      </c>
      <c r="B3" s="37" t="s">
        <v>0</v>
      </c>
      <c r="C3" s="37" t="s">
        <v>41</v>
      </c>
      <c r="D3" s="38" t="s">
        <v>1</v>
      </c>
      <c r="E3" s="351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211">
        <v>23</v>
      </c>
      <c r="AC3" s="211">
        <v>24</v>
      </c>
      <c r="AD3" s="211">
        <v>25</v>
      </c>
      <c r="AE3" s="211">
        <v>26</v>
      </c>
      <c r="AF3" s="211">
        <v>27</v>
      </c>
      <c r="AG3" s="211">
        <v>28</v>
      </c>
      <c r="AH3" s="211">
        <v>29</v>
      </c>
      <c r="AI3" s="211">
        <v>30</v>
      </c>
      <c r="AJ3" s="211">
        <v>31</v>
      </c>
      <c r="AK3" s="313" t="s">
        <v>3</v>
      </c>
      <c r="AL3" s="315" t="s">
        <v>4</v>
      </c>
      <c r="AM3" s="317" t="s">
        <v>5</v>
      </c>
    </row>
    <row r="4" spans="1:39" s="39" customFormat="1" ht="24" customHeight="1">
      <c r="A4" s="40"/>
      <c r="B4" s="41" t="s">
        <v>42</v>
      </c>
      <c r="C4" s="41" t="s">
        <v>7</v>
      </c>
      <c r="D4" s="42" t="s">
        <v>205</v>
      </c>
      <c r="E4" s="351"/>
      <c r="F4" s="133" t="s">
        <v>11</v>
      </c>
      <c r="G4" s="133" t="s">
        <v>8</v>
      </c>
      <c r="H4" s="133" t="s">
        <v>8</v>
      </c>
      <c r="I4" s="133" t="s">
        <v>9</v>
      </c>
      <c r="J4" s="133" t="s">
        <v>8</v>
      </c>
      <c r="K4" s="133" t="s">
        <v>10</v>
      </c>
      <c r="L4" s="133" t="s">
        <v>11</v>
      </c>
      <c r="M4" s="133" t="s">
        <v>11</v>
      </c>
      <c r="N4" s="133" t="s">
        <v>8</v>
      </c>
      <c r="O4" s="133" t="s">
        <v>8</v>
      </c>
      <c r="P4" s="133" t="s">
        <v>9</v>
      </c>
      <c r="Q4" s="133" t="s">
        <v>8</v>
      </c>
      <c r="R4" s="133" t="s">
        <v>10</v>
      </c>
      <c r="S4" s="133" t="s">
        <v>11</v>
      </c>
      <c r="T4" s="133" t="s">
        <v>11</v>
      </c>
      <c r="U4" s="133" t="s">
        <v>8</v>
      </c>
      <c r="V4" s="133" t="s">
        <v>8</v>
      </c>
      <c r="W4" s="133" t="s">
        <v>9</v>
      </c>
      <c r="X4" s="133" t="s">
        <v>8</v>
      </c>
      <c r="Y4" s="133" t="s">
        <v>10</v>
      </c>
      <c r="Z4" s="133" t="s">
        <v>11</v>
      </c>
      <c r="AA4" s="133" t="s">
        <v>11</v>
      </c>
      <c r="AB4" s="133" t="s">
        <v>8</v>
      </c>
      <c r="AC4" s="133" t="s">
        <v>8</v>
      </c>
      <c r="AD4" s="133" t="s">
        <v>9</v>
      </c>
      <c r="AE4" s="133" t="s">
        <v>8</v>
      </c>
      <c r="AF4" s="133" t="s">
        <v>10</v>
      </c>
      <c r="AG4" s="133" t="s">
        <v>11</v>
      </c>
      <c r="AH4" s="133" t="s">
        <v>11</v>
      </c>
      <c r="AI4" s="133" t="s">
        <v>8</v>
      </c>
      <c r="AJ4" s="133" t="s">
        <v>8</v>
      </c>
      <c r="AK4" s="352"/>
      <c r="AL4" s="315"/>
      <c r="AM4" s="317"/>
    </row>
    <row r="5" spans="1:41" s="39" customFormat="1" ht="24" customHeight="1">
      <c r="A5" s="43">
        <v>117200</v>
      </c>
      <c r="B5" s="44" t="s">
        <v>43</v>
      </c>
      <c r="C5" s="45" t="s">
        <v>44</v>
      </c>
      <c r="D5" s="46" t="s">
        <v>45</v>
      </c>
      <c r="E5" s="136" t="s">
        <v>14</v>
      </c>
      <c r="F5" s="240"/>
      <c r="G5" s="240" t="s">
        <v>20</v>
      </c>
      <c r="H5" s="236" t="s">
        <v>15</v>
      </c>
      <c r="I5" s="236" t="s">
        <v>20</v>
      </c>
      <c r="J5" s="134"/>
      <c r="K5" s="134"/>
      <c r="L5" s="134" t="s">
        <v>20</v>
      </c>
      <c r="M5" s="264"/>
      <c r="N5" s="264" t="s">
        <v>10</v>
      </c>
      <c r="O5" s="236" t="s">
        <v>20</v>
      </c>
      <c r="P5" s="236"/>
      <c r="Q5" s="264" t="s">
        <v>10</v>
      </c>
      <c r="R5" s="134" t="s">
        <v>20</v>
      </c>
      <c r="S5" s="134"/>
      <c r="T5" s="134"/>
      <c r="U5" s="134" t="s">
        <v>20</v>
      </c>
      <c r="V5" s="236"/>
      <c r="W5" s="236"/>
      <c r="X5" s="134" t="s">
        <v>20</v>
      </c>
      <c r="Y5" s="134"/>
      <c r="Z5" s="134" t="s">
        <v>15</v>
      </c>
      <c r="AA5" s="134" t="s">
        <v>20</v>
      </c>
      <c r="AB5" s="264" t="s">
        <v>20</v>
      </c>
      <c r="AC5" s="236"/>
      <c r="AD5" s="236" t="s">
        <v>20</v>
      </c>
      <c r="AE5" s="236"/>
      <c r="AF5" s="134"/>
      <c r="AG5" s="134" t="s">
        <v>20</v>
      </c>
      <c r="AH5" s="134"/>
      <c r="AI5" s="134"/>
      <c r="AJ5" s="236" t="s">
        <v>20</v>
      </c>
      <c r="AK5" s="135">
        <v>126</v>
      </c>
      <c r="AL5" s="9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168</v>
      </c>
      <c r="AM5" s="10">
        <f>SUM(AL5-126)</f>
        <v>42</v>
      </c>
      <c r="AN5" s="48"/>
      <c r="AO5" s="48"/>
    </row>
    <row r="6" spans="1:39" s="39" customFormat="1" ht="24" customHeight="1">
      <c r="A6" s="43">
        <v>123374</v>
      </c>
      <c r="B6" s="49" t="s">
        <v>46</v>
      </c>
      <c r="C6" s="50" t="s">
        <v>47</v>
      </c>
      <c r="D6" s="46" t="s">
        <v>45</v>
      </c>
      <c r="E6" s="136" t="s">
        <v>14</v>
      </c>
      <c r="F6" s="240" t="s">
        <v>20</v>
      </c>
      <c r="G6" s="240"/>
      <c r="H6" s="236"/>
      <c r="I6" s="236" t="s">
        <v>20</v>
      </c>
      <c r="J6" s="134"/>
      <c r="K6" s="134"/>
      <c r="L6" s="134" t="s">
        <v>20</v>
      </c>
      <c r="M6" s="134"/>
      <c r="N6" s="134" t="s">
        <v>20</v>
      </c>
      <c r="O6" s="236"/>
      <c r="P6" s="236" t="s">
        <v>20</v>
      </c>
      <c r="Q6" s="134"/>
      <c r="R6" s="134" t="s">
        <v>20</v>
      </c>
      <c r="S6" s="134"/>
      <c r="T6" s="134"/>
      <c r="U6" s="134" t="s">
        <v>20</v>
      </c>
      <c r="V6" s="236"/>
      <c r="W6" s="265"/>
      <c r="X6" s="134" t="s">
        <v>20</v>
      </c>
      <c r="Y6" s="134" t="s">
        <v>20</v>
      </c>
      <c r="Z6" s="264"/>
      <c r="AA6" s="134" t="s">
        <v>20</v>
      </c>
      <c r="AB6" s="134"/>
      <c r="AC6" s="236"/>
      <c r="AD6" s="236" t="s">
        <v>20</v>
      </c>
      <c r="AE6" s="236"/>
      <c r="AF6" s="134"/>
      <c r="AG6" s="134" t="s">
        <v>20</v>
      </c>
      <c r="AH6" s="134"/>
      <c r="AI6" s="134"/>
      <c r="AJ6" s="236" t="s">
        <v>20</v>
      </c>
      <c r="AK6" s="135">
        <v>126</v>
      </c>
      <c r="AL6" s="9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156</v>
      </c>
      <c r="AM6" s="10">
        <f>SUM(AL6-126)</f>
        <v>30</v>
      </c>
    </row>
    <row r="7" spans="1:39" s="39" customFormat="1" ht="24" customHeight="1">
      <c r="A7" s="43">
        <v>151009</v>
      </c>
      <c r="B7" s="49" t="s">
        <v>50</v>
      </c>
      <c r="C7" s="52" t="s">
        <v>51</v>
      </c>
      <c r="D7" s="46" t="s">
        <v>45</v>
      </c>
      <c r="E7" s="136" t="s">
        <v>14</v>
      </c>
      <c r="F7" s="240" t="s">
        <v>20</v>
      </c>
      <c r="G7" s="260" t="s">
        <v>20</v>
      </c>
      <c r="H7" s="236"/>
      <c r="I7" s="236"/>
      <c r="J7" s="134"/>
      <c r="K7" s="134"/>
      <c r="L7" s="134" t="s">
        <v>20</v>
      </c>
      <c r="M7" s="134"/>
      <c r="N7" s="134" t="s">
        <v>20</v>
      </c>
      <c r="O7" s="236" t="s">
        <v>20</v>
      </c>
      <c r="P7" s="236"/>
      <c r="Q7" s="264" t="s">
        <v>20</v>
      </c>
      <c r="R7" s="134" t="s">
        <v>20</v>
      </c>
      <c r="S7" s="134"/>
      <c r="T7" s="134" t="s">
        <v>20</v>
      </c>
      <c r="U7" s="134" t="s">
        <v>20</v>
      </c>
      <c r="V7" s="236"/>
      <c r="W7" s="236" t="s">
        <v>20</v>
      </c>
      <c r="X7" s="134" t="s">
        <v>20</v>
      </c>
      <c r="Y7" s="134"/>
      <c r="Z7" s="134"/>
      <c r="AA7" s="134" t="s">
        <v>20</v>
      </c>
      <c r="AB7" s="134"/>
      <c r="AC7" s="236"/>
      <c r="AD7" s="236" t="s">
        <v>20</v>
      </c>
      <c r="AE7" s="344" t="s">
        <v>268</v>
      </c>
      <c r="AF7" s="345"/>
      <c r="AG7" s="345"/>
      <c r="AH7" s="345"/>
      <c r="AI7" s="345"/>
      <c r="AJ7" s="346"/>
      <c r="AK7" s="135">
        <v>102</v>
      </c>
      <c r="AL7" s="9">
        <f aca="true" t="shared" si="0" ref="AL7:AL16">COUNTIF(E7:AK7,"T")*6+COUNTIF(E7:AK7,"P")*12+COUNTIF(E7:AK7,"M")*6+COUNTIF(E7:AK7,"I")*6+COUNTIF(E7:AK7,"N")*12+COUNTIF(E7:AK7,"TI")*11+COUNTIF(E7:AK7,"MT")*12+COUNTIF(E7:AK7,"MN")*18+COUNTIF(E7:AK7,"PI")*17+COUNTIF(E7:AK7,"TN")*18+COUNTIF(E7:AK7,"NB")*6+COUNTIF(E7:AK7,"AF")*6</f>
        <v>156</v>
      </c>
      <c r="AM7" s="10">
        <f>SUM(AL7-102)</f>
        <v>54</v>
      </c>
    </row>
    <row r="8" spans="1:39" s="39" customFormat="1" ht="24" customHeight="1">
      <c r="A8" s="43">
        <v>135283</v>
      </c>
      <c r="B8" s="44" t="s">
        <v>52</v>
      </c>
      <c r="C8" s="51" t="s">
        <v>53</v>
      </c>
      <c r="D8" s="46" t="s">
        <v>45</v>
      </c>
      <c r="E8" s="136" t="s">
        <v>14</v>
      </c>
      <c r="F8" s="240" t="s">
        <v>20</v>
      </c>
      <c r="G8" s="240" t="s">
        <v>20</v>
      </c>
      <c r="H8" s="236"/>
      <c r="I8" s="236" t="s">
        <v>20</v>
      </c>
      <c r="J8" s="134"/>
      <c r="K8" s="134"/>
      <c r="L8" s="134"/>
      <c r="M8" s="134"/>
      <c r="N8" s="134"/>
      <c r="O8" s="236" t="s">
        <v>20</v>
      </c>
      <c r="P8" s="236" t="s">
        <v>20</v>
      </c>
      <c r="Q8" s="264"/>
      <c r="R8" s="134" t="s">
        <v>20</v>
      </c>
      <c r="S8" s="134" t="s">
        <v>20</v>
      </c>
      <c r="T8" s="134" t="s">
        <v>15</v>
      </c>
      <c r="U8" s="134" t="s">
        <v>20</v>
      </c>
      <c r="V8" s="236"/>
      <c r="W8" s="265" t="s">
        <v>20</v>
      </c>
      <c r="X8" s="134" t="s">
        <v>20</v>
      </c>
      <c r="Y8" s="134"/>
      <c r="Z8" s="264" t="s">
        <v>20</v>
      </c>
      <c r="AA8" s="134" t="s">
        <v>20</v>
      </c>
      <c r="AB8" s="134"/>
      <c r="AC8" s="236" t="s">
        <v>20</v>
      </c>
      <c r="AD8" s="236" t="s">
        <v>20</v>
      </c>
      <c r="AE8" s="265" t="s">
        <v>20</v>
      </c>
      <c r="AF8" s="134"/>
      <c r="AG8" s="134" t="s">
        <v>20</v>
      </c>
      <c r="AH8" s="134"/>
      <c r="AI8" s="134" t="s">
        <v>20</v>
      </c>
      <c r="AJ8" s="236" t="s">
        <v>20</v>
      </c>
      <c r="AK8" s="135">
        <v>126</v>
      </c>
      <c r="AL8" s="9">
        <f t="shared" si="0"/>
        <v>222</v>
      </c>
      <c r="AM8" s="10">
        <f>SUM(AL8-126)</f>
        <v>96</v>
      </c>
    </row>
    <row r="9" spans="1:39" s="39" customFormat="1" ht="24" customHeight="1">
      <c r="A9" s="43">
        <v>152595</v>
      </c>
      <c r="B9" s="49" t="s">
        <v>54</v>
      </c>
      <c r="C9" s="51" t="s">
        <v>55</v>
      </c>
      <c r="D9" s="46" t="s">
        <v>45</v>
      </c>
      <c r="E9" s="136" t="s">
        <v>14</v>
      </c>
      <c r="F9" s="240" t="s">
        <v>20</v>
      </c>
      <c r="G9" s="240"/>
      <c r="H9" s="236"/>
      <c r="I9" s="236"/>
      <c r="J9" s="134"/>
      <c r="K9" s="134"/>
      <c r="L9" s="134" t="s">
        <v>20</v>
      </c>
      <c r="M9" s="134"/>
      <c r="N9" s="134"/>
      <c r="O9" s="272" t="s">
        <v>291</v>
      </c>
      <c r="P9" s="236" t="s">
        <v>20</v>
      </c>
      <c r="Q9" s="264" t="s">
        <v>20</v>
      </c>
      <c r="R9" s="134" t="s">
        <v>20</v>
      </c>
      <c r="S9" s="134"/>
      <c r="T9" s="264" t="s">
        <v>20</v>
      </c>
      <c r="U9" s="134" t="s">
        <v>20</v>
      </c>
      <c r="V9" s="236" t="s">
        <v>20</v>
      </c>
      <c r="W9" s="265"/>
      <c r="X9" s="134" t="s">
        <v>20</v>
      </c>
      <c r="Y9" s="134"/>
      <c r="Z9" s="134"/>
      <c r="AA9" s="134" t="s">
        <v>20</v>
      </c>
      <c r="AB9" s="134"/>
      <c r="AC9" s="236"/>
      <c r="AD9" s="236" t="s">
        <v>20</v>
      </c>
      <c r="AE9" s="236"/>
      <c r="AF9" s="134"/>
      <c r="AG9" s="271" t="s">
        <v>291</v>
      </c>
      <c r="AH9" s="134"/>
      <c r="AI9" s="134"/>
      <c r="AJ9" s="236" t="s">
        <v>20</v>
      </c>
      <c r="AK9" s="135">
        <v>126</v>
      </c>
      <c r="AL9" s="9">
        <f t="shared" si="0"/>
        <v>144</v>
      </c>
      <c r="AM9" s="10">
        <f>SUM(AL9-126)</f>
        <v>18</v>
      </c>
    </row>
    <row r="10" spans="1:39" s="39" customFormat="1" ht="24" customHeight="1">
      <c r="A10" s="43">
        <v>152188</v>
      </c>
      <c r="B10" s="49" t="s">
        <v>56</v>
      </c>
      <c r="C10" s="51" t="s">
        <v>57</v>
      </c>
      <c r="D10" s="46" t="s">
        <v>45</v>
      </c>
      <c r="E10" s="136" t="s">
        <v>14</v>
      </c>
      <c r="F10" s="240" t="s">
        <v>20</v>
      </c>
      <c r="G10" s="240"/>
      <c r="H10" s="236"/>
      <c r="I10" s="236"/>
      <c r="J10" s="134"/>
      <c r="K10" s="264" t="s">
        <v>20</v>
      </c>
      <c r="L10" s="134" t="s">
        <v>20</v>
      </c>
      <c r="M10" s="134" t="s">
        <v>20</v>
      </c>
      <c r="N10" s="134"/>
      <c r="O10" s="236" t="s">
        <v>20</v>
      </c>
      <c r="P10" s="236"/>
      <c r="Q10" s="134"/>
      <c r="R10" s="134" t="s">
        <v>20</v>
      </c>
      <c r="S10" s="134"/>
      <c r="T10" s="134" t="s">
        <v>20</v>
      </c>
      <c r="U10" s="134" t="s">
        <v>20</v>
      </c>
      <c r="V10" s="236" t="s">
        <v>20</v>
      </c>
      <c r="W10" s="236"/>
      <c r="X10" s="134" t="s">
        <v>20</v>
      </c>
      <c r="Y10" s="264" t="s">
        <v>20</v>
      </c>
      <c r="Z10" s="134"/>
      <c r="AA10" s="134" t="s">
        <v>20</v>
      </c>
      <c r="AB10" s="134"/>
      <c r="AC10" s="236"/>
      <c r="AD10" s="236" t="s">
        <v>20</v>
      </c>
      <c r="AE10" s="236"/>
      <c r="AF10" s="134"/>
      <c r="AG10" s="134" t="s">
        <v>20</v>
      </c>
      <c r="AH10" s="264" t="s">
        <v>20</v>
      </c>
      <c r="AI10" s="134"/>
      <c r="AJ10" s="272" t="s">
        <v>291</v>
      </c>
      <c r="AK10" s="135">
        <v>126</v>
      </c>
      <c r="AL10" s="9">
        <f t="shared" si="0"/>
        <v>180</v>
      </c>
      <c r="AM10" s="10">
        <f>SUM(AL10-126)</f>
        <v>54</v>
      </c>
    </row>
    <row r="11" spans="1:42" s="35" customFormat="1" ht="24" customHeight="1">
      <c r="A11" s="43">
        <v>151033</v>
      </c>
      <c r="B11" s="49" t="s">
        <v>60</v>
      </c>
      <c r="C11" s="45" t="s">
        <v>61</v>
      </c>
      <c r="D11" s="46" t="s">
        <v>45</v>
      </c>
      <c r="E11" s="136" t="s">
        <v>14</v>
      </c>
      <c r="F11" s="240" t="s">
        <v>20</v>
      </c>
      <c r="G11" s="240"/>
      <c r="H11" s="265"/>
      <c r="I11" s="236" t="s">
        <v>20</v>
      </c>
      <c r="J11" s="134"/>
      <c r="K11" s="134"/>
      <c r="L11" s="344" t="s">
        <v>267</v>
      </c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6"/>
      <c r="AK11" s="135">
        <v>24</v>
      </c>
      <c r="AL11" s="9">
        <f t="shared" si="0"/>
        <v>24</v>
      </c>
      <c r="AM11" s="10">
        <f>SUM(AL11-24)</f>
        <v>0</v>
      </c>
      <c r="AP11" s="35" t="s">
        <v>89</v>
      </c>
    </row>
    <row r="12" spans="1:39" s="35" customFormat="1" ht="24" customHeight="1">
      <c r="A12" s="43">
        <v>430323</v>
      </c>
      <c r="B12" s="295" t="s">
        <v>238</v>
      </c>
      <c r="C12" s="97" t="s">
        <v>260</v>
      </c>
      <c r="D12" s="46" t="s">
        <v>45</v>
      </c>
      <c r="E12" s="136" t="s">
        <v>14</v>
      </c>
      <c r="F12" s="240" t="s">
        <v>20</v>
      </c>
      <c r="G12" s="240"/>
      <c r="H12" s="236"/>
      <c r="I12" s="236" t="s">
        <v>20</v>
      </c>
      <c r="J12" s="134" t="s">
        <v>20</v>
      </c>
      <c r="K12" s="134"/>
      <c r="L12" s="134" t="s">
        <v>20</v>
      </c>
      <c r="M12" s="134"/>
      <c r="N12" s="264"/>
      <c r="O12" s="236" t="s">
        <v>20</v>
      </c>
      <c r="P12" s="236"/>
      <c r="Q12" s="134"/>
      <c r="R12" s="134" t="s">
        <v>20</v>
      </c>
      <c r="S12" s="134"/>
      <c r="T12" s="134" t="s">
        <v>20</v>
      </c>
      <c r="U12" s="134" t="s">
        <v>20</v>
      </c>
      <c r="V12" s="236"/>
      <c r="W12" s="236"/>
      <c r="X12" s="134" t="s">
        <v>20</v>
      </c>
      <c r="Y12" s="134"/>
      <c r="Z12" s="134" t="s">
        <v>20</v>
      </c>
      <c r="AA12" s="134"/>
      <c r="AB12" s="134" t="s">
        <v>20</v>
      </c>
      <c r="AC12" s="236"/>
      <c r="AD12" s="236"/>
      <c r="AE12" s="236"/>
      <c r="AF12" s="134"/>
      <c r="AG12" s="134"/>
      <c r="AH12" s="134"/>
      <c r="AI12" s="134"/>
      <c r="AJ12" s="236"/>
      <c r="AK12" s="135">
        <v>126</v>
      </c>
      <c r="AL12" s="9">
        <f t="shared" si="0"/>
        <v>132</v>
      </c>
      <c r="AM12" s="10">
        <f>SUM(AL12-126)</f>
        <v>6</v>
      </c>
    </row>
    <row r="13" spans="1:39" s="35" customFormat="1" ht="24" customHeight="1">
      <c r="A13" s="43">
        <v>431265</v>
      </c>
      <c r="B13" s="49" t="s">
        <v>251</v>
      </c>
      <c r="C13" s="207" t="s">
        <v>252</v>
      </c>
      <c r="D13" s="46" t="s">
        <v>45</v>
      </c>
      <c r="E13" s="136" t="s">
        <v>14</v>
      </c>
      <c r="F13" s="240" t="s">
        <v>20</v>
      </c>
      <c r="G13" s="240"/>
      <c r="H13" s="265" t="s">
        <v>20</v>
      </c>
      <c r="I13" s="236" t="s">
        <v>20</v>
      </c>
      <c r="J13" s="134"/>
      <c r="K13" s="134"/>
      <c r="L13" s="134" t="s">
        <v>20</v>
      </c>
      <c r="M13" s="134"/>
      <c r="N13" s="264" t="s">
        <v>20</v>
      </c>
      <c r="O13" s="236" t="s">
        <v>20</v>
      </c>
      <c r="P13" s="236"/>
      <c r="Q13" s="134"/>
      <c r="R13" s="134" t="s">
        <v>20</v>
      </c>
      <c r="S13" s="134"/>
      <c r="T13" s="134"/>
      <c r="U13" s="134" t="s">
        <v>20</v>
      </c>
      <c r="V13" s="236"/>
      <c r="W13" s="236"/>
      <c r="X13" s="134" t="s">
        <v>20</v>
      </c>
      <c r="Y13" s="134"/>
      <c r="Z13" s="134" t="s">
        <v>302</v>
      </c>
      <c r="AA13" s="134" t="s">
        <v>20</v>
      </c>
      <c r="AB13" s="134"/>
      <c r="AC13" s="236"/>
      <c r="AD13" s="236" t="s">
        <v>20</v>
      </c>
      <c r="AE13" s="236"/>
      <c r="AF13" s="264" t="s">
        <v>20</v>
      </c>
      <c r="AG13" s="134" t="s">
        <v>20</v>
      </c>
      <c r="AH13" s="264" t="s">
        <v>20</v>
      </c>
      <c r="AI13" s="134"/>
      <c r="AJ13" s="236" t="s">
        <v>20</v>
      </c>
      <c r="AK13" s="135">
        <v>126</v>
      </c>
      <c r="AL13" s="9">
        <f t="shared" si="0"/>
        <v>191</v>
      </c>
      <c r="AM13" s="10">
        <f>SUM(AL13-126)</f>
        <v>65</v>
      </c>
    </row>
    <row r="14" spans="1:39" s="35" customFormat="1" ht="24" customHeight="1">
      <c r="A14" s="43">
        <v>130222</v>
      </c>
      <c r="B14" s="49" t="s">
        <v>63</v>
      </c>
      <c r="C14" s="45" t="s">
        <v>64</v>
      </c>
      <c r="D14" s="46" t="s">
        <v>45</v>
      </c>
      <c r="E14" s="136" t="s">
        <v>14</v>
      </c>
      <c r="F14" s="240" t="s">
        <v>20</v>
      </c>
      <c r="G14" s="240" t="s">
        <v>20</v>
      </c>
      <c r="H14" s="236"/>
      <c r="I14" s="236" t="s">
        <v>15</v>
      </c>
      <c r="J14" s="134"/>
      <c r="K14" s="134"/>
      <c r="L14" s="134"/>
      <c r="M14" s="134"/>
      <c r="N14" s="134"/>
      <c r="O14" s="236" t="s">
        <v>20</v>
      </c>
      <c r="P14" s="236" t="s">
        <v>20</v>
      </c>
      <c r="Q14" s="134"/>
      <c r="R14" s="134" t="s">
        <v>20</v>
      </c>
      <c r="S14" s="134"/>
      <c r="T14" s="134"/>
      <c r="U14" s="134" t="s">
        <v>20</v>
      </c>
      <c r="V14" s="236"/>
      <c r="W14" s="236"/>
      <c r="X14" s="134" t="s">
        <v>20</v>
      </c>
      <c r="Y14" s="134"/>
      <c r="Z14" s="134"/>
      <c r="AA14" s="134" t="s">
        <v>20</v>
      </c>
      <c r="AB14" s="134"/>
      <c r="AC14" s="236"/>
      <c r="AD14" s="236" t="s">
        <v>20</v>
      </c>
      <c r="AE14" s="236"/>
      <c r="AF14" s="134"/>
      <c r="AG14" s="344" t="s">
        <v>277</v>
      </c>
      <c r="AH14" s="345"/>
      <c r="AI14" s="345"/>
      <c r="AJ14" s="346"/>
      <c r="AK14" s="135">
        <v>108</v>
      </c>
      <c r="AL14" s="9">
        <f t="shared" si="0"/>
        <v>114</v>
      </c>
      <c r="AM14" s="10">
        <f>SUM(AL14-108)</f>
        <v>6</v>
      </c>
    </row>
    <row r="15" spans="1:39" s="35" customFormat="1" ht="24" customHeight="1">
      <c r="A15" s="43">
        <v>151491</v>
      </c>
      <c r="B15" s="49" t="s">
        <v>65</v>
      </c>
      <c r="C15" s="45" t="s">
        <v>66</v>
      </c>
      <c r="D15" s="46" t="s">
        <v>45</v>
      </c>
      <c r="E15" s="136" t="s">
        <v>14</v>
      </c>
      <c r="F15" s="240"/>
      <c r="G15" s="240"/>
      <c r="H15" s="236" t="s">
        <v>20</v>
      </c>
      <c r="I15" s="236" t="s">
        <v>20</v>
      </c>
      <c r="J15" s="134"/>
      <c r="K15" s="134"/>
      <c r="L15" s="134"/>
      <c r="M15" s="134"/>
      <c r="N15" s="134"/>
      <c r="O15" s="236" t="s">
        <v>20</v>
      </c>
      <c r="P15" s="236" t="s">
        <v>264</v>
      </c>
      <c r="Q15" s="134"/>
      <c r="R15" s="134"/>
      <c r="S15" s="134"/>
      <c r="T15" s="134"/>
      <c r="U15" s="134"/>
      <c r="V15" s="236" t="s">
        <v>20</v>
      </c>
      <c r="W15" s="236" t="s">
        <v>264</v>
      </c>
      <c r="X15" s="134"/>
      <c r="Y15" s="134"/>
      <c r="Z15" s="134"/>
      <c r="AA15" s="134"/>
      <c r="AB15" s="134"/>
      <c r="AC15" s="272" t="s">
        <v>291</v>
      </c>
      <c r="AD15" s="236" t="s">
        <v>264</v>
      </c>
      <c r="AE15" s="236"/>
      <c r="AF15" s="134"/>
      <c r="AG15" s="134"/>
      <c r="AH15" s="134"/>
      <c r="AI15" s="134"/>
      <c r="AJ15" s="236" t="s">
        <v>264</v>
      </c>
      <c r="AK15" s="135">
        <v>126</v>
      </c>
      <c r="AL15" s="9">
        <f t="shared" si="0"/>
        <v>116</v>
      </c>
      <c r="AM15" s="10">
        <f>SUM(AL15-126)</f>
        <v>-10</v>
      </c>
    </row>
    <row r="16" spans="1:39" s="35" customFormat="1" ht="24" customHeight="1">
      <c r="A16" s="43">
        <v>430340</v>
      </c>
      <c r="B16" s="296" t="s">
        <v>236</v>
      </c>
      <c r="C16" s="207" t="s">
        <v>241</v>
      </c>
      <c r="D16" s="46" t="s">
        <v>45</v>
      </c>
      <c r="E16" s="136" t="s">
        <v>14</v>
      </c>
      <c r="F16" s="240" t="s">
        <v>20</v>
      </c>
      <c r="G16" s="240"/>
      <c r="H16" s="236"/>
      <c r="I16" s="236" t="s">
        <v>20</v>
      </c>
      <c r="J16" s="134"/>
      <c r="K16" s="134"/>
      <c r="L16" s="134" t="s">
        <v>20</v>
      </c>
      <c r="M16" s="134"/>
      <c r="N16" s="134"/>
      <c r="O16" s="236"/>
      <c r="P16" s="236"/>
      <c r="Q16" s="134"/>
      <c r="R16" s="134" t="s">
        <v>20</v>
      </c>
      <c r="S16" s="134"/>
      <c r="T16" s="134"/>
      <c r="U16" s="134" t="s">
        <v>20</v>
      </c>
      <c r="V16" s="236"/>
      <c r="W16" s="236"/>
      <c r="X16" s="134" t="s">
        <v>20</v>
      </c>
      <c r="Y16" s="134"/>
      <c r="Z16" s="134"/>
      <c r="AA16" s="134" t="s">
        <v>20</v>
      </c>
      <c r="AB16" s="134"/>
      <c r="AC16" s="236"/>
      <c r="AD16" s="236" t="s">
        <v>20</v>
      </c>
      <c r="AE16" s="236"/>
      <c r="AF16" s="134" t="s">
        <v>20</v>
      </c>
      <c r="AG16" s="134" t="s">
        <v>20</v>
      </c>
      <c r="AH16" s="134"/>
      <c r="AI16" s="134"/>
      <c r="AJ16" s="236" t="s">
        <v>20</v>
      </c>
      <c r="AK16" s="135">
        <v>126</v>
      </c>
      <c r="AL16" s="9">
        <f t="shared" si="0"/>
        <v>132</v>
      </c>
      <c r="AM16" s="10">
        <f>SUM(AL16-126)</f>
        <v>6</v>
      </c>
    </row>
    <row r="17" spans="1:42" s="35" customFormat="1" ht="24" customHeight="1" thickBot="1">
      <c r="A17" s="53"/>
      <c r="B17" s="54" t="s">
        <v>89</v>
      </c>
      <c r="C17" s="55"/>
      <c r="D17" s="56">
        <v>12</v>
      </c>
      <c r="E17" s="57"/>
      <c r="F17" s="241">
        <v>17</v>
      </c>
      <c r="G17" s="241"/>
      <c r="H17" s="137"/>
      <c r="I17" s="137">
        <v>17</v>
      </c>
      <c r="J17" s="138"/>
      <c r="K17" s="138"/>
      <c r="L17" s="138">
        <v>17</v>
      </c>
      <c r="M17" s="241"/>
      <c r="N17" s="241"/>
      <c r="O17" s="137">
        <v>17</v>
      </c>
      <c r="P17" s="137"/>
      <c r="Q17" s="138"/>
      <c r="R17" s="138">
        <v>17</v>
      </c>
      <c r="S17" s="138"/>
      <c r="T17" s="241"/>
      <c r="U17" s="241">
        <v>17</v>
      </c>
      <c r="V17" s="137"/>
      <c r="W17" s="137"/>
      <c r="X17" s="138">
        <v>17</v>
      </c>
      <c r="Y17" s="138"/>
      <c r="Z17" s="138"/>
      <c r="AA17" s="241">
        <v>17</v>
      </c>
      <c r="AB17" s="241"/>
      <c r="AC17" s="137"/>
      <c r="AD17" s="137">
        <v>16</v>
      </c>
      <c r="AE17" s="137"/>
      <c r="AF17" s="138"/>
      <c r="AG17" s="138">
        <v>17</v>
      </c>
      <c r="AH17" s="138"/>
      <c r="AI17" s="138"/>
      <c r="AJ17" s="137">
        <v>17</v>
      </c>
      <c r="AK17" s="58"/>
      <c r="AL17" s="13"/>
      <c r="AM17" s="59"/>
      <c r="AP17" s="35" t="s">
        <v>89</v>
      </c>
    </row>
    <row r="18" spans="1:39" s="35" customFormat="1" ht="13.5" customHeight="1">
      <c r="A18" s="60"/>
      <c r="B18" s="61"/>
      <c r="C18" s="62"/>
      <c r="D18" s="63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  <c r="AM18" s="67"/>
    </row>
    <row r="19" spans="1:39" s="35" customFormat="1" ht="13.5" customHeight="1">
      <c r="A19" s="60"/>
      <c r="B19" s="61"/>
      <c r="C19" s="62"/>
      <c r="D19" s="63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  <c r="AM19" s="67"/>
    </row>
    <row r="20" spans="1:39" s="35" customFormat="1" ht="13.5" customHeight="1">
      <c r="A20" s="60"/>
      <c r="B20" s="61"/>
      <c r="C20" s="62"/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6"/>
      <c r="AM20" s="67"/>
    </row>
    <row r="21" spans="1:39" s="35" customFormat="1" ht="13.5" customHeight="1">
      <c r="A21" s="60"/>
      <c r="B21" s="61"/>
      <c r="C21" s="62"/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M21" s="67"/>
    </row>
    <row r="22" spans="1:39" s="35" customFormat="1" ht="13.5" customHeight="1">
      <c r="A22" s="60"/>
      <c r="B22" s="61"/>
      <c r="C22" s="62"/>
      <c r="D22" s="63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  <c r="AM22" s="67"/>
    </row>
    <row r="23" spans="1:39" s="35" customFormat="1" ht="13.5" customHeight="1">
      <c r="A23" s="60"/>
      <c r="B23" s="61"/>
      <c r="C23" s="62"/>
      <c r="D23" s="63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6"/>
      <c r="AM23" s="67"/>
    </row>
    <row r="24" spans="1:39" s="35" customFormat="1" ht="13.5" customHeight="1">
      <c r="A24" s="60"/>
      <c r="B24" s="61"/>
      <c r="C24" s="62"/>
      <c r="D24" s="63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6"/>
      <c r="AM24" s="67"/>
    </row>
    <row r="25" spans="1:39" s="35" customFormat="1" ht="13.5" customHeight="1">
      <c r="A25" s="60"/>
      <c r="B25" s="61"/>
      <c r="C25" s="62"/>
      <c r="D25" s="6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  <c r="AM25" s="67"/>
    </row>
    <row r="26" spans="1:39" s="35" customFormat="1" ht="13.5" customHeight="1">
      <c r="A26" s="60"/>
      <c r="B26" s="61"/>
      <c r="C26" s="62"/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  <c r="AM26" s="67"/>
    </row>
    <row r="27" spans="1:39" s="35" customFormat="1" ht="13.5" customHeight="1">
      <c r="A27" s="60"/>
      <c r="B27" s="61"/>
      <c r="C27" s="62"/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6"/>
      <c r="AM27" s="67"/>
    </row>
    <row r="28" spans="1:39" s="35" customFormat="1" ht="13.5" customHeight="1">
      <c r="A28" s="60"/>
      <c r="B28" s="61"/>
      <c r="C28" s="62"/>
      <c r="D28" s="63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6"/>
      <c r="AM28" s="67"/>
    </row>
    <row r="29" spans="1:39" s="35" customFormat="1" ht="13.5" customHeight="1">
      <c r="A29" s="60"/>
      <c r="B29" s="61"/>
      <c r="C29" s="62"/>
      <c r="D29" s="63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6"/>
      <c r="AM29" s="67"/>
    </row>
    <row r="30" spans="1:39" s="35" customFormat="1" ht="13.5" customHeight="1">
      <c r="A30" s="60"/>
      <c r="B30" s="61"/>
      <c r="C30" s="62"/>
      <c r="D30" s="63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6"/>
      <c r="AM30" s="67"/>
    </row>
    <row r="31" spans="1:39" s="35" customFormat="1" ht="13.5" customHeight="1" thickBot="1">
      <c r="A31" s="60"/>
      <c r="B31" s="61"/>
      <c r="C31" s="62"/>
      <c r="D31" s="63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6"/>
      <c r="AM31" s="67"/>
    </row>
    <row r="32" spans="1:39" s="39" customFormat="1" ht="24" customHeight="1" thickBot="1">
      <c r="A32" s="68" t="s">
        <v>16</v>
      </c>
      <c r="B32" s="69" t="s">
        <v>0</v>
      </c>
      <c r="C32" s="69" t="s">
        <v>41</v>
      </c>
      <c r="D32" s="70" t="s">
        <v>1</v>
      </c>
      <c r="E32" s="353" t="s">
        <v>2</v>
      </c>
      <c r="F32" s="3">
        <v>1</v>
      </c>
      <c r="G32" s="3">
        <v>2</v>
      </c>
      <c r="H32" s="3">
        <v>3</v>
      </c>
      <c r="I32" s="3">
        <v>4</v>
      </c>
      <c r="J32" s="3">
        <v>5</v>
      </c>
      <c r="K32" s="3">
        <v>6</v>
      </c>
      <c r="L32" s="3">
        <v>7</v>
      </c>
      <c r="M32" s="3">
        <v>8</v>
      </c>
      <c r="N32" s="3">
        <v>9</v>
      </c>
      <c r="O32" s="3">
        <v>10</v>
      </c>
      <c r="P32" s="3">
        <v>11</v>
      </c>
      <c r="Q32" s="3">
        <v>12</v>
      </c>
      <c r="R32" s="3">
        <v>13</v>
      </c>
      <c r="S32" s="3">
        <v>14</v>
      </c>
      <c r="T32" s="3">
        <v>15</v>
      </c>
      <c r="U32" s="3">
        <v>16</v>
      </c>
      <c r="V32" s="3">
        <v>17</v>
      </c>
      <c r="W32" s="3">
        <v>18</v>
      </c>
      <c r="X32" s="3">
        <v>19</v>
      </c>
      <c r="Y32" s="3">
        <v>20</v>
      </c>
      <c r="Z32" s="3">
        <v>21</v>
      </c>
      <c r="AA32" s="3">
        <v>22</v>
      </c>
      <c r="AB32" s="211">
        <v>23</v>
      </c>
      <c r="AC32" s="211">
        <v>24</v>
      </c>
      <c r="AD32" s="211">
        <v>25</v>
      </c>
      <c r="AE32" s="211">
        <v>26</v>
      </c>
      <c r="AF32" s="211">
        <v>27</v>
      </c>
      <c r="AG32" s="211">
        <v>28</v>
      </c>
      <c r="AH32" s="211">
        <v>29</v>
      </c>
      <c r="AI32" s="211">
        <v>30</v>
      </c>
      <c r="AJ32" s="211">
        <v>31</v>
      </c>
      <c r="AK32" s="313" t="s">
        <v>3</v>
      </c>
      <c r="AL32" s="315" t="s">
        <v>4</v>
      </c>
      <c r="AM32" s="317" t="s">
        <v>5</v>
      </c>
    </row>
    <row r="33" spans="1:39" s="39" customFormat="1" ht="24" customHeight="1">
      <c r="A33" s="71"/>
      <c r="B33" s="41" t="s">
        <v>42</v>
      </c>
      <c r="C33" s="41" t="s">
        <v>7</v>
      </c>
      <c r="D33" s="42" t="s">
        <v>205</v>
      </c>
      <c r="E33" s="353"/>
      <c r="F33" s="133" t="s">
        <v>11</v>
      </c>
      <c r="G33" s="133" t="s">
        <v>8</v>
      </c>
      <c r="H33" s="133" t="s">
        <v>8</v>
      </c>
      <c r="I33" s="133" t="s">
        <v>9</v>
      </c>
      <c r="J33" s="133" t="s">
        <v>8</v>
      </c>
      <c r="K33" s="133" t="s">
        <v>10</v>
      </c>
      <c r="L33" s="133" t="s">
        <v>11</v>
      </c>
      <c r="M33" s="133" t="s">
        <v>11</v>
      </c>
      <c r="N33" s="133" t="s">
        <v>8</v>
      </c>
      <c r="O33" s="133" t="s">
        <v>8</v>
      </c>
      <c r="P33" s="133" t="s">
        <v>9</v>
      </c>
      <c r="Q33" s="133" t="s">
        <v>8</v>
      </c>
      <c r="R33" s="133" t="s">
        <v>10</v>
      </c>
      <c r="S33" s="133" t="s">
        <v>11</v>
      </c>
      <c r="T33" s="133" t="s">
        <v>11</v>
      </c>
      <c r="U33" s="133" t="s">
        <v>8</v>
      </c>
      <c r="V33" s="133" t="s">
        <v>8</v>
      </c>
      <c r="W33" s="133" t="s">
        <v>9</v>
      </c>
      <c r="X33" s="133" t="s">
        <v>8</v>
      </c>
      <c r="Y33" s="133" t="s">
        <v>10</v>
      </c>
      <c r="Z33" s="133" t="s">
        <v>11</v>
      </c>
      <c r="AA33" s="133" t="s">
        <v>11</v>
      </c>
      <c r="AB33" s="133" t="s">
        <v>8</v>
      </c>
      <c r="AC33" s="133" t="s">
        <v>8</v>
      </c>
      <c r="AD33" s="133" t="s">
        <v>9</v>
      </c>
      <c r="AE33" s="133" t="s">
        <v>8</v>
      </c>
      <c r="AF33" s="133" t="s">
        <v>10</v>
      </c>
      <c r="AG33" s="133" t="s">
        <v>11</v>
      </c>
      <c r="AH33" s="133" t="s">
        <v>11</v>
      </c>
      <c r="AI33" s="133" t="s">
        <v>8</v>
      </c>
      <c r="AJ33" s="133" t="s">
        <v>8</v>
      </c>
      <c r="AK33" s="352"/>
      <c r="AL33" s="315"/>
      <c r="AM33" s="317"/>
    </row>
    <row r="34" spans="1:39" s="39" customFormat="1" ht="24" customHeight="1">
      <c r="A34" s="43">
        <v>137227</v>
      </c>
      <c r="B34" s="49" t="s">
        <v>67</v>
      </c>
      <c r="C34" s="50" t="s">
        <v>68</v>
      </c>
      <c r="D34" s="46" t="s">
        <v>69</v>
      </c>
      <c r="E34" s="47" t="s">
        <v>14</v>
      </c>
      <c r="F34" s="240"/>
      <c r="G34" s="240" t="s">
        <v>20</v>
      </c>
      <c r="H34" s="236" t="s">
        <v>20</v>
      </c>
      <c r="I34" s="236"/>
      <c r="J34" s="134" t="s">
        <v>20</v>
      </c>
      <c r="K34" s="264"/>
      <c r="L34" s="134"/>
      <c r="M34" s="134" t="s">
        <v>20</v>
      </c>
      <c r="N34" s="134"/>
      <c r="O34" s="236"/>
      <c r="P34" s="236" t="s">
        <v>20</v>
      </c>
      <c r="Q34" s="134"/>
      <c r="R34" s="134"/>
      <c r="S34" s="134" t="s">
        <v>20</v>
      </c>
      <c r="T34" s="134"/>
      <c r="U34" s="134"/>
      <c r="V34" s="236" t="s">
        <v>20</v>
      </c>
      <c r="W34" s="236"/>
      <c r="X34" s="264"/>
      <c r="Y34" s="134" t="s">
        <v>20</v>
      </c>
      <c r="Z34" s="134"/>
      <c r="AA34" s="134"/>
      <c r="AB34" s="134"/>
      <c r="AC34" s="236"/>
      <c r="AD34" s="272" t="s">
        <v>291</v>
      </c>
      <c r="AE34" s="236"/>
      <c r="AF34" s="272" t="s">
        <v>291</v>
      </c>
      <c r="AG34" s="236"/>
      <c r="AH34" s="272" t="s">
        <v>291</v>
      </c>
      <c r="AI34" s="236"/>
      <c r="AJ34" s="236"/>
      <c r="AK34" s="135">
        <v>126</v>
      </c>
      <c r="AL34" s="9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96</v>
      </c>
      <c r="AM34" s="10">
        <f>SUM(AL34-126)</f>
        <v>-30</v>
      </c>
    </row>
    <row r="35" spans="1:39" s="39" customFormat="1" ht="24" customHeight="1">
      <c r="A35" s="43">
        <v>151106</v>
      </c>
      <c r="B35" s="72" t="s">
        <v>70</v>
      </c>
      <c r="C35" s="45" t="s">
        <v>71</v>
      </c>
      <c r="D35" s="46" t="s">
        <v>69</v>
      </c>
      <c r="E35" s="47" t="s">
        <v>14</v>
      </c>
      <c r="F35" s="240"/>
      <c r="G35" s="240" t="s">
        <v>20</v>
      </c>
      <c r="H35" s="236"/>
      <c r="I35" s="236"/>
      <c r="J35" s="134" t="s">
        <v>20</v>
      </c>
      <c r="K35" s="134"/>
      <c r="L35" s="134"/>
      <c r="M35" s="271" t="s">
        <v>291</v>
      </c>
      <c r="N35" s="134"/>
      <c r="O35" s="236"/>
      <c r="P35" s="236" t="s">
        <v>20</v>
      </c>
      <c r="Q35" s="134"/>
      <c r="R35" s="134"/>
      <c r="S35" s="134" t="s">
        <v>20</v>
      </c>
      <c r="T35" s="264"/>
      <c r="U35" s="134"/>
      <c r="V35" s="236" t="s">
        <v>20</v>
      </c>
      <c r="W35" s="236"/>
      <c r="X35" s="134"/>
      <c r="Y35" s="134" t="s">
        <v>20</v>
      </c>
      <c r="Z35" s="134"/>
      <c r="AA35" s="264" t="s">
        <v>20</v>
      </c>
      <c r="AB35" s="134" t="s">
        <v>20</v>
      </c>
      <c r="AC35" s="236"/>
      <c r="AD35" s="236"/>
      <c r="AE35" s="236" t="s">
        <v>20</v>
      </c>
      <c r="AF35" s="134" t="s">
        <v>20</v>
      </c>
      <c r="AG35" s="134"/>
      <c r="AH35" s="134" t="s">
        <v>20</v>
      </c>
      <c r="AI35" s="161"/>
      <c r="AJ35" s="210"/>
      <c r="AK35" s="135">
        <v>126</v>
      </c>
      <c r="AL35" s="9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132</v>
      </c>
      <c r="AM35" s="10">
        <f>SUM(AL35-126)</f>
        <v>6</v>
      </c>
    </row>
    <row r="36" spans="1:39" s="39" customFormat="1" ht="24" customHeight="1">
      <c r="A36" s="43">
        <v>133027</v>
      </c>
      <c r="B36" s="296" t="s">
        <v>72</v>
      </c>
      <c r="C36" s="45" t="s">
        <v>73</v>
      </c>
      <c r="D36" s="46" t="s">
        <v>69</v>
      </c>
      <c r="E36" s="47" t="s">
        <v>14</v>
      </c>
      <c r="F36" s="240" t="s">
        <v>20</v>
      </c>
      <c r="G36" s="240"/>
      <c r="H36" s="236"/>
      <c r="I36" s="236"/>
      <c r="J36" s="134" t="s">
        <v>20</v>
      </c>
      <c r="K36" s="134"/>
      <c r="L36" s="134"/>
      <c r="M36" s="134" t="s">
        <v>20</v>
      </c>
      <c r="N36" s="134"/>
      <c r="O36" s="236"/>
      <c r="P36" s="272" t="s">
        <v>291</v>
      </c>
      <c r="Q36" s="272"/>
      <c r="R36" s="272"/>
      <c r="S36" s="272" t="s">
        <v>291</v>
      </c>
      <c r="T36" s="273"/>
      <c r="U36" s="272"/>
      <c r="V36" s="236" t="s">
        <v>20</v>
      </c>
      <c r="W36" s="236"/>
      <c r="X36" s="134"/>
      <c r="Y36" s="134" t="s">
        <v>20</v>
      </c>
      <c r="Z36" s="134" t="s">
        <v>20</v>
      </c>
      <c r="AA36" s="134"/>
      <c r="AB36" s="134"/>
      <c r="AC36" s="236"/>
      <c r="AD36" s="236" t="s">
        <v>20</v>
      </c>
      <c r="AE36" s="236" t="s">
        <v>20</v>
      </c>
      <c r="AF36" s="264" t="s">
        <v>10</v>
      </c>
      <c r="AG36" s="134"/>
      <c r="AH36" s="134" t="s">
        <v>20</v>
      </c>
      <c r="AI36" s="161"/>
      <c r="AJ36" s="210"/>
      <c r="AK36" s="135">
        <v>126</v>
      </c>
      <c r="AL36" s="9">
        <f>COUNTIF(E36:AK36,"T")*6+COUNTIF(E36:AK36,"P")*12+COUNTIF(E36:AK36,"M")*6+COUNTIF(E36:AK36,"I")*6+COUNTIF(E36:AK36,"N")*12+COUNTIF(E36:AK36,"TI")*11+COUNTIF(E36:AK36,"MT")*12+COUNTIF(E36:AK36,"MN")*18+COUNTIF(E36:AK36,"PI")*17+COUNTIF(E36:AK36,"TN")*18+COUNTIF(E36:AK36,"NB")*6+COUNTIF(E36:AK36,"AF")*6</f>
        <v>114</v>
      </c>
      <c r="AM36" s="10">
        <f>SUM(AL36-126)</f>
        <v>-12</v>
      </c>
    </row>
    <row r="37" spans="1:39" s="39" customFormat="1" ht="24" customHeight="1">
      <c r="A37" s="43">
        <v>142670</v>
      </c>
      <c r="B37" s="49" t="s">
        <v>95</v>
      </c>
      <c r="C37" s="51" t="s">
        <v>96</v>
      </c>
      <c r="D37" s="46" t="s">
        <v>69</v>
      </c>
      <c r="E37" s="47" t="s">
        <v>14</v>
      </c>
      <c r="F37" s="240"/>
      <c r="G37" s="240" t="s">
        <v>20</v>
      </c>
      <c r="H37" s="236"/>
      <c r="I37" s="236"/>
      <c r="J37" s="134" t="s">
        <v>20</v>
      </c>
      <c r="K37" s="264" t="s">
        <v>20</v>
      </c>
      <c r="L37" s="134"/>
      <c r="M37" s="271" t="s">
        <v>291</v>
      </c>
      <c r="N37" s="264"/>
      <c r="O37" s="236"/>
      <c r="P37" s="272" t="s">
        <v>291</v>
      </c>
      <c r="Q37" s="264"/>
      <c r="R37" s="134"/>
      <c r="S37" s="134" t="s">
        <v>20</v>
      </c>
      <c r="T37" s="134"/>
      <c r="U37" s="134"/>
      <c r="V37" s="236" t="s">
        <v>20</v>
      </c>
      <c r="W37" s="236"/>
      <c r="X37" s="134"/>
      <c r="Y37" s="134" t="s">
        <v>20</v>
      </c>
      <c r="Z37" s="134"/>
      <c r="AA37" s="134"/>
      <c r="AB37" s="134" t="s">
        <v>20</v>
      </c>
      <c r="AC37" s="236"/>
      <c r="AD37" s="236"/>
      <c r="AE37" s="236" t="s">
        <v>20</v>
      </c>
      <c r="AF37" s="134"/>
      <c r="AG37" s="134" t="s">
        <v>20</v>
      </c>
      <c r="AH37" s="134" t="s">
        <v>20</v>
      </c>
      <c r="AI37" s="161"/>
      <c r="AJ37" s="210"/>
      <c r="AK37" s="135">
        <v>126</v>
      </c>
      <c r="AL37" s="9">
        <f>COUNTIF(E37:AK37,"T")*6+COUNTIF(E37:AK37,"P")*12+COUNTIF(E37:AK37,"M")*6+COUNTIF(E37:AK37,"I")*6+COUNTIF(E37:AK37,"N")*12+COUNTIF(E37:AK37,"TI")*11+COUNTIF(E37:AK37,"MT")*12+COUNTIF(E37:AK37,"MN")*18+COUNTIF(E37:AK37,"PI")*17+COUNTIF(E37:AK37,"TN")*18+COUNTIF(E37:AK37,"NB")*6+COUNTIF(E37:AK37,"AF")*6</f>
        <v>120</v>
      </c>
      <c r="AM37" s="10">
        <f>SUM(AL37-126)</f>
        <v>-6</v>
      </c>
    </row>
    <row r="38" spans="1:39" s="39" customFormat="1" ht="24" customHeight="1">
      <c r="A38" s="43">
        <v>150894</v>
      </c>
      <c r="B38" s="44" t="s">
        <v>75</v>
      </c>
      <c r="C38" s="73" t="s">
        <v>76</v>
      </c>
      <c r="D38" s="46" t="s">
        <v>69</v>
      </c>
      <c r="E38" s="47" t="s">
        <v>14</v>
      </c>
      <c r="F38" s="240"/>
      <c r="G38" s="283" t="s">
        <v>291</v>
      </c>
      <c r="H38" s="236"/>
      <c r="I38" s="236"/>
      <c r="J38" s="271" t="s">
        <v>291</v>
      </c>
      <c r="K38" s="134"/>
      <c r="L38" s="134" t="s">
        <v>20</v>
      </c>
      <c r="M38" s="344" t="s">
        <v>269</v>
      </c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6"/>
      <c r="AK38" s="135">
        <v>30</v>
      </c>
      <c r="AL38" s="9">
        <f aca="true" t="shared" si="1" ref="AL38:AL45">COUNTIF(E38:AK38,"T")*6+COUNTIF(E38:AK38,"P")*12+COUNTIF(E38:AK38,"M")*6+COUNTIF(E38:AK38,"I")*6+COUNTIF(E38:AK38,"N")*12+COUNTIF(E38:AK38,"TI")*11+COUNTIF(E38:AK38,"MT")*12+COUNTIF(E38:AK38,"MN")*18+COUNTIF(E38:AK38,"PI")*17+COUNTIF(E38:AK38,"TN")*18+COUNTIF(E38:AK38,"NB")*6+COUNTIF(E38:AK38,"AF")*6</f>
        <v>12</v>
      </c>
      <c r="AM38" s="10">
        <f>SUM(AL38-30)</f>
        <v>-18</v>
      </c>
    </row>
    <row r="39" spans="1:39" s="35" customFormat="1" ht="24" customHeight="1">
      <c r="A39" s="43">
        <v>150940</v>
      </c>
      <c r="B39" s="44" t="s">
        <v>79</v>
      </c>
      <c r="C39" s="45" t="s">
        <v>80</v>
      </c>
      <c r="D39" s="46" t="s">
        <v>69</v>
      </c>
      <c r="E39" s="47" t="s">
        <v>14</v>
      </c>
      <c r="F39" s="240"/>
      <c r="G39" s="240"/>
      <c r="H39" s="236"/>
      <c r="I39" s="236"/>
      <c r="J39" s="134"/>
      <c r="K39" s="134"/>
      <c r="L39" s="134" t="s">
        <v>20</v>
      </c>
      <c r="M39" s="134" t="s">
        <v>20</v>
      </c>
      <c r="N39" s="134" t="s">
        <v>20</v>
      </c>
      <c r="O39" s="236"/>
      <c r="P39" s="236"/>
      <c r="Q39" s="134" t="s">
        <v>20</v>
      </c>
      <c r="R39" s="134"/>
      <c r="S39" s="134" t="s">
        <v>20</v>
      </c>
      <c r="T39" s="134"/>
      <c r="U39" s="271" t="s">
        <v>291</v>
      </c>
      <c r="V39" s="236"/>
      <c r="W39" s="236"/>
      <c r="X39" s="134"/>
      <c r="Y39" s="134" t="s">
        <v>20</v>
      </c>
      <c r="Z39" s="134" t="s">
        <v>20</v>
      </c>
      <c r="AA39" s="134"/>
      <c r="AB39" s="271" t="s">
        <v>291</v>
      </c>
      <c r="AC39" s="236"/>
      <c r="AD39" s="236"/>
      <c r="AE39" s="236" t="s">
        <v>20</v>
      </c>
      <c r="AF39" s="134"/>
      <c r="AG39" s="134"/>
      <c r="AH39" s="134" t="s">
        <v>20</v>
      </c>
      <c r="AI39" s="161"/>
      <c r="AJ39" s="210"/>
      <c r="AK39" s="135">
        <v>126</v>
      </c>
      <c r="AL39" s="9">
        <f t="shared" si="1"/>
        <v>108</v>
      </c>
      <c r="AM39" s="10">
        <f>SUM(AL39-126)</f>
        <v>-18</v>
      </c>
    </row>
    <row r="40" spans="1:39" s="35" customFormat="1" ht="24" customHeight="1">
      <c r="A40" s="43">
        <v>136930</v>
      </c>
      <c r="B40" s="49" t="s">
        <v>81</v>
      </c>
      <c r="C40" s="45" t="s">
        <v>82</v>
      </c>
      <c r="D40" s="46" t="s">
        <v>69</v>
      </c>
      <c r="E40" s="47" t="s">
        <v>14</v>
      </c>
      <c r="F40" s="240"/>
      <c r="G40" s="240" t="s">
        <v>20</v>
      </c>
      <c r="H40" s="236"/>
      <c r="I40" s="236"/>
      <c r="J40" s="134" t="s">
        <v>20</v>
      </c>
      <c r="K40" s="134"/>
      <c r="L40" s="134"/>
      <c r="M40" s="134" t="s">
        <v>20</v>
      </c>
      <c r="N40" s="264"/>
      <c r="O40" s="236"/>
      <c r="P40" s="236"/>
      <c r="Q40" s="134"/>
      <c r="R40" s="134"/>
      <c r="S40" s="134" t="s">
        <v>20</v>
      </c>
      <c r="T40" s="134"/>
      <c r="U40" s="134"/>
      <c r="V40" s="236" t="s">
        <v>20</v>
      </c>
      <c r="W40" s="236" t="s">
        <v>20</v>
      </c>
      <c r="X40" s="134"/>
      <c r="Y40" s="134"/>
      <c r="Z40" s="134" t="s">
        <v>20</v>
      </c>
      <c r="AA40" s="134"/>
      <c r="AB40" s="134" t="s">
        <v>20</v>
      </c>
      <c r="AC40" s="236"/>
      <c r="AD40" s="236"/>
      <c r="AE40" s="236" t="s">
        <v>20</v>
      </c>
      <c r="AF40" s="134" t="s">
        <v>20</v>
      </c>
      <c r="AG40" s="134"/>
      <c r="AH40" s="134" t="s">
        <v>20</v>
      </c>
      <c r="AI40" s="161"/>
      <c r="AJ40" s="210"/>
      <c r="AK40" s="135">
        <v>126</v>
      </c>
      <c r="AL40" s="9">
        <f t="shared" si="1"/>
        <v>132</v>
      </c>
      <c r="AM40" s="10">
        <f>SUM(AL40-126)</f>
        <v>6</v>
      </c>
    </row>
    <row r="41" spans="1:39" s="35" customFormat="1" ht="24" customHeight="1">
      <c r="A41" s="43">
        <v>136875</v>
      </c>
      <c r="B41" s="72" t="s">
        <v>83</v>
      </c>
      <c r="C41" s="45" t="s">
        <v>84</v>
      </c>
      <c r="D41" s="46" t="s">
        <v>69</v>
      </c>
      <c r="E41" s="47" t="s">
        <v>14</v>
      </c>
      <c r="F41" s="240"/>
      <c r="G41" s="240" t="s">
        <v>20</v>
      </c>
      <c r="H41" s="236"/>
      <c r="I41" s="236"/>
      <c r="J41" s="134" t="s">
        <v>20</v>
      </c>
      <c r="K41" s="134" t="s">
        <v>20</v>
      </c>
      <c r="L41" s="134"/>
      <c r="M41" s="134" t="s">
        <v>20</v>
      </c>
      <c r="N41" s="134" t="s">
        <v>20</v>
      </c>
      <c r="O41" s="236"/>
      <c r="P41" s="236" t="s">
        <v>20</v>
      </c>
      <c r="Q41" s="264" t="s">
        <v>20</v>
      </c>
      <c r="R41" s="264" t="s">
        <v>20</v>
      </c>
      <c r="S41" s="134" t="s">
        <v>20</v>
      </c>
      <c r="T41" s="134" t="s">
        <v>20</v>
      </c>
      <c r="U41" s="134"/>
      <c r="V41" s="236" t="s">
        <v>20</v>
      </c>
      <c r="W41" s="236"/>
      <c r="X41" s="134" t="s">
        <v>20</v>
      </c>
      <c r="Y41" s="134" t="s">
        <v>20</v>
      </c>
      <c r="Z41" s="134"/>
      <c r="AA41" s="134"/>
      <c r="AB41" s="134" t="s">
        <v>20</v>
      </c>
      <c r="AC41" s="236"/>
      <c r="AD41" s="236"/>
      <c r="AE41" s="288"/>
      <c r="AF41" s="344" t="s">
        <v>268</v>
      </c>
      <c r="AG41" s="345"/>
      <c r="AH41" s="345"/>
      <c r="AI41" s="345"/>
      <c r="AJ41" s="346"/>
      <c r="AK41" s="135">
        <v>102</v>
      </c>
      <c r="AL41" s="9">
        <f t="shared" si="1"/>
        <v>168</v>
      </c>
      <c r="AM41" s="10">
        <f>SUM(AL41-102)</f>
        <v>66</v>
      </c>
    </row>
    <row r="42" spans="1:39" s="35" customFormat="1" ht="24" customHeight="1">
      <c r="A42" s="43">
        <v>127698</v>
      </c>
      <c r="B42" s="49" t="s">
        <v>85</v>
      </c>
      <c r="C42" s="45" t="s">
        <v>86</v>
      </c>
      <c r="D42" s="46" t="s">
        <v>69</v>
      </c>
      <c r="E42" s="47" t="s">
        <v>14</v>
      </c>
      <c r="F42" s="240"/>
      <c r="G42" s="240" t="s">
        <v>20</v>
      </c>
      <c r="H42" s="236"/>
      <c r="I42" s="236"/>
      <c r="J42" s="134" t="s">
        <v>20</v>
      </c>
      <c r="K42" s="264" t="s">
        <v>15</v>
      </c>
      <c r="L42" s="134"/>
      <c r="M42" s="134" t="s">
        <v>20</v>
      </c>
      <c r="N42" s="134" t="s">
        <v>20</v>
      </c>
      <c r="O42" s="236"/>
      <c r="P42" s="236" t="s">
        <v>20</v>
      </c>
      <c r="Q42" s="134"/>
      <c r="R42" s="134"/>
      <c r="S42" s="271" t="s">
        <v>291</v>
      </c>
      <c r="T42" s="134"/>
      <c r="U42" s="134"/>
      <c r="V42" s="236"/>
      <c r="W42" s="236" t="s">
        <v>20</v>
      </c>
      <c r="X42" s="134"/>
      <c r="Y42" s="134" t="s">
        <v>20</v>
      </c>
      <c r="Z42" s="134"/>
      <c r="AA42" s="134"/>
      <c r="AB42" s="134" t="s">
        <v>20</v>
      </c>
      <c r="AC42" s="236"/>
      <c r="AD42" s="236"/>
      <c r="AE42" s="236" t="s">
        <v>20</v>
      </c>
      <c r="AF42" s="134"/>
      <c r="AG42" s="264" t="s">
        <v>20</v>
      </c>
      <c r="AH42" s="134" t="s">
        <v>20</v>
      </c>
      <c r="AI42" s="161"/>
      <c r="AJ42" s="210"/>
      <c r="AK42" s="135">
        <v>126</v>
      </c>
      <c r="AL42" s="9">
        <f t="shared" si="1"/>
        <v>138</v>
      </c>
      <c r="AM42" s="10">
        <f>SUM(AL42-126)</f>
        <v>12</v>
      </c>
    </row>
    <row r="43" spans="1:40" s="35" customFormat="1" ht="24" customHeight="1">
      <c r="A43" s="43">
        <v>124656</v>
      </c>
      <c r="B43" s="49" t="s">
        <v>62</v>
      </c>
      <c r="C43" s="45" t="s">
        <v>211</v>
      </c>
      <c r="D43" s="46" t="s">
        <v>69</v>
      </c>
      <c r="E43" s="47" t="s">
        <v>14</v>
      </c>
      <c r="F43" s="240"/>
      <c r="G43" s="240" t="s">
        <v>20</v>
      </c>
      <c r="H43" s="236"/>
      <c r="I43" s="236" t="s">
        <v>20</v>
      </c>
      <c r="J43" s="134" t="s">
        <v>20</v>
      </c>
      <c r="K43" s="134"/>
      <c r="L43" s="264" t="s">
        <v>20</v>
      </c>
      <c r="M43" s="134" t="s">
        <v>20</v>
      </c>
      <c r="N43" s="134"/>
      <c r="O43" s="265" t="s">
        <v>20</v>
      </c>
      <c r="P43" s="236" t="s">
        <v>20</v>
      </c>
      <c r="Q43" s="134"/>
      <c r="R43" s="134"/>
      <c r="S43" s="134" t="s">
        <v>20</v>
      </c>
      <c r="T43" s="134"/>
      <c r="U43" s="134"/>
      <c r="V43" s="236" t="s">
        <v>20</v>
      </c>
      <c r="W43" s="265"/>
      <c r="X43" s="134"/>
      <c r="Y43" s="134" t="s">
        <v>20</v>
      </c>
      <c r="Z43" s="264" t="s">
        <v>20</v>
      </c>
      <c r="AA43" s="134"/>
      <c r="AB43" s="134"/>
      <c r="AC43" s="236"/>
      <c r="AD43" s="236"/>
      <c r="AE43" s="236" t="s">
        <v>20</v>
      </c>
      <c r="AF43" s="134"/>
      <c r="AG43" s="134" t="s">
        <v>20</v>
      </c>
      <c r="AH43" s="134" t="s">
        <v>20</v>
      </c>
      <c r="AI43" s="161"/>
      <c r="AJ43" s="210"/>
      <c r="AK43" s="135">
        <v>126</v>
      </c>
      <c r="AL43" s="9">
        <f t="shared" si="1"/>
        <v>168</v>
      </c>
      <c r="AM43" s="10">
        <f>SUM(AL43-126)</f>
        <v>42</v>
      </c>
      <c r="AN43" s="75"/>
    </row>
    <row r="44" spans="1:40" s="35" customFormat="1" ht="24" customHeight="1">
      <c r="A44" s="225">
        <v>428620</v>
      </c>
      <c r="B44" s="297" t="s">
        <v>228</v>
      </c>
      <c r="C44" s="207" t="s">
        <v>257</v>
      </c>
      <c r="D44" s="208" t="s">
        <v>69</v>
      </c>
      <c r="E44" s="209" t="s">
        <v>14</v>
      </c>
      <c r="F44" s="240"/>
      <c r="G44" s="240" t="s">
        <v>20</v>
      </c>
      <c r="H44" s="236"/>
      <c r="I44" s="236"/>
      <c r="J44" s="134" t="s">
        <v>20</v>
      </c>
      <c r="K44" s="134"/>
      <c r="L44" s="134"/>
      <c r="M44" s="134" t="s">
        <v>20</v>
      </c>
      <c r="N44" s="134" t="s">
        <v>29</v>
      </c>
      <c r="O44" s="236"/>
      <c r="P44" s="236" t="s">
        <v>20</v>
      </c>
      <c r="Q44" s="134"/>
      <c r="R44" s="134"/>
      <c r="S44" s="134" t="s">
        <v>20</v>
      </c>
      <c r="T44" s="134"/>
      <c r="U44" s="134"/>
      <c r="V44" s="236" t="s">
        <v>20</v>
      </c>
      <c r="W44" s="236"/>
      <c r="X44" s="134"/>
      <c r="Y44" s="134" t="s">
        <v>20</v>
      </c>
      <c r="Z44" s="134" t="s">
        <v>20</v>
      </c>
      <c r="AA44" s="134"/>
      <c r="AB44" s="134" t="s">
        <v>20</v>
      </c>
      <c r="AC44" s="236"/>
      <c r="AD44" s="236"/>
      <c r="AE44" s="236" t="s">
        <v>20</v>
      </c>
      <c r="AF44" s="134" t="s">
        <v>298</v>
      </c>
      <c r="AG44" s="134"/>
      <c r="AH44" s="134" t="s">
        <v>20</v>
      </c>
      <c r="AI44" s="161"/>
      <c r="AJ44" s="210"/>
      <c r="AK44" s="135">
        <v>126</v>
      </c>
      <c r="AL44" s="9">
        <f t="shared" si="1"/>
        <v>162</v>
      </c>
      <c r="AM44" s="10">
        <f>SUM(AL44-126)</f>
        <v>36</v>
      </c>
      <c r="AN44" s="75"/>
    </row>
    <row r="45" spans="1:40" s="35" customFormat="1" ht="24" customHeight="1">
      <c r="A45" s="43">
        <v>428680</v>
      </c>
      <c r="B45" s="298" t="s">
        <v>229</v>
      </c>
      <c r="C45" s="239" t="s">
        <v>224</v>
      </c>
      <c r="D45" s="238" t="s">
        <v>69</v>
      </c>
      <c r="E45" s="209" t="s">
        <v>14</v>
      </c>
      <c r="F45" s="240"/>
      <c r="G45" s="240" t="s">
        <v>20</v>
      </c>
      <c r="H45" s="236"/>
      <c r="I45" s="236" t="s">
        <v>20</v>
      </c>
      <c r="J45" s="134"/>
      <c r="K45" s="134"/>
      <c r="L45" s="134"/>
      <c r="M45" s="134" t="s">
        <v>20</v>
      </c>
      <c r="N45" s="134" t="s">
        <v>20</v>
      </c>
      <c r="O45" s="236"/>
      <c r="P45" s="236" t="s">
        <v>20</v>
      </c>
      <c r="Q45" s="134"/>
      <c r="R45" s="134"/>
      <c r="S45" s="134" t="s">
        <v>20</v>
      </c>
      <c r="T45" s="134"/>
      <c r="U45" s="134"/>
      <c r="V45" s="236"/>
      <c r="W45" s="236"/>
      <c r="X45" s="134"/>
      <c r="Y45" s="271" t="s">
        <v>291</v>
      </c>
      <c r="Z45" s="134"/>
      <c r="AA45" s="134" t="s">
        <v>20</v>
      </c>
      <c r="AB45" s="134" t="s">
        <v>20</v>
      </c>
      <c r="AC45" s="236" t="s">
        <v>20</v>
      </c>
      <c r="AD45" s="236"/>
      <c r="AE45" s="236" t="s">
        <v>20</v>
      </c>
      <c r="AF45" s="134"/>
      <c r="AG45" s="134"/>
      <c r="AH45" s="134" t="s">
        <v>20</v>
      </c>
      <c r="AI45" s="161"/>
      <c r="AJ45" s="210"/>
      <c r="AK45" s="135">
        <v>126</v>
      </c>
      <c r="AL45" s="9">
        <f t="shared" si="1"/>
        <v>132</v>
      </c>
      <c r="AM45" s="10">
        <f>SUM(AL45-126)</f>
        <v>6</v>
      </c>
      <c r="AN45" s="75"/>
    </row>
    <row r="46" spans="1:39" s="35" customFormat="1" ht="24" customHeight="1" thickBot="1">
      <c r="A46" s="233"/>
      <c r="B46" s="198"/>
      <c r="C46" s="234"/>
      <c r="D46" s="235">
        <v>12</v>
      </c>
      <c r="E46" s="215"/>
      <c r="F46" s="242"/>
      <c r="G46" s="242">
        <v>18</v>
      </c>
      <c r="H46" s="163"/>
      <c r="I46" s="163"/>
      <c r="J46" s="162">
        <v>18</v>
      </c>
      <c r="K46" s="162"/>
      <c r="L46" s="162"/>
      <c r="M46" s="162">
        <v>18</v>
      </c>
      <c r="N46" s="162"/>
      <c r="O46" s="163"/>
      <c r="P46" s="163">
        <v>18</v>
      </c>
      <c r="Q46" s="162"/>
      <c r="R46" s="162"/>
      <c r="S46" s="162">
        <v>18</v>
      </c>
      <c r="T46" s="162"/>
      <c r="U46" s="162"/>
      <c r="V46" s="163">
        <v>18</v>
      </c>
      <c r="W46" s="163"/>
      <c r="X46" s="162"/>
      <c r="Y46" s="162">
        <v>18</v>
      </c>
      <c r="Z46" s="162"/>
      <c r="AA46" s="162"/>
      <c r="AB46" s="162">
        <v>18</v>
      </c>
      <c r="AC46" s="163"/>
      <c r="AD46" s="163"/>
      <c r="AE46" s="163">
        <v>18</v>
      </c>
      <c r="AF46" s="162"/>
      <c r="AG46" s="162"/>
      <c r="AH46" s="164">
        <v>18</v>
      </c>
      <c r="AI46" s="164"/>
      <c r="AJ46" s="165"/>
      <c r="AK46" s="231"/>
      <c r="AL46" s="139"/>
      <c r="AM46" s="232"/>
    </row>
    <row r="47" spans="1:40" s="35" customFormat="1" ht="18" customHeight="1">
      <c r="A47" s="77"/>
      <c r="B47" s="61"/>
      <c r="C47" s="77"/>
      <c r="D47" s="78"/>
      <c r="E47" s="65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66"/>
      <c r="AM47" s="80"/>
      <c r="AN47" s="81"/>
    </row>
    <row r="48" spans="1:40" s="35" customFormat="1" ht="18" customHeight="1">
      <c r="A48" s="77"/>
      <c r="B48" s="61"/>
      <c r="C48" s="77"/>
      <c r="D48" s="78"/>
      <c r="E48" s="65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66"/>
      <c r="AM48" s="80"/>
      <c r="AN48" s="81"/>
    </row>
    <row r="49" spans="1:40" s="35" customFormat="1" ht="18" customHeight="1">
      <c r="A49" s="77"/>
      <c r="B49" s="61"/>
      <c r="C49" s="77"/>
      <c r="D49" s="78"/>
      <c r="E49" s="65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66"/>
      <c r="AM49" s="80"/>
      <c r="AN49" s="81"/>
    </row>
    <row r="50" spans="1:40" s="35" customFormat="1" ht="18" customHeight="1">
      <c r="A50" s="77"/>
      <c r="B50" s="61"/>
      <c r="C50" s="77"/>
      <c r="D50" s="78"/>
      <c r="E50" s="65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66"/>
      <c r="AM50" s="80"/>
      <c r="AN50" s="81"/>
    </row>
    <row r="51" spans="1:40" s="35" customFormat="1" ht="18" customHeight="1">
      <c r="A51" s="77"/>
      <c r="B51" s="61"/>
      <c r="C51" s="77"/>
      <c r="D51" s="78"/>
      <c r="E51" s="65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66"/>
      <c r="AM51" s="80"/>
      <c r="AN51" s="81"/>
    </row>
    <row r="52" spans="1:40" s="35" customFormat="1" ht="18" customHeight="1">
      <c r="A52" s="77"/>
      <c r="B52" s="61"/>
      <c r="C52" s="77"/>
      <c r="D52" s="78"/>
      <c r="E52" s="65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66"/>
      <c r="AM52" s="80"/>
      <c r="AN52" s="81"/>
    </row>
    <row r="53" spans="1:40" s="35" customFormat="1" ht="18" customHeight="1">
      <c r="A53" s="77"/>
      <c r="B53" s="61"/>
      <c r="C53" s="77"/>
      <c r="D53" s="78"/>
      <c r="E53" s="65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66"/>
      <c r="AM53" s="80"/>
      <c r="AN53" s="81"/>
    </row>
    <row r="54" spans="1:40" s="35" customFormat="1" ht="18" customHeight="1">
      <c r="A54" s="77"/>
      <c r="B54" s="61"/>
      <c r="C54" s="77"/>
      <c r="D54" s="78"/>
      <c r="E54" s="65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66"/>
      <c r="AM54" s="80"/>
      <c r="AN54" s="81"/>
    </row>
    <row r="55" spans="1:40" s="35" customFormat="1" ht="18" customHeight="1">
      <c r="A55" s="77"/>
      <c r="B55" s="61"/>
      <c r="C55" s="77"/>
      <c r="D55" s="78"/>
      <c r="E55" s="65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66"/>
      <c r="AM55" s="80"/>
      <c r="AN55" s="81"/>
    </row>
    <row r="56" spans="1:40" s="35" customFormat="1" ht="18" customHeight="1" thickBot="1">
      <c r="A56" s="77"/>
      <c r="B56" s="61"/>
      <c r="C56" s="77"/>
      <c r="D56" s="78"/>
      <c r="E56" s="65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66"/>
      <c r="AM56" s="80"/>
      <c r="AN56" s="81"/>
    </row>
    <row r="57" spans="1:39" s="39" customFormat="1" ht="24" customHeight="1" thickBot="1">
      <c r="A57" s="68" t="s">
        <v>16</v>
      </c>
      <c r="B57" s="69" t="s">
        <v>0</v>
      </c>
      <c r="C57" s="69" t="s">
        <v>41</v>
      </c>
      <c r="D57" s="70" t="s">
        <v>1</v>
      </c>
      <c r="E57" s="353" t="s">
        <v>2</v>
      </c>
      <c r="F57" s="3">
        <v>1</v>
      </c>
      <c r="G57" s="3">
        <v>2</v>
      </c>
      <c r="H57" s="3">
        <v>3</v>
      </c>
      <c r="I57" s="3">
        <v>4</v>
      </c>
      <c r="J57" s="3">
        <v>5</v>
      </c>
      <c r="K57" s="3">
        <v>6</v>
      </c>
      <c r="L57" s="3">
        <v>7</v>
      </c>
      <c r="M57" s="3">
        <v>8</v>
      </c>
      <c r="N57" s="3">
        <v>9</v>
      </c>
      <c r="O57" s="3">
        <v>10</v>
      </c>
      <c r="P57" s="3">
        <v>11</v>
      </c>
      <c r="Q57" s="3">
        <v>12</v>
      </c>
      <c r="R57" s="3">
        <v>13</v>
      </c>
      <c r="S57" s="3">
        <v>14</v>
      </c>
      <c r="T57" s="3">
        <v>15</v>
      </c>
      <c r="U57" s="3">
        <v>16</v>
      </c>
      <c r="V57" s="3">
        <v>17</v>
      </c>
      <c r="W57" s="3">
        <v>18</v>
      </c>
      <c r="X57" s="3">
        <v>19</v>
      </c>
      <c r="Y57" s="3">
        <v>20</v>
      </c>
      <c r="Z57" s="3">
        <v>21</v>
      </c>
      <c r="AA57" s="3">
        <v>22</v>
      </c>
      <c r="AB57" s="211">
        <v>23</v>
      </c>
      <c r="AC57" s="211">
        <v>24</v>
      </c>
      <c r="AD57" s="211">
        <v>25</v>
      </c>
      <c r="AE57" s="211">
        <v>26</v>
      </c>
      <c r="AF57" s="211">
        <v>27</v>
      </c>
      <c r="AG57" s="211">
        <v>28</v>
      </c>
      <c r="AH57" s="211">
        <v>29</v>
      </c>
      <c r="AI57" s="211">
        <v>30</v>
      </c>
      <c r="AJ57" s="211">
        <v>31</v>
      </c>
      <c r="AK57" s="313" t="s">
        <v>3</v>
      </c>
      <c r="AL57" s="315" t="s">
        <v>4</v>
      </c>
      <c r="AM57" s="317" t="s">
        <v>5</v>
      </c>
    </row>
    <row r="58" spans="1:39" s="39" customFormat="1" ht="24" customHeight="1">
      <c r="A58" s="40"/>
      <c r="B58" s="41" t="s">
        <v>42</v>
      </c>
      <c r="C58" s="41" t="s">
        <v>7</v>
      </c>
      <c r="D58" s="42" t="s">
        <v>205</v>
      </c>
      <c r="E58" s="353"/>
      <c r="F58" s="133" t="s">
        <v>11</v>
      </c>
      <c r="G58" s="133" t="s">
        <v>8</v>
      </c>
      <c r="H58" s="133" t="s">
        <v>8</v>
      </c>
      <c r="I58" s="133" t="s">
        <v>9</v>
      </c>
      <c r="J58" s="133" t="s">
        <v>8</v>
      </c>
      <c r="K58" s="133" t="s">
        <v>10</v>
      </c>
      <c r="L58" s="133" t="s">
        <v>11</v>
      </c>
      <c r="M58" s="133" t="s">
        <v>11</v>
      </c>
      <c r="N58" s="133" t="s">
        <v>8</v>
      </c>
      <c r="O58" s="133" t="s">
        <v>8</v>
      </c>
      <c r="P58" s="133" t="s">
        <v>9</v>
      </c>
      <c r="Q58" s="133" t="s">
        <v>8</v>
      </c>
      <c r="R58" s="133" t="s">
        <v>10</v>
      </c>
      <c r="S58" s="133" t="s">
        <v>11</v>
      </c>
      <c r="T58" s="133" t="s">
        <v>11</v>
      </c>
      <c r="U58" s="133" t="s">
        <v>8</v>
      </c>
      <c r="V58" s="133" t="s">
        <v>8</v>
      </c>
      <c r="W58" s="133" t="s">
        <v>9</v>
      </c>
      <c r="X58" s="133" t="s">
        <v>8</v>
      </c>
      <c r="Y58" s="133" t="s">
        <v>10</v>
      </c>
      <c r="Z58" s="133" t="s">
        <v>11</v>
      </c>
      <c r="AA58" s="133" t="s">
        <v>11</v>
      </c>
      <c r="AB58" s="133" t="s">
        <v>8</v>
      </c>
      <c r="AC58" s="133" t="s">
        <v>8</v>
      </c>
      <c r="AD58" s="133" t="s">
        <v>9</v>
      </c>
      <c r="AE58" s="133" t="s">
        <v>8</v>
      </c>
      <c r="AF58" s="133" t="s">
        <v>10</v>
      </c>
      <c r="AG58" s="133" t="s">
        <v>11</v>
      </c>
      <c r="AH58" s="133" t="s">
        <v>11</v>
      </c>
      <c r="AI58" s="133" t="s">
        <v>8</v>
      </c>
      <c r="AJ58" s="133" t="s">
        <v>8</v>
      </c>
      <c r="AK58" s="352"/>
      <c r="AL58" s="315"/>
      <c r="AM58" s="317"/>
    </row>
    <row r="59" spans="1:39" s="39" customFormat="1" ht="24" customHeight="1">
      <c r="A59" s="43">
        <v>151025</v>
      </c>
      <c r="B59" s="72" t="s">
        <v>90</v>
      </c>
      <c r="C59" s="45" t="s">
        <v>91</v>
      </c>
      <c r="D59" s="46" t="s">
        <v>92</v>
      </c>
      <c r="E59" s="47" t="s">
        <v>14</v>
      </c>
      <c r="F59" s="240"/>
      <c r="G59" s="240"/>
      <c r="H59" s="236" t="s">
        <v>20</v>
      </c>
      <c r="I59" s="236"/>
      <c r="J59" s="134" t="s">
        <v>20</v>
      </c>
      <c r="K59" s="271" t="s">
        <v>291</v>
      </c>
      <c r="L59" s="134"/>
      <c r="M59" s="134"/>
      <c r="N59" s="134" t="s">
        <v>20</v>
      </c>
      <c r="O59" s="236"/>
      <c r="P59" s="265"/>
      <c r="Q59" s="271" t="s">
        <v>291</v>
      </c>
      <c r="R59" s="134"/>
      <c r="S59" s="134"/>
      <c r="T59" s="271" t="s">
        <v>291</v>
      </c>
      <c r="U59" s="134"/>
      <c r="V59" s="236" t="s">
        <v>20</v>
      </c>
      <c r="W59" s="236"/>
      <c r="X59" s="134"/>
      <c r="Y59" s="264" t="s">
        <v>20</v>
      </c>
      <c r="Z59" s="134" t="s">
        <v>20</v>
      </c>
      <c r="AA59" s="134"/>
      <c r="AB59" s="134"/>
      <c r="AC59" s="236" t="s">
        <v>20</v>
      </c>
      <c r="AD59" s="236"/>
      <c r="AE59" s="236"/>
      <c r="AF59" s="134" t="s">
        <v>20</v>
      </c>
      <c r="AG59" s="134"/>
      <c r="AH59" s="134"/>
      <c r="AI59" s="134" t="s">
        <v>20</v>
      </c>
      <c r="AJ59" s="236"/>
      <c r="AK59" s="135">
        <v>126</v>
      </c>
      <c r="AL59" s="9">
        <f>COUNTIF(E59:AK59,"T")*6+COUNTIF(E59:AK59,"P")*12+COUNTIF(E59:AK59,"M")*6+COUNTIF(E59:AK59,"I")*6+COUNTIF(E59:AK59,"N")*12+COUNTIF(E59:AK59,"TI")*11+COUNTIF(E59:AK59,"MT")*12+COUNTIF(E59:AK59,"MN")*18+COUNTIF(E59:AK59,"PI")*17+COUNTIF(E59:AK59,"TN")*18+COUNTIF(E59:AK59,"NB")*6+COUNTIF(E59:AK59,"AF")*6</f>
        <v>108</v>
      </c>
      <c r="AM59" s="10">
        <f>SUM(AL59-126)</f>
        <v>-18</v>
      </c>
    </row>
    <row r="60" spans="1:39" s="39" customFormat="1" ht="24" customHeight="1">
      <c r="A60" s="43">
        <v>137260</v>
      </c>
      <c r="B60" s="49" t="s">
        <v>93</v>
      </c>
      <c r="C60" s="45" t="s">
        <v>94</v>
      </c>
      <c r="D60" s="46" t="s">
        <v>92</v>
      </c>
      <c r="E60" s="47" t="s">
        <v>14</v>
      </c>
      <c r="F60" s="240"/>
      <c r="G60" s="240"/>
      <c r="H60" s="236" t="s">
        <v>20</v>
      </c>
      <c r="I60" s="236"/>
      <c r="J60" s="264" t="s">
        <v>20</v>
      </c>
      <c r="K60" s="134" t="s">
        <v>20</v>
      </c>
      <c r="L60" s="134"/>
      <c r="M60" s="134"/>
      <c r="N60" s="134" t="s">
        <v>20</v>
      </c>
      <c r="O60" s="265" t="s">
        <v>20</v>
      </c>
      <c r="P60" s="236"/>
      <c r="Q60" s="134"/>
      <c r="R60" s="134"/>
      <c r="S60" s="134"/>
      <c r="T60" s="134" t="s">
        <v>20</v>
      </c>
      <c r="U60" s="134"/>
      <c r="V60" s="236"/>
      <c r="W60" s="236" t="s">
        <v>20</v>
      </c>
      <c r="X60" s="134" t="s">
        <v>20</v>
      </c>
      <c r="Y60" s="134"/>
      <c r="Z60" s="134" t="s">
        <v>20</v>
      </c>
      <c r="AA60" s="134"/>
      <c r="AB60" s="134"/>
      <c r="AC60" s="236" t="s">
        <v>20</v>
      </c>
      <c r="AD60" s="236"/>
      <c r="AE60" s="236"/>
      <c r="AF60" s="134" t="s">
        <v>20</v>
      </c>
      <c r="AG60" s="134"/>
      <c r="AH60" s="134"/>
      <c r="AI60" s="134" t="s">
        <v>20</v>
      </c>
      <c r="AJ60" s="210" t="s">
        <v>20</v>
      </c>
      <c r="AK60" s="135">
        <v>126</v>
      </c>
      <c r="AL60" s="9">
        <f>COUNTIF(E60:AK60,"T")*6+COUNTIF(E60:AK60,"P")*12+COUNTIF(E60:AK60,"M")*6+COUNTIF(E60:AK60,"I")*6+COUNTIF(E60:AK60,"N")*12+COUNTIF(E60:AK60,"TI")*11+COUNTIF(E60:AK60,"MT")*12+COUNTIF(E60:AK60,"MN")*18+COUNTIF(E60:AK60,"PI")*17+COUNTIF(E60:AK60,"TN")*18+COUNTIF(E60:AK60,"NB")*6+COUNTIF(E60:AK60,"AF")*6</f>
        <v>156</v>
      </c>
      <c r="AM60" s="10">
        <f>SUM(AL60-126)</f>
        <v>30</v>
      </c>
    </row>
    <row r="61" spans="1:39" s="39" customFormat="1" ht="24" customHeight="1">
      <c r="A61" s="43">
        <v>151238</v>
      </c>
      <c r="B61" s="72" t="s">
        <v>97</v>
      </c>
      <c r="C61" s="45" t="s">
        <v>98</v>
      </c>
      <c r="D61" s="46" t="s">
        <v>92</v>
      </c>
      <c r="E61" s="47" t="s">
        <v>14</v>
      </c>
      <c r="F61" s="240"/>
      <c r="G61" s="240"/>
      <c r="H61" s="236" t="s">
        <v>20</v>
      </c>
      <c r="I61" s="236"/>
      <c r="J61" s="134"/>
      <c r="K61" s="134" t="s">
        <v>20</v>
      </c>
      <c r="L61" s="264" t="s">
        <v>15</v>
      </c>
      <c r="M61" s="134"/>
      <c r="N61" s="134"/>
      <c r="O61" s="236" t="s">
        <v>20</v>
      </c>
      <c r="P61" s="265"/>
      <c r="Q61" s="134" t="s">
        <v>20</v>
      </c>
      <c r="R61" s="134"/>
      <c r="S61" s="134"/>
      <c r="T61" s="134" t="s">
        <v>20</v>
      </c>
      <c r="U61" s="134"/>
      <c r="V61" s="236" t="s">
        <v>20</v>
      </c>
      <c r="W61" s="236" t="s">
        <v>20</v>
      </c>
      <c r="X61" s="134"/>
      <c r="Y61" s="134"/>
      <c r="Z61" s="134" t="s">
        <v>20</v>
      </c>
      <c r="AA61" s="134"/>
      <c r="AB61" s="134" t="s">
        <v>20</v>
      </c>
      <c r="AC61" s="236" t="s">
        <v>20</v>
      </c>
      <c r="AD61" s="236"/>
      <c r="AE61" s="236"/>
      <c r="AF61" s="134" t="s">
        <v>20</v>
      </c>
      <c r="AG61" s="134"/>
      <c r="AH61" s="134"/>
      <c r="AI61" s="134" t="s">
        <v>20</v>
      </c>
      <c r="AJ61" s="210" t="s">
        <v>15</v>
      </c>
      <c r="AK61" s="135">
        <v>126</v>
      </c>
      <c r="AL61" s="9">
        <f>COUNTIF(E61:AK61,"T")*6+COUNTIF(E61:AK61,"P")*12+COUNTIF(E61:AK61,"M")*6+COUNTIF(E61:AK61,"I")*6+COUNTIF(E61:AK61,"N")*12+COUNTIF(E61:AK61,"TI")*11+COUNTIF(E61:AK61,"MT")*12+COUNTIF(E61:AK61,"MN")*18+COUNTIF(E61:AK61,"PI")*17+COUNTIF(E61:AK61,"TN")*18+COUNTIF(E61:AK61,"NB")*6+COUNTIF(E61:AK61,"AF")*6</f>
        <v>156</v>
      </c>
      <c r="AM61" s="10">
        <f>SUM(AL61-126)</f>
        <v>30</v>
      </c>
    </row>
    <row r="62" spans="1:39" s="39" customFormat="1" ht="24" customHeight="1">
      <c r="A62" s="43">
        <v>427730</v>
      </c>
      <c r="B62" s="72" t="s">
        <v>139</v>
      </c>
      <c r="C62" s="45" t="s">
        <v>140</v>
      </c>
      <c r="D62" s="46" t="s">
        <v>92</v>
      </c>
      <c r="E62" s="47" t="s">
        <v>14</v>
      </c>
      <c r="F62" s="240"/>
      <c r="G62" s="240"/>
      <c r="H62" s="236" t="s">
        <v>20</v>
      </c>
      <c r="I62" s="236"/>
      <c r="J62" s="134"/>
      <c r="K62" s="134" t="s">
        <v>20</v>
      </c>
      <c r="L62" s="134"/>
      <c r="M62" s="134"/>
      <c r="N62" s="134" t="s">
        <v>20</v>
      </c>
      <c r="O62" s="236"/>
      <c r="P62" s="236"/>
      <c r="Q62" s="134" t="s">
        <v>20</v>
      </c>
      <c r="R62" s="134"/>
      <c r="S62" s="134"/>
      <c r="T62" s="134" t="s">
        <v>20</v>
      </c>
      <c r="U62" s="134"/>
      <c r="V62" s="236"/>
      <c r="W62" s="236" t="s">
        <v>20</v>
      </c>
      <c r="X62" s="134"/>
      <c r="Y62" s="134"/>
      <c r="Z62" s="134" t="s">
        <v>20</v>
      </c>
      <c r="AA62" s="134"/>
      <c r="AB62" s="134"/>
      <c r="AC62" s="236" t="s">
        <v>20</v>
      </c>
      <c r="AD62" s="236"/>
      <c r="AE62" s="236" t="s">
        <v>20</v>
      </c>
      <c r="AF62" s="134" t="s">
        <v>20</v>
      </c>
      <c r="AG62" s="134"/>
      <c r="AH62" s="134"/>
      <c r="AI62" s="134" t="s">
        <v>20</v>
      </c>
      <c r="AJ62" s="210"/>
      <c r="AK62" s="135">
        <v>126</v>
      </c>
      <c r="AL62" s="9">
        <f>COUNTIF(E62:AK62,"T")*6+COUNTIF(E62:AK62,"P")*12+COUNTIF(E62:AK62,"M")*6+COUNTIF(E62:AK62,"I")*6+COUNTIF(E62:AK62,"N")*12+COUNTIF(E62:AK62,"TI")*11+COUNTIF(E62:AK62,"MT")*12+COUNTIF(E62:AK62,"MN")*18+COUNTIF(E62:AK62,"PI")*17+COUNTIF(E62:AK62,"TN")*18+COUNTIF(E62:AK62,"NB")*6+COUNTIF(E62:AK62,"AF")*6</f>
        <v>132</v>
      </c>
      <c r="AM62" s="10">
        <f>SUM(AL62-126)</f>
        <v>6</v>
      </c>
    </row>
    <row r="63" spans="1:39" s="39" customFormat="1" ht="24" customHeight="1">
      <c r="A63" s="43">
        <v>142832</v>
      </c>
      <c r="B63" s="44" t="s">
        <v>99</v>
      </c>
      <c r="C63" s="52" t="s">
        <v>100</v>
      </c>
      <c r="D63" s="46" t="s">
        <v>92</v>
      </c>
      <c r="E63" s="47" t="s">
        <v>14</v>
      </c>
      <c r="F63" s="240"/>
      <c r="G63" s="260" t="s">
        <v>20</v>
      </c>
      <c r="H63" s="236" t="s">
        <v>20</v>
      </c>
      <c r="I63" s="236"/>
      <c r="J63" s="134"/>
      <c r="K63" s="134" t="s">
        <v>20</v>
      </c>
      <c r="L63" s="134"/>
      <c r="M63" s="134"/>
      <c r="N63" s="134" t="s">
        <v>20</v>
      </c>
      <c r="O63" s="265" t="s">
        <v>20</v>
      </c>
      <c r="P63" s="236"/>
      <c r="Q63" s="344" t="s">
        <v>278</v>
      </c>
      <c r="R63" s="345"/>
      <c r="S63" s="345"/>
      <c r="T63" s="345"/>
      <c r="U63" s="345"/>
      <c r="V63" s="345"/>
      <c r="W63" s="346"/>
      <c r="X63" s="134"/>
      <c r="Y63" s="134"/>
      <c r="Z63" s="134" t="s">
        <v>20</v>
      </c>
      <c r="AA63" s="134"/>
      <c r="AB63" s="134"/>
      <c r="AC63" s="236" t="s">
        <v>20</v>
      </c>
      <c r="AD63" s="236"/>
      <c r="AE63" s="236"/>
      <c r="AF63" s="134" t="s">
        <v>20</v>
      </c>
      <c r="AG63" s="134"/>
      <c r="AH63" s="134"/>
      <c r="AI63" s="271" t="s">
        <v>291</v>
      </c>
      <c r="AJ63" s="275" t="s">
        <v>291</v>
      </c>
      <c r="AK63" s="135">
        <v>96</v>
      </c>
      <c r="AL63" s="9">
        <f aca="true" t="shared" si="2" ref="AL63:AL70">COUNTIF(E63:AK63,"T")*6+COUNTIF(E63:AK63,"P")*12+COUNTIF(E63:AK63,"M")*6+COUNTIF(E63:AK63,"I")*6+COUNTIF(E63:AK63,"N")*12+COUNTIF(E63:AK63,"TI")*11+COUNTIF(E63:AK63,"MT")*12+COUNTIF(E63:AK63,"MN")*18+COUNTIF(E63:AK63,"PI")*17+COUNTIF(E63:AK63,"TN")*18+COUNTIF(E63:AK63,"NB")*6+COUNTIF(E63:AK63,"AF")*6</f>
        <v>96</v>
      </c>
      <c r="AM63" s="10">
        <f>SUM(AL63-96)</f>
        <v>0</v>
      </c>
    </row>
    <row r="64" spans="1:39" s="39" customFormat="1" ht="24" customHeight="1">
      <c r="A64" s="43">
        <v>151076</v>
      </c>
      <c r="B64" s="49" t="s">
        <v>101</v>
      </c>
      <c r="C64" s="45" t="s">
        <v>102</v>
      </c>
      <c r="D64" s="46" t="s">
        <v>92</v>
      </c>
      <c r="E64" s="47" t="s">
        <v>14</v>
      </c>
      <c r="F64" s="240"/>
      <c r="G64" s="240"/>
      <c r="H64" s="236" t="s">
        <v>20</v>
      </c>
      <c r="I64" s="236"/>
      <c r="J64" s="134"/>
      <c r="K64" s="271" t="s">
        <v>291</v>
      </c>
      <c r="L64" s="134"/>
      <c r="M64" s="264"/>
      <c r="N64" s="271" t="s">
        <v>291</v>
      </c>
      <c r="O64" s="236"/>
      <c r="P64" s="236"/>
      <c r="Q64" s="134" t="s">
        <v>20</v>
      </c>
      <c r="R64" s="134" t="s">
        <v>20</v>
      </c>
      <c r="S64" s="134" t="s">
        <v>20</v>
      </c>
      <c r="T64" s="134" t="s">
        <v>20</v>
      </c>
      <c r="U64" s="134" t="s">
        <v>20</v>
      </c>
      <c r="V64" s="236"/>
      <c r="W64" s="236" t="s">
        <v>20</v>
      </c>
      <c r="X64" s="134"/>
      <c r="Y64" s="134"/>
      <c r="Z64" s="134" t="s">
        <v>20</v>
      </c>
      <c r="AA64" s="134"/>
      <c r="AB64" s="134" t="s">
        <v>10</v>
      </c>
      <c r="AC64" s="236" t="s">
        <v>20</v>
      </c>
      <c r="AD64" s="236"/>
      <c r="AE64" s="236"/>
      <c r="AF64" s="134" t="s">
        <v>20</v>
      </c>
      <c r="AG64" s="134" t="s">
        <v>10</v>
      </c>
      <c r="AH64" s="134"/>
      <c r="AI64" s="134" t="s">
        <v>20</v>
      </c>
      <c r="AJ64" s="210"/>
      <c r="AK64" s="135">
        <v>126</v>
      </c>
      <c r="AL64" s="9">
        <f>COUNTIF(E64:AK64,"T")*6+COUNTIF(E64:AK64,"P")*12+COUNTIF(E64:AK64,"M")*6+COUNTIF(E64:AK64,"I")*6+COUNTIF(E64:AK64,"N")*12+COUNTIF(E64:AK64,"TI")*11+COUNTIF(E64:AK64,"MT")*12+COUNTIF(E64:AK64,"MN")*18+COUNTIF(E64:AK64,"PI")*17+COUNTIF(E64:AK64,"TN")*18+COUNTIF(E64:AK64,"NB")*6+COUNTIF(E64:AK64,"AF")*6</f>
        <v>144</v>
      </c>
      <c r="AM64" s="10">
        <f>SUM(AL64-126)</f>
        <v>18</v>
      </c>
    </row>
    <row r="65" spans="1:39" s="39" customFormat="1" ht="24" customHeight="1">
      <c r="A65" s="43">
        <v>139530</v>
      </c>
      <c r="B65" s="49" t="s">
        <v>210</v>
      </c>
      <c r="C65" s="45" t="s">
        <v>230</v>
      </c>
      <c r="D65" s="46" t="s">
        <v>92</v>
      </c>
      <c r="E65" s="136" t="s">
        <v>14</v>
      </c>
      <c r="F65" s="327" t="s">
        <v>266</v>
      </c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9"/>
      <c r="AK65" s="135">
        <v>126</v>
      </c>
      <c r="AL65" s="9">
        <f t="shared" si="2"/>
        <v>0</v>
      </c>
      <c r="AM65" s="10">
        <f>SUM(AL65-126)</f>
        <v>-126</v>
      </c>
    </row>
    <row r="66" spans="1:39" s="39" customFormat="1" ht="24" customHeight="1">
      <c r="A66" s="43">
        <v>152366</v>
      </c>
      <c r="B66" s="49" t="s">
        <v>103</v>
      </c>
      <c r="C66" s="45" t="s">
        <v>104</v>
      </c>
      <c r="D66" s="46" t="s">
        <v>92</v>
      </c>
      <c r="E66" s="47" t="s">
        <v>14</v>
      </c>
      <c r="F66" s="240"/>
      <c r="G66" s="240"/>
      <c r="H66" s="236" t="s">
        <v>20</v>
      </c>
      <c r="I66" s="236"/>
      <c r="J66" s="134"/>
      <c r="K66" s="134" t="s">
        <v>20</v>
      </c>
      <c r="L66" s="134"/>
      <c r="M66" s="134"/>
      <c r="N66" s="134" t="s">
        <v>20</v>
      </c>
      <c r="O66" s="236"/>
      <c r="P66" s="236"/>
      <c r="Q66" s="134" t="s">
        <v>20</v>
      </c>
      <c r="R66" s="134"/>
      <c r="S66" s="134"/>
      <c r="T66" s="134" t="s">
        <v>20</v>
      </c>
      <c r="U66" s="134"/>
      <c r="V66" s="236"/>
      <c r="W66" s="236" t="s">
        <v>20</v>
      </c>
      <c r="X66" s="134"/>
      <c r="Y66" s="134"/>
      <c r="Z66" s="134" t="s">
        <v>20</v>
      </c>
      <c r="AA66" s="134"/>
      <c r="AB66" s="134"/>
      <c r="AC66" s="236" t="s">
        <v>20</v>
      </c>
      <c r="AD66" s="236"/>
      <c r="AE66" s="236" t="s">
        <v>20</v>
      </c>
      <c r="AF66" s="134"/>
      <c r="AG66" s="134"/>
      <c r="AH66" s="271" t="s">
        <v>291</v>
      </c>
      <c r="AI66" s="134" t="s">
        <v>20</v>
      </c>
      <c r="AJ66" s="210"/>
      <c r="AK66" s="135">
        <v>126</v>
      </c>
      <c r="AL66" s="9">
        <f>COUNTIF(E66:AK66,"T")*6+COUNTIF(E66:AK66,"P")*12+COUNTIF(E66:AK66,"M")*6+COUNTIF(E66:AK66,"I")*6+COUNTIF(E66:AK66,"N")*12+COUNTIF(E66:AK66,"TI")*11+COUNTIF(E66:AK66,"MT")*12+COUNTIF(E66:AK66,"MN")*18+COUNTIF(E66:AK66,"PI")*17+COUNTIF(E66:AK66,"TN")*18+COUNTIF(E66:AK66,"NB")*6+COUNTIF(E66:AK66,"AF")*6</f>
        <v>120</v>
      </c>
      <c r="AM66" s="10">
        <f>SUM(AL66-126)</f>
        <v>-6</v>
      </c>
    </row>
    <row r="67" spans="1:39" s="39" customFormat="1" ht="24" customHeight="1">
      <c r="A67" s="43">
        <v>121800</v>
      </c>
      <c r="B67" s="49" t="s">
        <v>105</v>
      </c>
      <c r="C67" s="45" t="s">
        <v>106</v>
      </c>
      <c r="D67" s="46" t="s">
        <v>92</v>
      </c>
      <c r="E67" s="47" t="s">
        <v>14</v>
      </c>
      <c r="F67" s="343" t="s">
        <v>19</v>
      </c>
      <c r="G67" s="324"/>
      <c r="H67" s="324"/>
      <c r="I67" s="324"/>
      <c r="J67" s="324"/>
      <c r="K67" s="324"/>
      <c r="L67" s="324"/>
      <c r="M67" s="325"/>
      <c r="N67" s="347" t="s">
        <v>266</v>
      </c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9"/>
      <c r="AK67" s="135">
        <v>90</v>
      </c>
      <c r="AL67" s="9">
        <f t="shared" si="2"/>
        <v>0</v>
      </c>
      <c r="AM67" s="10">
        <f>SUM(AL67-90)</f>
        <v>-90</v>
      </c>
    </row>
    <row r="68" spans="1:39" s="39" customFormat="1" ht="24" customHeight="1">
      <c r="A68" s="43">
        <v>103551</v>
      </c>
      <c r="B68" s="72" t="s">
        <v>107</v>
      </c>
      <c r="C68" s="45" t="s">
        <v>108</v>
      </c>
      <c r="D68" s="46" t="s">
        <v>92</v>
      </c>
      <c r="E68" s="47" t="s">
        <v>14</v>
      </c>
      <c r="F68" s="240" t="s">
        <v>20</v>
      </c>
      <c r="G68" s="240"/>
      <c r="H68" s="236" t="s">
        <v>20</v>
      </c>
      <c r="I68" s="236"/>
      <c r="J68" s="271" t="s">
        <v>291</v>
      </c>
      <c r="K68" s="271" t="s">
        <v>291</v>
      </c>
      <c r="L68" s="344" t="s">
        <v>278</v>
      </c>
      <c r="M68" s="346"/>
      <c r="N68" s="134"/>
      <c r="O68" s="236"/>
      <c r="P68" s="236"/>
      <c r="Q68" s="134"/>
      <c r="R68" s="134"/>
      <c r="S68" s="134"/>
      <c r="T68" s="134" t="s">
        <v>20</v>
      </c>
      <c r="U68" s="134"/>
      <c r="V68" s="265" t="s">
        <v>20</v>
      </c>
      <c r="W68" s="236" t="s">
        <v>20</v>
      </c>
      <c r="X68" s="134"/>
      <c r="Y68" s="134"/>
      <c r="Z68" s="134" t="s">
        <v>20</v>
      </c>
      <c r="AA68" s="134"/>
      <c r="AB68" s="264" t="s">
        <v>20</v>
      </c>
      <c r="AC68" s="236" t="s">
        <v>20</v>
      </c>
      <c r="AD68" s="236"/>
      <c r="AE68" s="236"/>
      <c r="AF68" s="134" t="s">
        <v>20</v>
      </c>
      <c r="AG68" s="134"/>
      <c r="AH68" s="134"/>
      <c r="AI68" s="271" t="s">
        <v>291</v>
      </c>
      <c r="AJ68" s="267"/>
      <c r="AK68" s="135">
        <v>114</v>
      </c>
      <c r="AL68" s="9">
        <f>COUNTIF(E68:AK68,"T")*6+COUNTIF(E68:AK68,"P")*12+COUNTIF(E68:AK68,"M")*6+COUNTIF(E68:AK68,"I")*6+COUNTIF(E68:AK68,"N")*12+COUNTIF(E68:AK68,"TI")*11+COUNTIF(E68:AK68,"MT")*12+COUNTIF(E68:AK68,"MN")*18+COUNTIF(E68:AK68,"PI")*17+COUNTIF(E68:AK68,"TN")*18+COUNTIF(E68:AK68,"NB")*6+COUNTIF(E68:AK68,"AF")*6</f>
        <v>108</v>
      </c>
      <c r="AM68" s="10">
        <f>SUM(AL68-114)</f>
        <v>-6</v>
      </c>
    </row>
    <row r="69" spans="1:39" s="39" customFormat="1" ht="24" customHeight="1">
      <c r="A69" s="43">
        <v>150738</v>
      </c>
      <c r="B69" s="49" t="s">
        <v>109</v>
      </c>
      <c r="C69" s="45" t="s">
        <v>110</v>
      </c>
      <c r="D69" s="46" t="s">
        <v>92</v>
      </c>
      <c r="E69" s="136" t="s">
        <v>14</v>
      </c>
      <c r="F69" s="240"/>
      <c r="G69" s="240" t="s">
        <v>15</v>
      </c>
      <c r="H69" s="236" t="s">
        <v>20</v>
      </c>
      <c r="I69" s="236"/>
      <c r="J69" s="134" t="s">
        <v>15</v>
      </c>
      <c r="K69" s="134" t="s">
        <v>20</v>
      </c>
      <c r="L69" s="134"/>
      <c r="M69" s="271" t="s">
        <v>291</v>
      </c>
      <c r="N69" s="134" t="s">
        <v>20</v>
      </c>
      <c r="O69" s="236"/>
      <c r="P69" s="265"/>
      <c r="Q69" s="134" t="s">
        <v>20</v>
      </c>
      <c r="R69" s="134"/>
      <c r="S69" s="264" t="s">
        <v>15</v>
      </c>
      <c r="T69" s="344" t="s">
        <v>271</v>
      </c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6"/>
      <c r="AK69" s="135">
        <v>60</v>
      </c>
      <c r="AL69" s="9">
        <f t="shared" si="2"/>
        <v>66</v>
      </c>
      <c r="AM69" s="10">
        <f>SUM(AL69-60)</f>
        <v>6</v>
      </c>
    </row>
    <row r="70" spans="1:39" s="35" customFormat="1" ht="24" customHeight="1">
      <c r="A70" s="43">
        <v>427020</v>
      </c>
      <c r="B70" s="299" t="s">
        <v>220</v>
      </c>
      <c r="C70" s="45" t="s">
        <v>259</v>
      </c>
      <c r="D70" s="46" t="s">
        <v>92</v>
      </c>
      <c r="E70" s="136" t="s">
        <v>14</v>
      </c>
      <c r="F70" s="327" t="s">
        <v>266</v>
      </c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9"/>
      <c r="AK70" s="135">
        <v>126</v>
      </c>
      <c r="AL70" s="9">
        <f t="shared" si="2"/>
        <v>0</v>
      </c>
      <c r="AM70" s="10">
        <f>SUM(AL70-126)</f>
        <v>-126</v>
      </c>
    </row>
    <row r="71" spans="1:39" s="39" customFormat="1" ht="24" customHeight="1" thickBot="1">
      <c r="A71" s="198"/>
      <c r="B71" s="212"/>
      <c r="C71" s="85"/>
      <c r="D71" s="56">
        <v>12</v>
      </c>
      <c r="E71" s="175"/>
      <c r="F71" s="243"/>
      <c r="G71" s="242"/>
      <c r="H71" s="163">
        <v>17</v>
      </c>
      <c r="I71" s="163"/>
      <c r="J71" s="162"/>
      <c r="K71" s="162">
        <v>17</v>
      </c>
      <c r="L71" s="162"/>
      <c r="M71" s="162"/>
      <c r="N71" s="162">
        <v>17</v>
      </c>
      <c r="O71" s="163"/>
      <c r="P71" s="163"/>
      <c r="Q71" s="162">
        <v>17</v>
      </c>
      <c r="R71" s="162"/>
      <c r="S71" s="162"/>
      <c r="T71" s="162">
        <v>17</v>
      </c>
      <c r="U71" s="162"/>
      <c r="V71" s="163"/>
      <c r="W71" s="163">
        <v>17</v>
      </c>
      <c r="X71" s="162"/>
      <c r="Y71" s="162"/>
      <c r="Z71" s="162">
        <v>17</v>
      </c>
      <c r="AA71" s="162"/>
      <c r="AB71" s="162"/>
      <c r="AC71" s="163">
        <v>17</v>
      </c>
      <c r="AD71" s="163"/>
      <c r="AE71" s="163"/>
      <c r="AF71" s="162">
        <v>17</v>
      </c>
      <c r="AG71" s="162"/>
      <c r="AH71" s="164"/>
      <c r="AI71" s="164">
        <v>17</v>
      </c>
      <c r="AJ71" s="259"/>
      <c r="AK71" s="58"/>
      <c r="AL71" s="13"/>
      <c r="AM71" s="59"/>
    </row>
    <row r="72" spans="1:39" s="39" customFormat="1" ht="21.75" customHeight="1">
      <c r="A72" s="200"/>
      <c r="B72" s="201"/>
      <c r="C72" s="201"/>
      <c r="D72" s="202"/>
      <c r="E72" s="203"/>
      <c r="F72" s="185"/>
      <c r="G72" s="20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6"/>
      <c r="AD72" s="186"/>
      <c r="AE72" s="186"/>
      <c r="AF72" s="186"/>
      <c r="AG72" s="186"/>
      <c r="AH72" s="186"/>
      <c r="AI72" s="186"/>
      <c r="AJ72" s="186"/>
      <c r="AK72" s="187"/>
      <c r="AL72" s="158"/>
      <c r="AM72" s="159"/>
    </row>
    <row r="73" spans="1:39" s="39" customFormat="1" ht="21.75" customHeight="1">
      <c r="A73" s="200"/>
      <c r="B73" s="201"/>
      <c r="C73" s="201"/>
      <c r="D73" s="202"/>
      <c r="E73" s="203"/>
      <c r="F73" s="185"/>
      <c r="G73" s="20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6"/>
      <c r="AD73" s="186"/>
      <c r="AE73" s="186"/>
      <c r="AF73" s="186"/>
      <c r="AG73" s="186"/>
      <c r="AH73" s="186"/>
      <c r="AI73" s="186"/>
      <c r="AJ73" s="186"/>
      <c r="AK73" s="187"/>
      <c r="AL73" s="158"/>
      <c r="AM73" s="159"/>
    </row>
    <row r="74" spans="1:39" s="39" customFormat="1" ht="21.75" customHeight="1">
      <c r="A74" s="200"/>
      <c r="B74" s="201"/>
      <c r="C74" s="201"/>
      <c r="D74" s="202"/>
      <c r="E74" s="203"/>
      <c r="F74" s="185"/>
      <c r="G74" s="20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6"/>
      <c r="AD74" s="186"/>
      <c r="AE74" s="186"/>
      <c r="AF74" s="186"/>
      <c r="AG74" s="186"/>
      <c r="AH74" s="186"/>
      <c r="AI74" s="186"/>
      <c r="AJ74" s="186"/>
      <c r="AK74" s="187"/>
      <c r="AL74" s="158"/>
      <c r="AM74" s="159"/>
    </row>
    <row r="75" spans="1:39" s="39" customFormat="1" ht="21.75" customHeight="1">
      <c r="A75" s="200"/>
      <c r="B75" s="201"/>
      <c r="C75" s="201"/>
      <c r="D75" s="202"/>
      <c r="E75" s="203"/>
      <c r="F75" s="185"/>
      <c r="G75" s="20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6"/>
      <c r="AD75" s="186"/>
      <c r="AE75" s="186"/>
      <c r="AF75" s="186"/>
      <c r="AG75" s="186"/>
      <c r="AH75" s="186"/>
      <c r="AI75" s="186"/>
      <c r="AJ75" s="186"/>
      <c r="AK75" s="187"/>
      <c r="AL75" s="158"/>
      <c r="AM75" s="159"/>
    </row>
    <row r="76" spans="1:39" s="39" customFormat="1" ht="21.75" customHeight="1">
      <c r="A76" s="200"/>
      <c r="B76" s="201"/>
      <c r="C76" s="201"/>
      <c r="D76" s="202"/>
      <c r="E76" s="203"/>
      <c r="F76" s="185"/>
      <c r="G76" s="20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6"/>
      <c r="AD76" s="186"/>
      <c r="AE76" s="186"/>
      <c r="AF76" s="186"/>
      <c r="AG76" s="186"/>
      <c r="AH76" s="186"/>
      <c r="AI76" s="186"/>
      <c r="AJ76" s="186"/>
      <c r="AK76" s="187"/>
      <c r="AL76" s="158"/>
      <c r="AM76" s="159"/>
    </row>
    <row r="77" spans="1:39" s="39" customFormat="1" ht="21.75" customHeight="1">
      <c r="A77" s="200"/>
      <c r="B77" s="201"/>
      <c r="C77" s="201"/>
      <c r="D77" s="202"/>
      <c r="E77" s="203"/>
      <c r="F77" s="185"/>
      <c r="G77" s="20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6"/>
      <c r="AD77" s="186"/>
      <c r="AE77" s="186"/>
      <c r="AF77" s="186"/>
      <c r="AG77" s="186"/>
      <c r="AH77" s="186"/>
      <c r="AI77" s="186"/>
      <c r="AJ77" s="186"/>
      <c r="AK77" s="187"/>
      <c r="AL77" s="158"/>
      <c r="AM77" s="159"/>
    </row>
    <row r="78" spans="1:39" s="39" customFormat="1" ht="21.75" customHeight="1">
      <c r="A78" s="200"/>
      <c r="B78" s="201"/>
      <c r="C78" s="201"/>
      <c r="D78" s="202"/>
      <c r="E78" s="203"/>
      <c r="F78" s="185"/>
      <c r="G78" s="20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6"/>
      <c r="AD78" s="186"/>
      <c r="AE78" s="186"/>
      <c r="AF78" s="186"/>
      <c r="AG78" s="186"/>
      <c r="AH78" s="186"/>
      <c r="AI78" s="186"/>
      <c r="AJ78" s="186"/>
      <c r="AK78" s="187"/>
      <c r="AL78" s="158"/>
      <c r="AM78" s="159"/>
    </row>
    <row r="79" spans="1:39" s="39" customFormat="1" ht="21.75" customHeight="1" thickBot="1">
      <c r="A79" s="200"/>
      <c r="B79" s="201"/>
      <c r="C79" s="201"/>
      <c r="D79" s="202"/>
      <c r="E79" s="203"/>
      <c r="F79" s="185"/>
      <c r="G79" s="20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6"/>
      <c r="AD79" s="186"/>
      <c r="AE79" s="186"/>
      <c r="AF79" s="186"/>
      <c r="AG79" s="186"/>
      <c r="AH79" s="186"/>
      <c r="AI79" s="186"/>
      <c r="AJ79" s="186"/>
      <c r="AK79" s="187"/>
      <c r="AL79" s="158"/>
      <c r="AM79" s="159"/>
    </row>
    <row r="80" spans="1:39" s="39" customFormat="1" ht="24" customHeight="1" thickBot="1">
      <c r="A80" s="68" t="s">
        <v>16</v>
      </c>
      <c r="B80" s="69" t="s">
        <v>0</v>
      </c>
      <c r="C80" s="69" t="s">
        <v>41</v>
      </c>
      <c r="D80" s="70" t="s">
        <v>1</v>
      </c>
      <c r="E80" s="353" t="s">
        <v>2</v>
      </c>
      <c r="F80" s="3">
        <v>1</v>
      </c>
      <c r="G80" s="3">
        <v>2</v>
      </c>
      <c r="H80" s="3">
        <v>3</v>
      </c>
      <c r="I80" s="3">
        <v>4</v>
      </c>
      <c r="J80" s="3">
        <v>5</v>
      </c>
      <c r="K80" s="3">
        <v>6</v>
      </c>
      <c r="L80" s="3">
        <v>7</v>
      </c>
      <c r="M80" s="3">
        <v>8</v>
      </c>
      <c r="N80" s="3">
        <v>9</v>
      </c>
      <c r="O80" s="3">
        <v>10</v>
      </c>
      <c r="P80" s="3">
        <v>11</v>
      </c>
      <c r="Q80" s="3">
        <v>12</v>
      </c>
      <c r="R80" s="3">
        <v>13</v>
      </c>
      <c r="S80" s="3">
        <v>14</v>
      </c>
      <c r="T80" s="3">
        <v>15</v>
      </c>
      <c r="U80" s="3">
        <v>16</v>
      </c>
      <c r="V80" s="3">
        <v>17</v>
      </c>
      <c r="W80" s="3">
        <v>18</v>
      </c>
      <c r="X80" s="3">
        <v>19</v>
      </c>
      <c r="Y80" s="3">
        <v>20</v>
      </c>
      <c r="Z80" s="3">
        <v>21</v>
      </c>
      <c r="AA80" s="3">
        <v>22</v>
      </c>
      <c r="AB80" s="211">
        <v>23</v>
      </c>
      <c r="AC80" s="211">
        <v>24</v>
      </c>
      <c r="AD80" s="211">
        <v>25</v>
      </c>
      <c r="AE80" s="211">
        <v>26</v>
      </c>
      <c r="AF80" s="211">
        <v>27</v>
      </c>
      <c r="AG80" s="211">
        <v>28</v>
      </c>
      <c r="AH80" s="211">
        <v>29</v>
      </c>
      <c r="AI80" s="211">
        <v>30</v>
      </c>
      <c r="AJ80" s="211">
        <v>31</v>
      </c>
      <c r="AK80" s="313" t="s">
        <v>3</v>
      </c>
      <c r="AL80" s="315" t="s">
        <v>4</v>
      </c>
      <c r="AM80" s="317" t="s">
        <v>5</v>
      </c>
    </row>
    <row r="81" spans="1:39" s="39" customFormat="1" ht="24" customHeight="1">
      <c r="A81" s="40"/>
      <c r="B81" s="41" t="s">
        <v>42</v>
      </c>
      <c r="C81" s="41" t="s">
        <v>7</v>
      </c>
      <c r="D81" s="42" t="s">
        <v>205</v>
      </c>
      <c r="E81" s="353"/>
      <c r="F81" s="133" t="s">
        <v>11</v>
      </c>
      <c r="G81" s="133" t="s">
        <v>8</v>
      </c>
      <c r="H81" s="133" t="s">
        <v>8</v>
      </c>
      <c r="I81" s="133" t="s">
        <v>9</v>
      </c>
      <c r="J81" s="133" t="s">
        <v>8</v>
      </c>
      <c r="K81" s="133" t="s">
        <v>10</v>
      </c>
      <c r="L81" s="133" t="s">
        <v>11</v>
      </c>
      <c r="M81" s="133" t="s">
        <v>11</v>
      </c>
      <c r="N81" s="133" t="s">
        <v>8</v>
      </c>
      <c r="O81" s="133" t="s">
        <v>8</v>
      </c>
      <c r="P81" s="133" t="s">
        <v>9</v>
      </c>
      <c r="Q81" s="133" t="s">
        <v>8</v>
      </c>
      <c r="R81" s="133" t="s">
        <v>10</v>
      </c>
      <c r="S81" s="133" t="s">
        <v>11</v>
      </c>
      <c r="T81" s="133" t="s">
        <v>11</v>
      </c>
      <c r="U81" s="133" t="s">
        <v>8</v>
      </c>
      <c r="V81" s="133" t="s">
        <v>8</v>
      </c>
      <c r="W81" s="133" t="s">
        <v>9</v>
      </c>
      <c r="X81" s="133" t="s">
        <v>8</v>
      </c>
      <c r="Y81" s="133" t="s">
        <v>10</v>
      </c>
      <c r="Z81" s="133" t="s">
        <v>11</v>
      </c>
      <c r="AA81" s="133" t="s">
        <v>11</v>
      </c>
      <c r="AB81" s="133" t="s">
        <v>8</v>
      </c>
      <c r="AC81" s="133" t="s">
        <v>8</v>
      </c>
      <c r="AD81" s="133" t="s">
        <v>9</v>
      </c>
      <c r="AE81" s="133" t="s">
        <v>8</v>
      </c>
      <c r="AF81" s="133" t="s">
        <v>10</v>
      </c>
      <c r="AG81" s="133" t="s">
        <v>11</v>
      </c>
      <c r="AH81" s="133" t="s">
        <v>11</v>
      </c>
      <c r="AI81" s="133" t="s">
        <v>8</v>
      </c>
      <c r="AJ81" s="133" t="s">
        <v>8</v>
      </c>
      <c r="AK81" s="352"/>
      <c r="AL81" s="315"/>
      <c r="AM81" s="317"/>
    </row>
    <row r="82" spans="1:39" s="39" customFormat="1" ht="24" customHeight="1">
      <c r="A82" s="151">
        <v>430137</v>
      </c>
      <c r="B82" s="295" t="s">
        <v>237</v>
      </c>
      <c r="C82" s="207" t="s">
        <v>242</v>
      </c>
      <c r="D82" s="46" t="s">
        <v>117</v>
      </c>
      <c r="E82" s="136" t="s">
        <v>14</v>
      </c>
      <c r="F82" s="240" t="s">
        <v>20</v>
      </c>
      <c r="G82" s="240" t="s">
        <v>265</v>
      </c>
      <c r="H82" s="236" t="s">
        <v>282</v>
      </c>
      <c r="I82" s="236"/>
      <c r="J82" s="264" t="s">
        <v>264</v>
      </c>
      <c r="K82" s="134"/>
      <c r="L82" s="134" t="s">
        <v>20</v>
      </c>
      <c r="M82" s="134"/>
      <c r="N82" s="271" t="s">
        <v>291</v>
      </c>
      <c r="O82" s="236"/>
      <c r="P82" s="236"/>
      <c r="Q82" s="134"/>
      <c r="R82" s="134" t="s">
        <v>264</v>
      </c>
      <c r="S82" s="134"/>
      <c r="T82" s="134"/>
      <c r="U82" s="134"/>
      <c r="V82" s="236" t="s">
        <v>297</v>
      </c>
      <c r="W82" s="236" t="s">
        <v>265</v>
      </c>
      <c r="X82" s="134" t="s">
        <v>20</v>
      </c>
      <c r="Y82" s="134"/>
      <c r="Z82" s="134"/>
      <c r="AA82" s="134" t="s">
        <v>265</v>
      </c>
      <c r="AB82" s="264" t="s">
        <v>264</v>
      </c>
      <c r="AC82" s="236"/>
      <c r="AD82" s="236"/>
      <c r="AE82" s="236" t="s">
        <v>265</v>
      </c>
      <c r="AF82" s="134" t="s">
        <v>20</v>
      </c>
      <c r="AG82" s="134"/>
      <c r="AH82" s="134" t="s">
        <v>282</v>
      </c>
      <c r="AI82" s="134"/>
      <c r="AJ82" s="236" t="s">
        <v>264</v>
      </c>
      <c r="AK82" s="135">
        <v>126</v>
      </c>
      <c r="AL82" s="9">
        <f aca="true" t="shared" si="3" ref="AL82:AL94">COUNTIF(E82:AK82,"T")*6+COUNTIF(E82:AK82,"P")*12+COUNTIF(E82:AK82,"M")*6+COUNTIF(E82:AK82,"I")*6+COUNTIF(E82:AK82,"N")*12+COUNTIF(E82:AK82,"TI")*11+COUNTIF(E82:AK82,"MT")*12+COUNTIF(E82:AK82,"MN")*18+COUNTIF(E82:AK82,"PI")*17+COUNTIF(E82:AK82,"TN")*18+COUNTIF(E82:AK82,"NB")*6+COUNTIF(E82:AK82,"AF")*6</f>
        <v>174</v>
      </c>
      <c r="AM82" s="10">
        <f aca="true" t="shared" si="4" ref="AM82:AM94">SUM(AL82-126)</f>
        <v>48</v>
      </c>
    </row>
    <row r="83" spans="1:39" s="39" customFormat="1" ht="24" customHeight="1">
      <c r="A83" s="225">
        <v>428787</v>
      </c>
      <c r="B83" s="297" t="s">
        <v>227</v>
      </c>
      <c r="C83" s="207" t="s">
        <v>253</v>
      </c>
      <c r="D83" s="46" t="s">
        <v>113</v>
      </c>
      <c r="E83" s="136" t="s">
        <v>14</v>
      </c>
      <c r="F83" s="240"/>
      <c r="G83" s="240"/>
      <c r="H83" s="236"/>
      <c r="I83" s="236" t="s">
        <v>20</v>
      </c>
      <c r="J83" s="134"/>
      <c r="K83" s="134"/>
      <c r="L83" s="134"/>
      <c r="M83" s="134" t="s">
        <v>20</v>
      </c>
      <c r="N83" s="134"/>
      <c r="O83" s="236" t="s">
        <v>20</v>
      </c>
      <c r="P83" s="236"/>
      <c r="Q83" s="134" t="s">
        <v>20</v>
      </c>
      <c r="R83" s="134"/>
      <c r="S83" s="134" t="s">
        <v>20</v>
      </c>
      <c r="T83" s="134"/>
      <c r="U83" s="134" t="s">
        <v>20</v>
      </c>
      <c r="V83" s="236"/>
      <c r="W83" s="236" t="s">
        <v>20</v>
      </c>
      <c r="X83" s="134"/>
      <c r="Y83" s="134"/>
      <c r="Z83" s="134"/>
      <c r="AA83" s="134" t="s">
        <v>20</v>
      </c>
      <c r="AB83" s="134"/>
      <c r="AC83" s="236"/>
      <c r="AD83" s="236"/>
      <c r="AE83" s="236" t="s">
        <v>20</v>
      </c>
      <c r="AF83" s="134"/>
      <c r="AG83" s="134" t="s">
        <v>20</v>
      </c>
      <c r="AH83" s="161"/>
      <c r="AI83" s="161" t="s">
        <v>20</v>
      </c>
      <c r="AJ83" s="210"/>
      <c r="AK83" s="135">
        <v>126</v>
      </c>
      <c r="AL83" s="9">
        <f t="shared" si="3"/>
        <v>132</v>
      </c>
      <c r="AM83" s="10">
        <f t="shared" si="4"/>
        <v>6</v>
      </c>
    </row>
    <row r="84" spans="1:39" s="39" customFormat="1" ht="24" customHeight="1">
      <c r="A84" s="226">
        <v>427284</v>
      </c>
      <c r="B84" s="49" t="s">
        <v>222</v>
      </c>
      <c r="C84" s="207" t="s">
        <v>244</v>
      </c>
      <c r="D84" s="46" t="s">
        <v>117</v>
      </c>
      <c r="E84" s="136" t="s">
        <v>14</v>
      </c>
      <c r="F84" s="240"/>
      <c r="G84" s="240"/>
      <c r="H84" s="236"/>
      <c r="I84" s="236"/>
      <c r="J84" s="134"/>
      <c r="K84" s="134"/>
      <c r="L84" s="134"/>
      <c r="M84" s="134"/>
      <c r="N84" s="134"/>
      <c r="O84" s="236"/>
      <c r="P84" s="236" t="s">
        <v>20</v>
      </c>
      <c r="Q84" s="134"/>
      <c r="R84" s="134" t="s">
        <v>20</v>
      </c>
      <c r="S84" s="134"/>
      <c r="T84" s="134" t="s">
        <v>20</v>
      </c>
      <c r="U84" s="134"/>
      <c r="V84" s="236" t="s">
        <v>20</v>
      </c>
      <c r="W84" s="236"/>
      <c r="X84" s="134" t="s">
        <v>20</v>
      </c>
      <c r="Y84" s="134"/>
      <c r="Z84" s="134" t="s">
        <v>20</v>
      </c>
      <c r="AA84" s="134"/>
      <c r="AB84" s="134" t="s">
        <v>20</v>
      </c>
      <c r="AC84" s="236"/>
      <c r="AD84" s="236" t="s">
        <v>20</v>
      </c>
      <c r="AE84" s="236"/>
      <c r="AF84" s="134" t="s">
        <v>20</v>
      </c>
      <c r="AG84" s="134"/>
      <c r="AH84" s="161" t="s">
        <v>20</v>
      </c>
      <c r="AI84" s="161"/>
      <c r="AJ84" s="210" t="s">
        <v>20</v>
      </c>
      <c r="AK84" s="135">
        <v>126</v>
      </c>
      <c r="AL84" s="9">
        <f t="shared" si="3"/>
        <v>132</v>
      </c>
      <c r="AM84" s="10">
        <f t="shared" si="4"/>
        <v>6</v>
      </c>
    </row>
    <row r="85" spans="1:39" s="39" customFormat="1" ht="24" customHeight="1">
      <c r="A85" s="43">
        <v>428337</v>
      </c>
      <c r="B85" s="49" t="s">
        <v>226</v>
      </c>
      <c r="C85" s="207" t="s">
        <v>254</v>
      </c>
      <c r="D85" s="46" t="s">
        <v>113</v>
      </c>
      <c r="E85" s="136" t="s">
        <v>14</v>
      </c>
      <c r="F85" s="240"/>
      <c r="G85" s="240"/>
      <c r="H85" s="236"/>
      <c r="I85" s="236" t="s">
        <v>20</v>
      </c>
      <c r="J85" s="134"/>
      <c r="K85" s="134" t="s">
        <v>20</v>
      </c>
      <c r="L85" s="134"/>
      <c r="M85" s="134"/>
      <c r="N85" s="134"/>
      <c r="O85" s="236" t="s">
        <v>20</v>
      </c>
      <c r="P85" s="236"/>
      <c r="Q85" s="134"/>
      <c r="R85" s="134"/>
      <c r="S85" s="134" t="s">
        <v>20</v>
      </c>
      <c r="T85" s="134"/>
      <c r="U85" s="134" t="s">
        <v>20</v>
      </c>
      <c r="V85" s="236"/>
      <c r="W85" s="236" t="s">
        <v>20</v>
      </c>
      <c r="X85" s="134"/>
      <c r="Y85" s="134" t="s">
        <v>20</v>
      </c>
      <c r="Z85" s="134"/>
      <c r="AA85" s="134" t="s">
        <v>20</v>
      </c>
      <c r="AB85" s="134"/>
      <c r="AC85" s="236"/>
      <c r="AD85" s="236"/>
      <c r="AE85" s="236" t="s">
        <v>20</v>
      </c>
      <c r="AF85" s="134"/>
      <c r="AG85" s="134" t="s">
        <v>20</v>
      </c>
      <c r="AH85" s="161"/>
      <c r="AI85" s="161" t="s">
        <v>20</v>
      </c>
      <c r="AJ85" s="210"/>
      <c r="AK85" s="135">
        <v>126</v>
      </c>
      <c r="AL85" s="9">
        <f t="shared" si="3"/>
        <v>132</v>
      </c>
      <c r="AM85" s="10">
        <f t="shared" si="4"/>
        <v>6</v>
      </c>
    </row>
    <row r="86" spans="1:39" s="39" customFormat="1" ht="24" customHeight="1">
      <c r="A86" s="227">
        <v>428760</v>
      </c>
      <c r="B86" s="49" t="s">
        <v>225</v>
      </c>
      <c r="C86" s="45" t="s">
        <v>255</v>
      </c>
      <c r="D86" s="46" t="s">
        <v>117</v>
      </c>
      <c r="E86" s="222" t="s">
        <v>14</v>
      </c>
      <c r="F86" s="240" t="s">
        <v>20</v>
      </c>
      <c r="G86" s="240"/>
      <c r="H86" s="236" t="s">
        <v>20</v>
      </c>
      <c r="I86" s="236" t="s">
        <v>20</v>
      </c>
      <c r="J86" s="271" t="s">
        <v>291</v>
      </c>
      <c r="K86" s="134"/>
      <c r="L86" s="134" t="s">
        <v>20</v>
      </c>
      <c r="M86" s="134"/>
      <c r="N86" s="134" t="s">
        <v>20</v>
      </c>
      <c r="O86" s="236"/>
      <c r="P86" s="236" t="s">
        <v>20</v>
      </c>
      <c r="Q86" s="134" t="s">
        <v>20</v>
      </c>
      <c r="R86" s="134" t="s">
        <v>20</v>
      </c>
      <c r="S86" s="134"/>
      <c r="T86" s="134" t="s">
        <v>20</v>
      </c>
      <c r="U86" s="134"/>
      <c r="V86" s="236"/>
      <c r="W86" s="236"/>
      <c r="X86" s="134"/>
      <c r="Y86" s="134"/>
      <c r="Z86" s="134"/>
      <c r="AA86" s="134"/>
      <c r="AB86" s="134"/>
      <c r="AC86" s="236"/>
      <c r="AD86" s="236"/>
      <c r="AE86" s="236"/>
      <c r="AF86" s="134"/>
      <c r="AG86" s="134"/>
      <c r="AH86" s="161"/>
      <c r="AI86" s="161"/>
      <c r="AJ86" s="210" t="s">
        <v>20</v>
      </c>
      <c r="AK86" s="135">
        <v>126</v>
      </c>
      <c r="AL86" s="9">
        <f t="shared" si="3"/>
        <v>120</v>
      </c>
      <c r="AM86" s="10">
        <f t="shared" si="4"/>
        <v>-6</v>
      </c>
    </row>
    <row r="87" spans="1:39" s="39" customFormat="1" ht="24" customHeight="1">
      <c r="A87" s="228">
        <v>430013</v>
      </c>
      <c r="B87" s="296" t="s">
        <v>232</v>
      </c>
      <c r="C87" s="45" t="s">
        <v>256</v>
      </c>
      <c r="D87" s="46" t="s">
        <v>113</v>
      </c>
      <c r="E87" s="222" t="s">
        <v>14</v>
      </c>
      <c r="F87" s="240"/>
      <c r="G87" s="240" t="s">
        <v>20</v>
      </c>
      <c r="H87" s="236"/>
      <c r="I87" s="236" t="s">
        <v>20</v>
      </c>
      <c r="J87" s="134"/>
      <c r="K87" s="134"/>
      <c r="L87" s="134"/>
      <c r="M87" s="134"/>
      <c r="N87" s="134"/>
      <c r="O87" s="236"/>
      <c r="P87" s="236"/>
      <c r="Q87" s="134" t="s">
        <v>20</v>
      </c>
      <c r="R87" s="134"/>
      <c r="S87" s="134" t="s">
        <v>20</v>
      </c>
      <c r="T87" s="134"/>
      <c r="U87" s="134" t="s">
        <v>20</v>
      </c>
      <c r="V87" s="236"/>
      <c r="W87" s="236" t="s">
        <v>20</v>
      </c>
      <c r="X87" s="134"/>
      <c r="Y87" s="134"/>
      <c r="Z87" s="134"/>
      <c r="AA87" s="134" t="s">
        <v>20</v>
      </c>
      <c r="AB87" s="134"/>
      <c r="AC87" s="236" t="s">
        <v>20</v>
      </c>
      <c r="AD87" s="236"/>
      <c r="AE87" s="236" t="s">
        <v>20</v>
      </c>
      <c r="AF87" s="134"/>
      <c r="AG87" s="134" t="s">
        <v>20</v>
      </c>
      <c r="AH87" s="161"/>
      <c r="AI87" s="161" t="s">
        <v>20</v>
      </c>
      <c r="AJ87" s="210"/>
      <c r="AK87" s="135">
        <v>126</v>
      </c>
      <c r="AL87" s="9">
        <f t="shared" si="3"/>
        <v>132</v>
      </c>
      <c r="AM87" s="10">
        <f t="shared" si="4"/>
        <v>6</v>
      </c>
    </row>
    <row r="88" spans="1:39" s="39" customFormat="1" ht="24" customHeight="1">
      <c r="A88" s="43">
        <v>150908</v>
      </c>
      <c r="B88" s="72" t="s">
        <v>87</v>
      </c>
      <c r="C88" s="45" t="s">
        <v>88</v>
      </c>
      <c r="D88" s="46" t="s">
        <v>117</v>
      </c>
      <c r="E88" s="47" t="s">
        <v>14</v>
      </c>
      <c r="F88" s="240" t="s">
        <v>20</v>
      </c>
      <c r="G88" s="240"/>
      <c r="H88" s="236" t="s">
        <v>20</v>
      </c>
      <c r="I88" s="236"/>
      <c r="J88" s="134"/>
      <c r="K88" s="134"/>
      <c r="L88" s="134" t="s">
        <v>20</v>
      </c>
      <c r="M88" s="134"/>
      <c r="N88" s="134"/>
      <c r="O88" s="236"/>
      <c r="P88" s="236"/>
      <c r="Q88" s="134"/>
      <c r="R88" s="134" t="s">
        <v>20</v>
      </c>
      <c r="S88" s="134"/>
      <c r="T88" s="134" t="s">
        <v>20</v>
      </c>
      <c r="U88" s="134"/>
      <c r="V88" s="236" t="s">
        <v>20</v>
      </c>
      <c r="W88" s="236"/>
      <c r="X88" s="134" t="s">
        <v>20</v>
      </c>
      <c r="Y88" s="134"/>
      <c r="Z88" s="134"/>
      <c r="AA88" s="134"/>
      <c r="AB88" s="134" t="s">
        <v>20</v>
      </c>
      <c r="AC88" s="236"/>
      <c r="AD88" s="236" t="s">
        <v>20</v>
      </c>
      <c r="AE88" s="236"/>
      <c r="AF88" s="134"/>
      <c r="AG88" s="134"/>
      <c r="AH88" s="161" t="s">
        <v>20</v>
      </c>
      <c r="AI88" s="161"/>
      <c r="AJ88" s="210" t="s">
        <v>20</v>
      </c>
      <c r="AK88" s="135">
        <v>126</v>
      </c>
      <c r="AL88" s="9">
        <f t="shared" si="3"/>
        <v>132</v>
      </c>
      <c r="AM88" s="10">
        <f t="shared" si="4"/>
        <v>6</v>
      </c>
    </row>
    <row r="89" spans="1:39" s="39" customFormat="1" ht="24" customHeight="1">
      <c r="A89" s="229">
        <v>429376</v>
      </c>
      <c r="B89" s="49" t="s">
        <v>233</v>
      </c>
      <c r="C89" s="207" t="s">
        <v>258</v>
      </c>
      <c r="D89" s="46" t="s">
        <v>113</v>
      </c>
      <c r="E89" s="209" t="s">
        <v>14</v>
      </c>
      <c r="F89" s="240"/>
      <c r="G89" s="240"/>
      <c r="H89" s="236"/>
      <c r="I89" s="236"/>
      <c r="J89" s="134"/>
      <c r="K89" s="134" t="s">
        <v>20</v>
      </c>
      <c r="L89" s="134"/>
      <c r="M89" s="134" t="s">
        <v>20</v>
      </c>
      <c r="N89" s="134"/>
      <c r="O89" s="236" t="s">
        <v>20</v>
      </c>
      <c r="P89" s="236"/>
      <c r="Q89" s="134"/>
      <c r="R89" s="134"/>
      <c r="S89" s="134" t="s">
        <v>20</v>
      </c>
      <c r="T89" s="134"/>
      <c r="U89" s="271" t="s">
        <v>291</v>
      </c>
      <c r="V89" s="236"/>
      <c r="W89" s="236"/>
      <c r="X89" s="134"/>
      <c r="Y89" s="134" t="s">
        <v>20</v>
      </c>
      <c r="Z89" s="134"/>
      <c r="AA89" s="134" t="s">
        <v>20</v>
      </c>
      <c r="AB89" s="134"/>
      <c r="AC89" s="236" t="s">
        <v>20</v>
      </c>
      <c r="AD89" s="236"/>
      <c r="AE89" s="236" t="s">
        <v>20</v>
      </c>
      <c r="AF89" s="134"/>
      <c r="AG89" s="134" t="s">
        <v>20</v>
      </c>
      <c r="AH89" s="161"/>
      <c r="AI89" s="161" t="s">
        <v>20</v>
      </c>
      <c r="AJ89" s="210"/>
      <c r="AK89" s="135">
        <v>126</v>
      </c>
      <c r="AL89" s="9">
        <f t="shared" si="3"/>
        <v>120</v>
      </c>
      <c r="AM89" s="10">
        <f t="shared" si="4"/>
        <v>-6</v>
      </c>
    </row>
    <row r="90" spans="1:39" s="39" customFormat="1" ht="24" customHeight="1">
      <c r="A90" s="230">
        <v>429708</v>
      </c>
      <c r="B90" s="296" t="s">
        <v>234</v>
      </c>
      <c r="C90" s="45" t="s">
        <v>243</v>
      </c>
      <c r="D90" s="46" t="s">
        <v>117</v>
      </c>
      <c r="E90" s="199" t="s">
        <v>14</v>
      </c>
      <c r="F90" s="240"/>
      <c r="G90" s="240"/>
      <c r="H90" s="236" t="s">
        <v>20</v>
      </c>
      <c r="I90" s="236"/>
      <c r="J90" s="134" t="s">
        <v>20</v>
      </c>
      <c r="K90" s="134"/>
      <c r="L90" s="134" t="s">
        <v>20</v>
      </c>
      <c r="M90" s="134"/>
      <c r="N90" s="134" t="s">
        <v>20</v>
      </c>
      <c r="O90" s="236"/>
      <c r="P90" s="236"/>
      <c r="Q90" s="134"/>
      <c r="R90" s="271" t="s">
        <v>291</v>
      </c>
      <c r="S90" s="134"/>
      <c r="T90" s="134"/>
      <c r="U90" s="134"/>
      <c r="V90" s="236" t="s">
        <v>20</v>
      </c>
      <c r="W90" s="236"/>
      <c r="X90" s="134" t="s">
        <v>20</v>
      </c>
      <c r="Y90" s="134"/>
      <c r="Z90" s="134"/>
      <c r="AA90" s="134"/>
      <c r="AB90" s="134" t="s">
        <v>20</v>
      </c>
      <c r="AC90" s="236"/>
      <c r="AD90" s="236" t="s">
        <v>20</v>
      </c>
      <c r="AE90" s="236"/>
      <c r="AF90" s="134"/>
      <c r="AG90" s="134"/>
      <c r="AH90" s="161" t="s">
        <v>20</v>
      </c>
      <c r="AI90" s="161"/>
      <c r="AJ90" s="210" t="s">
        <v>20</v>
      </c>
      <c r="AK90" s="135">
        <v>126</v>
      </c>
      <c r="AL90" s="9">
        <f t="shared" si="3"/>
        <v>120</v>
      </c>
      <c r="AM90" s="10">
        <f t="shared" si="4"/>
        <v>-6</v>
      </c>
    </row>
    <row r="91" spans="1:39" s="39" customFormat="1" ht="24" customHeight="1">
      <c r="A91" s="227">
        <v>428400</v>
      </c>
      <c r="B91" s="49" t="s">
        <v>235</v>
      </c>
      <c r="C91" s="45" t="s">
        <v>239</v>
      </c>
      <c r="D91" s="46" t="s">
        <v>113</v>
      </c>
      <c r="E91" s="199" t="s">
        <v>14</v>
      </c>
      <c r="F91" s="240"/>
      <c r="G91" s="240"/>
      <c r="H91" s="236"/>
      <c r="I91" s="236"/>
      <c r="J91" s="134"/>
      <c r="K91" s="134" t="s">
        <v>20</v>
      </c>
      <c r="L91" s="134"/>
      <c r="M91" s="134" t="s">
        <v>20</v>
      </c>
      <c r="N91" s="134"/>
      <c r="O91" s="236" t="s">
        <v>20</v>
      </c>
      <c r="P91" s="236"/>
      <c r="Q91" s="134" t="s">
        <v>20</v>
      </c>
      <c r="R91" s="134"/>
      <c r="S91" s="134"/>
      <c r="T91" s="134"/>
      <c r="U91" s="134" t="s">
        <v>20</v>
      </c>
      <c r="V91" s="236"/>
      <c r="W91" s="236"/>
      <c r="X91" s="134"/>
      <c r="Y91" s="134" t="s">
        <v>20</v>
      </c>
      <c r="Z91" s="134"/>
      <c r="AA91" s="134" t="s">
        <v>20</v>
      </c>
      <c r="AB91" s="134"/>
      <c r="AC91" s="236" t="s">
        <v>20</v>
      </c>
      <c r="AD91" s="236"/>
      <c r="AE91" s="236" t="s">
        <v>20</v>
      </c>
      <c r="AF91" s="134"/>
      <c r="AG91" s="134" t="s">
        <v>20</v>
      </c>
      <c r="AH91" s="161"/>
      <c r="AI91" s="161" t="s">
        <v>20</v>
      </c>
      <c r="AJ91" s="210"/>
      <c r="AK91" s="135">
        <v>126</v>
      </c>
      <c r="AL91" s="9">
        <f t="shared" si="3"/>
        <v>132</v>
      </c>
      <c r="AM91" s="10">
        <f t="shared" si="4"/>
        <v>6</v>
      </c>
    </row>
    <row r="92" spans="1:39" s="39" customFormat="1" ht="24" customHeight="1">
      <c r="A92" s="225">
        <v>430404</v>
      </c>
      <c r="B92" s="295" t="s">
        <v>248</v>
      </c>
      <c r="C92" s="237" t="s">
        <v>249</v>
      </c>
      <c r="D92" s="46" t="s">
        <v>117</v>
      </c>
      <c r="E92" s="199" t="s">
        <v>14</v>
      </c>
      <c r="F92" s="283" t="s">
        <v>291</v>
      </c>
      <c r="G92" s="240"/>
      <c r="H92" s="236"/>
      <c r="I92" s="236"/>
      <c r="J92" s="134" t="s">
        <v>20</v>
      </c>
      <c r="K92" s="134"/>
      <c r="L92" s="134" t="s">
        <v>20</v>
      </c>
      <c r="M92" s="134"/>
      <c r="N92" s="134"/>
      <c r="O92" s="236"/>
      <c r="P92" s="236"/>
      <c r="Q92" s="134"/>
      <c r="R92" s="271" t="s">
        <v>291</v>
      </c>
      <c r="S92" s="134"/>
      <c r="T92" s="134" t="s">
        <v>20</v>
      </c>
      <c r="U92" s="134"/>
      <c r="V92" s="236"/>
      <c r="W92" s="236"/>
      <c r="X92" s="134" t="s">
        <v>20</v>
      </c>
      <c r="Y92" s="134"/>
      <c r="Z92" s="134"/>
      <c r="AA92" s="134"/>
      <c r="AB92" s="271" t="s">
        <v>291</v>
      </c>
      <c r="AC92" s="236"/>
      <c r="AD92" s="272" t="s">
        <v>291</v>
      </c>
      <c r="AE92" s="236"/>
      <c r="AF92" s="271" t="s">
        <v>291</v>
      </c>
      <c r="AG92" s="134"/>
      <c r="AH92" s="161" t="s">
        <v>20</v>
      </c>
      <c r="AI92" s="161"/>
      <c r="AJ92" s="210" t="s">
        <v>20</v>
      </c>
      <c r="AK92" s="135">
        <v>126</v>
      </c>
      <c r="AL92" s="9">
        <f t="shared" si="3"/>
        <v>72</v>
      </c>
      <c r="AM92" s="10">
        <f t="shared" si="4"/>
        <v>-54</v>
      </c>
    </row>
    <row r="93" spans="1:39" s="39" customFormat="1" ht="24" customHeight="1">
      <c r="A93" s="225">
        <v>426865</v>
      </c>
      <c r="B93" s="300" t="s">
        <v>219</v>
      </c>
      <c r="C93" s="45" t="s">
        <v>240</v>
      </c>
      <c r="D93" s="46" t="s">
        <v>113</v>
      </c>
      <c r="E93" s="199" t="s">
        <v>14</v>
      </c>
      <c r="F93" s="240"/>
      <c r="G93" s="240"/>
      <c r="H93" s="236"/>
      <c r="I93" s="236" t="s">
        <v>20</v>
      </c>
      <c r="J93" s="134"/>
      <c r="K93" s="134" t="s">
        <v>20</v>
      </c>
      <c r="L93" s="134"/>
      <c r="M93" s="134" t="s">
        <v>20</v>
      </c>
      <c r="N93" s="134"/>
      <c r="O93" s="236"/>
      <c r="P93" s="236"/>
      <c r="Q93" s="134" t="s">
        <v>20</v>
      </c>
      <c r="R93" s="134"/>
      <c r="S93" s="134" t="s">
        <v>20</v>
      </c>
      <c r="T93" s="134"/>
      <c r="U93" s="134" t="s">
        <v>303</v>
      </c>
      <c r="V93" s="236"/>
      <c r="W93" s="236"/>
      <c r="X93" s="134"/>
      <c r="Y93" s="134" t="s">
        <v>20</v>
      </c>
      <c r="Z93" s="134"/>
      <c r="AA93" s="134" t="s">
        <v>20</v>
      </c>
      <c r="AB93" s="134"/>
      <c r="AC93" s="236" t="s">
        <v>20</v>
      </c>
      <c r="AD93" s="236"/>
      <c r="AE93" s="236"/>
      <c r="AF93" s="134"/>
      <c r="AG93" s="134" t="s">
        <v>20</v>
      </c>
      <c r="AH93" s="161"/>
      <c r="AI93" s="161" t="s">
        <v>20</v>
      </c>
      <c r="AJ93" s="210"/>
      <c r="AK93" s="135">
        <v>126</v>
      </c>
      <c r="AL93" s="9">
        <f t="shared" si="3"/>
        <v>132</v>
      </c>
      <c r="AM93" s="10">
        <f t="shared" si="4"/>
        <v>6</v>
      </c>
    </row>
    <row r="94" spans="1:39" s="39" customFormat="1" ht="24" customHeight="1">
      <c r="A94" s="225">
        <v>431290</v>
      </c>
      <c r="B94" s="295" t="s">
        <v>261</v>
      </c>
      <c r="C94" s="97" t="s">
        <v>263</v>
      </c>
      <c r="D94" s="46" t="s">
        <v>113</v>
      </c>
      <c r="E94" s="199" t="s">
        <v>14</v>
      </c>
      <c r="F94" s="240"/>
      <c r="G94" s="240" t="s">
        <v>20</v>
      </c>
      <c r="H94" s="236"/>
      <c r="I94" s="236" t="s">
        <v>20</v>
      </c>
      <c r="J94" s="134"/>
      <c r="K94" s="134" t="s">
        <v>20</v>
      </c>
      <c r="L94" s="134"/>
      <c r="M94" s="134" t="s">
        <v>20</v>
      </c>
      <c r="N94" s="134"/>
      <c r="O94" s="236"/>
      <c r="P94" s="236"/>
      <c r="Q94" s="134" t="s">
        <v>20</v>
      </c>
      <c r="R94" s="134"/>
      <c r="S94" s="134"/>
      <c r="T94" s="134"/>
      <c r="U94" s="134" t="s">
        <v>20</v>
      </c>
      <c r="V94" s="236"/>
      <c r="W94" s="236"/>
      <c r="X94" s="134"/>
      <c r="Y94" s="134" t="s">
        <v>20</v>
      </c>
      <c r="Z94" s="134"/>
      <c r="AA94" s="134"/>
      <c r="AB94" s="134"/>
      <c r="AC94" s="236" t="s">
        <v>20</v>
      </c>
      <c r="AD94" s="236"/>
      <c r="AE94" s="236"/>
      <c r="AF94" s="134"/>
      <c r="AG94" s="271" t="s">
        <v>291</v>
      </c>
      <c r="AH94" s="161"/>
      <c r="AI94" s="161" t="s">
        <v>20</v>
      </c>
      <c r="AJ94" s="210"/>
      <c r="AK94" s="135">
        <v>126</v>
      </c>
      <c r="AL94" s="9">
        <f t="shared" si="3"/>
        <v>108</v>
      </c>
      <c r="AM94" s="10">
        <f t="shared" si="4"/>
        <v>-18</v>
      </c>
    </row>
    <row r="95" spans="1:39" s="39" customFormat="1" ht="24" customHeight="1" thickBot="1">
      <c r="A95" s="198"/>
      <c r="B95" s="212"/>
      <c r="C95" s="85"/>
      <c r="D95" s="56"/>
      <c r="E95" s="175"/>
      <c r="F95" s="243"/>
      <c r="G95" s="242"/>
      <c r="H95" s="163"/>
      <c r="I95" s="163"/>
      <c r="J95" s="162"/>
      <c r="K95" s="162"/>
      <c r="L95" s="162"/>
      <c r="M95" s="162"/>
      <c r="N95" s="162"/>
      <c r="O95" s="163"/>
      <c r="P95" s="163"/>
      <c r="Q95" s="162"/>
      <c r="R95" s="162"/>
      <c r="S95" s="162"/>
      <c r="T95" s="162"/>
      <c r="U95" s="162"/>
      <c r="V95" s="163"/>
      <c r="W95" s="163"/>
      <c r="X95" s="162"/>
      <c r="Y95" s="162"/>
      <c r="Z95" s="162"/>
      <c r="AA95" s="162"/>
      <c r="AB95" s="162"/>
      <c r="AC95" s="163"/>
      <c r="AD95" s="163"/>
      <c r="AE95" s="163"/>
      <c r="AF95" s="162"/>
      <c r="AG95" s="162"/>
      <c r="AH95" s="164"/>
      <c r="AI95" s="164"/>
      <c r="AJ95" s="165"/>
      <c r="AK95" s="231"/>
      <c r="AL95" s="139"/>
      <c r="AM95" s="232"/>
    </row>
    <row r="96" spans="1:39" s="39" customFormat="1" ht="21.75" customHeight="1">
      <c r="A96" s="200"/>
      <c r="B96" s="201"/>
      <c r="C96" s="201"/>
      <c r="D96" s="202"/>
      <c r="E96" s="203"/>
      <c r="F96" s="185"/>
      <c r="G96" s="20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6"/>
      <c r="AD96" s="186"/>
      <c r="AE96" s="186"/>
      <c r="AF96" s="186"/>
      <c r="AG96" s="186"/>
      <c r="AH96" s="186"/>
      <c r="AI96" s="186"/>
      <c r="AJ96" s="186"/>
      <c r="AK96" s="187"/>
      <c r="AL96" s="158"/>
      <c r="AM96" s="159"/>
    </row>
    <row r="97" spans="1:39" s="39" customFormat="1" ht="21.75" customHeight="1">
      <c r="A97" s="200"/>
      <c r="B97" s="201"/>
      <c r="C97" s="201"/>
      <c r="D97" s="202"/>
      <c r="E97" s="203"/>
      <c r="F97" s="185"/>
      <c r="G97" s="20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6"/>
      <c r="AD97" s="186"/>
      <c r="AE97" s="186"/>
      <c r="AF97" s="186"/>
      <c r="AG97" s="186"/>
      <c r="AH97" s="186"/>
      <c r="AI97" s="186"/>
      <c r="AJ97" s="186"/>
      <c r="AK97" s="187"/>
      <c r="AL97" s="158"/>
      <c r="AM97" s="159"/>
    </row>
    <row r="98" spans="1:39" s="39" customFormat="1" ht="21.75" customHeight="1">
      <c r="A98" s="200"/>
      <c r="B98" s="201"/>
      <c r="C98" s="201"/>
      <c r="D98" s="202"/>
      <c r="E98" s="203"/>
      <c r="F98" s="185"/>
      <c r="G98" s="20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6"/>
      <c r="AD98" s="186"/>
      <c r="AE98" s="186"/>
      <c r="AF98" s="186"/>
      <c r="AG98" s="186"/>
      <c r="AH98" s="186"/>
      <c r="AI98" s="186"/>
      <c r="AJ98" s="186"/>
      <c r="AK98" s="187"/>
      <c r="AL98" s="158"/>
      <c r="AM98" s="159"/>
    </row>
    <row r="99" spans="1:39" s="39" customFormat="1" ht="21.75" customHeight="1">
      <c r="A99" s="200"/>
      <c r="B99" s="201"/>
      <c r="C99" s="201"/>
      <c r="D99" s="202"/>
      <c r="E99" s="203"/>
      <c r="F99" s="185"/>
      <c r="G99" s="20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6"/>
      <c r="AD99" s="186"/>
      <c r="AE99" s="186"/>
      <c r="AF99" s="186"/>
      <c r="AG99" s="186"/>
      <c r="AH99" s="186"/>
      <c r="AI99" s="186"/>
      <c r="AJ99" s="186"/>
      <c r="AK99" s="187"/>
      <c r="AL99" s="158"/>
      <c r="AM99" s="159"/>
    </row>
    <row r="100" spans="1:39" s="39" customFormat="1" ht="21.75" customHeight="1">
      <c r="A100" s="200"/>
      <c r="B100" s="201"/>
      <c r="C100" s="201"/>
      <c r="D100" s="202"/>
      <c r="E100" s="203"/>
      <c r="F100" s="185"/>
      <c r="G100" s="20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6"/>
      <c r="AD100" s="186"/>
      <c r="AE100" s="186"/>
      <c r="AF100" s="186"/>
      <c r="AG100" s="186"/>
      <c r="AH100" s="186"/>
      <c r="AI100" s="186"/>
      <c r="AJ100" s="186"/>
      <c r="AK100" s="187"/>
      <c r="AL100" s="158"/>
      <c r="AM100" s="159"/>
    </row>
    <row r="101" spans="1:39" s="39" customFormat="1" ht="21.75" customHeight="1">
      <c r="A101" s="200"/>
      <c r="B101" s="201"/>
      <c r="C101" s="201"/>
      <c r="D101" s="202"/>
      <c r="E101" s="203"/>
      <c r="F101" s="185"/>
      <c r="G101" s="20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6"/>
      <c r="AD101" s="186"/>
      <c r="AE101" s="186"/>
      <c r="AF101" s="186"/>
      <c r="AG101" s="186"/>
      <c r="AH101" s="186"/>
      <c r="AI101" s="186"/>
      <c r="AJ101" s="186"/>
      <c r="AK101" s="187"/>
      <c r="AL101" s="158"/>
      <c r="AM101" s="159"/>
    </row>
    <row r="102" spans="1:39" s="39" customFormat="1" ht="21.75" customHeight="1">
      <c r="A102" s="200"/>
      <c r="B102" s="201"/>
      <c r="C102" s="201"/>
      <c r="D102" s="202"/>
      <c r="E102" s="203"/>
      <c r="F102" s="185"/>
      <c r="G102" s="20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6"/>
      <c r="AD102" s="186"/>
      <c r="AE102" s="186"/>
      <c r="AF102" s="186"/>
      <c r="AG102" s="186"/>
      <c r="AH102" s="186"/>
      <c r="AI102" s="186"/>
      <c r="AJ102" s="186"/>
      <c r="AK102" s="187"/>
      <c r="AL102" s="158"/>
      <c r="AM102" s="159"/>
    </row>
    <row r="103" spans="1:39" s="39" customFormat="1" ht="13.5" customHeight="1" thickBot="1">
      <c r="A103" s="77"/>
      <c r="B103" s="86"/>
      <c r="C103" s="87"/>
      <c r="D103" s="63"/>
      <c r="E103" s="65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3"/>
      <c r="AM103" s="84"/>
    </row>
    <row r="104" spans="1:39" s="39" customFormat="1" ht="21.75" customHeight="1" thickBot="1">
      <c r="A104" s="68" t="s">
        <v>16</v>
      </c>
      <c r="B104" s="69" t="s">
        <v>0</v>
      </c>
      <c r="C104" s="69" t="s">
        <v>41</v>
      </c>
      <c r="D104" s="70" t="s">
        <v>1</v>
      </c>
      <c r="E104" s="353" t="s">
        <v>2</v>
      </c>
      <c r="F104" s="3">
        <v>1</v>
      </c>
      <c r="G104" s="3">
        <v>2</v>
      </c>
      <c r="H104" s="3">
        <v>3</v>
      </c>
      <c r="I104" s="3">
        <v>4</v>
      </c>
      <c r="J104" s="3">
        <v>5</v>
      </c>
      <c r="K104" s="3">
        <v>6</v>
      </c>
      <c r="L104" s="3">
        <v>7</v>
      </c>
      <c r="M104" s="3">
        <v>8</v>
      </c>
      <c r="N104" s="3">
        <v>9</v>
      </c>
      <c r="O104" s="3">
        <v>10</v>
      </c>
      <c r="P104" s="3">
        <v>11</v>
      </c>
      <c r="Q104" s="3">
        <v>12</v>
      </c>
      <c r="R104" s="3">
        <v>13</v>
      </c>
      <c r="S104" s="3">
        <v>14</v>
      </c>
      <c r="T104" s="3">
        <v>15</v>
      </c>
      <c r="U104" s="3">
        <v>16</v>
      </c>
      <c r="V104" s="3">
        <v>17</v>
      </c>
      <c r="W104" s="3">
        <v>18</v>
      </c>
      <c r="X104" s="3">
        <v>19</v>
      </c>
      <c r="Y104" s="3">
        <v>20</v>
      </c>
      <c r="Z104" s="3">
        <v>21</v>
      </c>
      <c r="AA104" s="3">
        <v>22</v>
      </c>
      <c r="AB104" s="211">
        <v>23</v>
      </c>
      <c r="AC104" s="211">
        <v>24</v>
      </c>
      <c r="AD104" s="211">
        <v>25</v>
      </c>
      <c r="AE104" s="211">
        <v>26</v>
      </c>
      <c r="AF104" s="211">
        <v>27</v>
      </c>
      <c r="AG104" s="211">
        <v>28</v>
      </c>
      <c r="AH104" s="211">
        <v>29</v>
      </c>
      <c r="AI104" s="211">
        <v>30</v>
      </c>
      <c r="AJ104" s="211">
        <v>31</v>
      </c>
      <c r="AK104" s="313" t="s">
        <v>3</v>
      </c>
      <c r="AL104" s="315" t="s">
        <v>4</v>
      </c>
      <c r="AM104" s="317" t="s">
        <v>5</v>
      </c>
    </row>
    <row r="105" spans="1:39" s="39" customFormat="1" ht="21.75" customHeight="1">
      <c r="A105" s="40"/>
      <c r="B105" s="41" t="s">
        <v>42</v>
      </c>
      <c r="C105" s="41" t="s">
        <v>7</v>
      </c>
      <c r="D105" s="42" t="s">
        <v>205</v>
      </c>
      <c r="E105" s="354"/>
      <c r="F105" s="133" t="s">
        <v>11</v>
      </c>
      <c r="G105" s="133" t="s">
        <v>8</v>
      </c>
      <c r="H105" s="133" t="s">
        <v>8</v>
      </c>
      <c r="I105" s="133" t="s">
        <v>9</v>
      </c>
      <c r="J105" s="133" t="s">
        <v>8</v>
      </c>
      <c r="K105" s="133" t="s">
        <v>10</v>
      </c>
      <c r="L105" s="133" t="s">
        <v>11</v>
      </c>
      <c r="M105" s="133" t="s">
        <v>11</v>
      </c>
      <c r="N105" s="133" t="s">
        <v>8</v>
      </c>
      <c r="O105" s="133" t="s">
        <v>8</v>
      </c>
      <c r="P105" s="133" t="s">
        <v>9</v>
      </c>
      <c r="Q105" s="133" t="s">
        <v>8</v>
      </c>
      <c r="R105" s="133" t="s">
        <v>10</v>
      </c>
      <c r="S105" s="133" t="s">
        <v>11</v>
      </c>
      <c r="T105" s="133" t="s">
        <v>11</v>
      </c>
      <c r="U105" s="133" t="s">
        <v>8</v>
      </c>
      <c r="V105" s="133" t="s">
        <v>8</v>
      </c>
      <c r="W105" s="133" t="s">
        <v>9</v>
      </c>
      <c r="X105" s="133" t="s">
        <v>8</v>
      </c>
      <c r="Y105" s="133" t="s">
        <v>10</v>
      </c>
      <c r="Z105" s="133" t="s">
        <v>11</v>
      </c>
      <c r="AA105" s="133" t="s">
        <v>11</v>
      </c>
      <c r="AB105" s="133" t="s">
        <v>8</v>
      </c>
      <c r="AC105" s="133" t="s">
        <v>8</v>
      </c>
      <c r="AD105" s="133" t="s">
        <v>9</v>
      </c>
      <c r="AE105" s="133" t="s">
        <v>8</v>
      </c>
      <c r="AF105" s="133" t="s">
        <v>10</v>
      </c>
      <c r="AG105" s="133" t="s">
        <v>11</v>
      </c>
      <c r="AH105" s="133" t="s">
        <v>11</v>
      </c>
      <c r="AI105" s="133" t="s">
        <v>8</v>
      </c>
      <c r="AJ105" s="133" t="s">
        <v>8</v>
      </c>
      <c r="AK105" s="352"/>
      <c r="AL105" s="315"/>
      <c r="AM105" s="317"/>
    </row>
    <row r="106" spans="1:39" s="39" customFormat="1" ht="21.75" customHeight="1">
      <c r="A106" s="93">
        <v>128384</v>
      </c>
      <c r="B106" s="89" t="s">
        <v>115</v>
      </c>
      <c r="C106" s="90" t="s">
        <v>116</v>
      </c>
      <c r="D106" s="91" t="s">
        <v>117</v>
      </c>
      <c r="E106" s="141" t="s">
        <v>114</v>
      </c>
      <c r="F106" s="240"/>
      <c r="G106" s="240"/>
      <c r="H106" s="236" t="s">
        <v>29</v>
      </c>
      <c r="I106" s="236"/>
      <c r="J106" s="134" t="s">
        <v>29</v>
      </c>
      <c r="K106" s="134"/>
      <c r="L106" s="134" t="s">
        <v>29</v>
      </c>
      <c r="M106" s="134"/>
      <c r="N106" s="134"/>
      <c r="O106" s="236"/>
      <c r="P106" s="236" t="s">
        <v>29</v>
      </c>
      <c r="Q106" s="134"/>
      <c r="R106" s="134" t="s">
        <v>29</v>
      </c>
      <c r="S106" s="134"/>
      <c r="T106" s="134" t="s">
        <v>29</v>
      </c>
      <c r="U106" s="134"/>
      <c r="V106" s="236"/>
      <c r="W106" s="236"/>
      <c r="X106" s="344" t="s">
        <v>273</v>
      </c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6"/>
      <c r="AK106" s="135">
        <v>72</v>
      </c>
      <c r="AL106" s="9">
        <f>COUNTIF(E106:AK106,"T")*6+COUNTIF(E106:AK106,"P")*12+COUNTIF(E106:AK106,"M")*6+COUNTIF(E106:AK106,"I")*6+COUNTIF(E106:AK106,"N")*12+COUNTIF(E106:AK106,"TI")*11+COUNTIF(E106:AK106,"MT")*12+COUNTIF(E106:AK106,"MN")*18+COUNTIF(E106:AK106,"PI")*17+COUNTIF(E106:AK106,"TN")*18+COUNTIF(E106:AK106,"NB")*6+COUNTIF(E106:AK106,"AF")*6</f>
        <v>72</v>
      </c>
      <c r="AM106" s="10">
        <f>SUM(AL106-72)</f>
        <v>0</v>
      </c>
    </row>
    <row r="107" spans="1:39" s="39" customFormat="1" ht="21.75" customHeight="1">
      <c r="A107" s="88">
        <v>151343</v>
      </c>
      <c r="B107" s="89" t="s">
        <v>111</v>
      </c>
      <c r="C107" s="90" t="s">
        <v>112</v>
      </c>
      <c r="D107" s="91" t="s">
        <v>113</v>
      </c>
      <c r="E107" s="92" t="s">
        <v>114</v>
      </c>
      <c r="F107" s="240"/>
      <c r="G107" s="240"/>
      <c r="H107" s="236"/>
      <c r="I107" s="236"/>
      <c r="J107" s="134"/>
      <c r="K107" s="134"/>
      <c r="L107" s="134"/>
      <c r="M107" s="134" t="s">
        <v>29</v>
      </c>
      <c r="N107" s="134"/>
      <c r="O107" s="236" t="s">
        <v>29</v>
      </c>
      <c r="P107" s="236"/>
      <c r="Q107" s="134" t="s">
        <v>29</v>
      </c>
      <c r="R107" s="134"/>
      <c r="S107" s="134" t="s">
        <v>29</v>
      </c>
      <c r="T107" s="134"/>
      <c r="U107" s="134"/>
      <c r="V107" s="236"/>
      <c r="W107" s="272" t="s">
        <v>291</v>
      </c>
      <c r="X107" s="134"/>
      <c r="Y107" s="271" t="s">
        <v>291</v>
      </c>
      <c r="Z107" s="134"/>
      <c r="AA107" s="134" t="s">
        <v>29</v>
      </c>
      <c r="AB107" s="134"/>
      <c r="AC107" s="236" t="s">
        <v>29</v>
      </c>
      <c r="AD107" s="236"/>
      <c r="AE107" s="236" t="s">
        <v>29</v>
      </c>
      <c r="AF107" s="134"/>
      <c r="AG107" s="134" t="s">
        <v>29</v>
      </c>
      <c r="AH107" s="161"/>
      <c r="AI107" s="161" t="s">
        <v>29</v>
      </c>
      <c r="AJ107" s="210"/>
      <c r="AK107" s="135">
        <v>126</v>
      </c>
      <c r="AL107" s="9">
        <f aca="true" t="shared" si="5" ref="AL107:AL119">COUNTIF(E107:AK107,"T")*6+COUNTIF(E107:AK107,"P")*12+COUNTIF(E107:AK107,"M")*6+COUNTIF(E107:AK107,"I")*6+COUNTIF(E107:AK107,"N")*12+COUNTIF(E107:AK107,"TI")*11+COUNTIF(E107:AK107,"MT")*12+COUNTIF(E107:AK107,"MN")*18+COUNTIF(E107:AK107,"PI")*17+COUNTIF(E107:AK107,"TN")*18+COUNTIF(E107:AK107,"NB")*6+COUNTIF(E107:AK107,"AF")*6</f>
        <v>108</v>
      </c>
      <c r="AM107" s="10">
        <f aca="true" t="shared" si="6" ref="AM107:AM119">SUM(AL107-126)</f>
        <v>-18</v>
      </c>
    </row>
    <row r="108" spans="1:39" s="39" customFormat="1" ht="21.75" customHeight="1">
      <c r="A108" s="88">
        <v>151041</v>
      </c>
      <c r="B108" s="94" t="s">
        <v>58</v>
      </c>
      <c r="C108" s="95" t="s">
        <v>59</v>
      </c>
      <c r="D108" s="91" t="s">
        <v>117</v>
      </c>
      <c r="E108" s="92" t="s">
        <v>114</v>
      </c>
      <c r="F108" s="240"/>
      <c r="G108" s="240"/>
      <c r="H108" s="236"/>
      <c r="I108" s="236"/>
      <c r="J108" s="134" t="s">
        <v>29</v>
      </c>
      <c r="K108" s="134" t="s">
        <v>15</v>
      </c>
      <c r="L108" s="264" t="s">
        <v>302</v>
      </c>
      <c r="M108" s="134" t="s">
        <v>29</v>
      </c>
      <c r="N108" s="134"/>
      <c r="O108" s="236"/>
      <c r="P108" s="236" t="s">
        <v>29</v>
      </c>
      <c r="Q108" s="134"/>
      <c r="R108" s="264"/>
      <c r="S108" s="134" t="s">
        <v>29</v>
      </c>
      <c r="T108" s="134"/>
      <c r="U108" s="134"/>
      <c r="V108" s="236"/>
      <c r="W108" s="236"/>
      <c r="X108" s="134" t="s">
        <v>29</v>
      </c>
      <c r="Y108" s="264" t="s">
        <v>29</v>
      </c>
      <c r="Z108" s="134" t="s">
        <v>29</v>
      </c>
      <c r="AA108" s="134"/>
      <c r="AB108" s="134" t="s">
        <v>29</v>
      </c>
      <c r="AC108" s="236" t="s">
        <v>29</v>
      </c>
      <c r="AD108" s="272" t="s">
        <v>291</v>
      </c>
      <c r="AE108" s="236"/>
      <c r="AF108" s="134"/>
      <c r="AG108" s="134" t="s">
        <v>29</v>
      </c>
      <c r="AH108" s="161" t="s">
        <v>29</v>
      </c>
      <c r="AI108" s="161"/>
      <c r="AJ108" s="210"/>
      <c r="AK108" s="135">
        <v>126</v>
      </c>
      <c r="AL108" s="9">
        <f t="shared" si="5"/>
        <v>149</v>
      </c>
      <c r="AM108" s="10">
        <f t="shared" si="6"/>
        <v>23</v>
      </c>
    </row>
    <row r="109" spans="1:39" s="39" customFormat="1" ht="21.75" customHeight="1">
      <c r="A109" s="93">
        <v>142778</v>
      </c>
      <c r="B109" s="94" t="s">
        <v>118</v>
      </c>
      <c r="C109" s="95" t="s">
        <v>119</v>
      </c>
      <c r="D109" s="91" t="s">
        <v>113</v>
      </c>
      <c r="E109" s="141" t="s">
        <v>114</v>
      </c>
      <c r="F109" s="240"/>
      <c r="G109" s="240" t="s">
        <v>29</v>
      </c>
      <c r="H109" s="236"/>
      <c r="I109" s="236" t="s">
        <v>29</v>
      </c>
      <c r="J109" s="134"/>
      <c r="K109" s="134"/>
      <c r="L109" s="134"/>
      <c r="M109" s="134" t="s">
        <v>29</v>
      </c>
      <c r="N109" s="134"/>
      <c r="O109" s="236"/>
      <c r="P109" s="236"/>
      <c r="Q109" s="134" t="s">
        <v>29</v>
      </c>
      <c r="R109" s="134"/>
      <c r="S109" s="134"/>
      <c r="T109" s="134"/>
      <c r="U109" s="134" t="s">
        <v>29</v>
      </c>
      <c r="V109" s="236"/>
      <c r="W109" s="236" t="s">
        <v>29</v>
      </c>
      <c r="X109" s="134"/>
      <c r="Y109" s="134" t="s">
        <v>29</v>
      </c>
      <c r="Z109" s="134"/>
      <c r="AA109" s="134" t="s">
        <v>29</v>
      </c>
      <c r="AB109" s="134"/>
      <c r="AC109" s="236" t="s">
        <v>29</v>
      </c>
      <c r="AD109" s="236"/>
      <c r="AE109" s="236"/>
      <c r="AF109" s="134"/>
      <c r="AG109" s="134" t="s">
        <v>29</v>
      </c>
      <c r="AH109" s="161"/>
      <c r="AI109" s="161" t="s">
        <v>29</v>
      </c>
      <c r="AJ109" s="210"/>
      <c r="AK109" s="135">
        <v>126</v>
      </c>
      <c r="AL109" s="9">
        <f t="shared" si="5"/>
        <v>132</v>
      </c>
      <c r="AM109" s="10">
        <f t="shared" si="6"/>
        <v>6</v>
      </c>
    </row>
    <row r="110" spans="1:39" s="39" customFormat="1" ht="21.75" customHeight="1">
      <c r="A110" s="88">
        <v>113603</v>
      </c>
      <c r="B110" s="94" t="s">
        <v>122</v>
      </c>
      <c r="C110" s="96" t="s">
        <v>123</v>
      </c>
      <c r="D110" s="91" t="s">
        <v>113</v>
      </c>
      <c r="E110" s="92" t="s">
        <v>114</v>
      </c>
      <c r="F110" s="240"/>
      <c r="G110" s="240" t="s">
        <v>29</v>
      </c>
      <c r="H110" s="236"/>
      <c r="I110" s="236"/>
      <c r="J110" s="134"/>
      <c r="K110" s="134" t="s">
        <v>29</v>
      </c>
      <c r="L110" s="134"/>
      <c r="M110" s="134"/>
      <c r="N110" s="134"/>
      <c r="O110" s="236" t="s">
        <v>29</v>
      </c>
      <c r="P110" s="236"/>
      <c r="Q110" s="134" t="s">
        <v>29</v>
      </c>
      <c r="R110" s="134"/>
      <c r="S110" s="134"/>
      <c r="T110" s="134"/>
      <c r="U110" s="134" t="s">
        <v>29</v>
      </c>
      <c r="V110" s="236"/>
      <c r="W110" s="236" t="s">
        <v>29</v>
      </c>
      <c r="X110" s="134" t="s">
        <v>265</v>
      </c>
      <c r="Y110" s="134" t="s">
        <v>29</v>
      </c>
      <c r="Z110" s="134"/>
      <c r="AA110" s="134" t="s">
        <v>29</v>
      </c>
      <c r="AB110" s="134"/>
      <c r="AC110" s="236" t="s">
        <v>29</v>
      </c>
      <c r="AD110" s="236"/>
      <c r="AE110" s="236"/>
      <c r="AF110" s="134"/>
      <c r="AG110" s="134" t="s">
        <v>29</v>
      </c>
      <c r="AH110" s="161"/>
      <c r="AI110" s="161" t="s">
        <v>29</v>
      </c>
      <c r="AJ110" s="210"/>
      <c r="AK110" s="135">
        <v>126</v>
      </c>
      <c r="AL110" s="9">
        <f t="shared" si="5"/>
        <v>138</v>
      </c>
      <c r="AM110" s="10">
        <f t="shared" si="6"/>
        <v>12</v>
      </c>
    </row>
    <row r="111" spans="1:39" s="39" customFormat="1" ht="21.75" customHeight="1">
      <c r="A111" s="219">
        <v>151661</v>
      </c>
      <c r="B111" s="220" t="s">
        <v>143</v>
      </c>
      <c r="C111" s="221" t="s">
        <v>144</v>
      </c>
      <c r="D111" s="46" t="s">
        <v>45</v>
      </c>
      <c r="E111" s="136" t="s">
        <v>114</v>
      </c>
      <c r="F111" s="240" t="s">
        <v>29</v>
      </c>
      <c r="G111" s="240"/>
      <c r="H111" s="236" t="s">
        <v>29</v>
      </c>
      <c r="I111" s="236"/>
      <c r="J111" s="134"/>
      <c r="K111" s="134"/>
      <c r="L111" s="134" t="s">
        <v>29</v>
      </c>
      <c r="M111" s="134"/>
      <c r="N111" s="134"/>
      <c r="O111" s="236" t="s">
        <v>29</v>
      </c>
      <c r="P111" s="236"/>
      <c r="Q111" s="264" t="s">
        <v>265</v>
      </c>
      <c r="R111" s="134" t="s">
        <v>29</v>
      </c>
      <c r="S111" s="134"/>
      <c r="T111" s="134" t="s">
        <v>29</v>
      </c>
      <c r="U111" s="134"/>
      <c r="V111" s="236"/>
      <c r="W111" s="236"/>
      <c r="X111" s="134" t="s">
        <v>29</v>
      </c>
      <c r="Y111" s="134"/>
      <c r="Z111" s="264" t="s">
        <v>29</v>
      </c>
      <c r="AA111" s="134" t="s">
        <v>29</v>
      </c>
      <c r="AB111" s="134"/>
      <c r="AC111" s="236"/>
      <c r="AD111" s="236" t="s">
        <v>29</v>
      </c>
      <c r="AE111" s="236"/>
      <c r="AF111" s="134" t="s">
        <v>29</v>
      </c>
      <c r="AG111" s="134"/>
      <c r="AH111" s="161"/>
      <c r="AI111" s="161"/>
      <c r="AJ111" s="210" t="s">
        <v>29</v>
      </c>
      <c r="AK111" s="135">
        <v>126</v>
      </c>
      <c r="AL111" s="9">
        <f t="shared" si="5"/>
        <v>150</v>
      </c>
      <c r="AM111" s="10">
        <f t="shared" si="6"/>
        <v>24</v>
      </c>
    </row>
    <row r="112" spans="1:39" s="39" customFormat="1" ht="21.75" customHeight="1">
      <c r="A112" s="43">
        <v>137367</v>
      </c>
      <c r="B112" s="44" t="s">
        <v>126</v>
      </c>
      <c r="C112" s="73" t="s">
        <v>127</v>
      </c>
      <c r="D112" s="46" t="s">
        <v>45</v>
      </c>
      <c r="E112" s="136" t="s">
        <v>114</v>
      </c>
      <c r="F112" s="240" t="s">
        <v>29</v>
      </c>
      <c r="G112" s="240" t="s">
        <v>265</v>
      </c>
      <c r="H112" s="236"/>
      <c r="I112" s="236" t="s">
        <v>29</v>
      </c>
      <c r="J112" s="134"/>
      <c r="K112" s="134" t="s">
        <v>89</v>
      </c>
      <c r="L112" s="134" t="s">
        <v>29</v>
      </c>
      <c r="M112" s="134" t="s">
        <v>265</v>
      </c>
      <c r="N112" s="134" t="s">
        <v>29</v>
      </c>
      <c r="O112" s="236" t="s">
        <v>29</v>
      </c>
      <c r="P112" s="265" t="s">
        <v>265</v>
      </c>
      <c r="Q112" s="134"/>
      <c r="R112" s="134"/>
      <c r="S112" s="264" t="s">
        <v>29</v>
      </c>
      <c r="T112" s="134"/>
      <c r="U112" s="134" t="s">
        <v>29</v>
      </c>
      <c r="V112" s="265" t="s">
        <v>265</v>
      </c>
      <c r="W112" s="236"/>
      <c r="X112" s="134" t="s">
        <v>29</v>
      </c>
      <c r="Y112" s="134"/>
      <c r="Z112" s="134"/>
      <c r="AA112" s="134" t="s">
        <v>29</v>
      </c>
      <c r="AB112" s="134" t="s">
        <v>265</v>
      </c>
      <c r="AC112" s="236"/>
      <c r="AD112" s="236" t="s">
        <v>29</v>
      </c>
      <c r="AE112" s="236" t="s">
        <v>29</v>
      </c>
      <c r="AF112" s="134"/>
      <c r="AG112" s="134"/>
      <c r="AH112" s="161"/>
      <c r="AI112" s="266" t="s">
        <v>29</v>
      </c>
      <c r="AJ112" s="210"/>
      <c r="AK112" s="135">
        <v>126</v>
      </c>
      <c r="AL112" s="9">
        <f t="shared" si="5"/>
        <v>174</v>
      </c>
      <c r="AM112" s="10">
        <f t="shared" si="6"/>
        <v>48</v>
      </c>
    </row>
    <row r="113" spans="1:39" s="39" customFormat="1" ht="21.75" customHeight="1">
      <c r="A113" s="43">
        <v>150827</v>
      </c>
      <c r="B113" s="44" t="s">
        <v>128</v>
      </c>
      <c r="C113" s="73" t="s">
        <v>129</v>
      </c>
      <c r="D113" s="46" t="s">
        <v>45</v>
      </c>
      <c r="E113" s="136" t="s">
        <v>114</v>
      </c>
      <c r="F113" s="240"/>
      <c r="G113" s="240" t="s">
        <v>29</v>
      </c>
      <c r="H113" s="236"/>
      <c r="I113" s="236" t="s">
        <v>279</v>
      </c>
      <c r="J113" s="134"/>
      <c r="K113" s="134" t="s">
        <v>29</v>
      </c>
      <c r="L113" s="134"/>
      <c r="M113" s="134" t="s">
        <v>29</v>
      </c>
      <c r="N113" s="134"/>
      <c r="O113" s="236" t="s">
        <v>279</v>
      </c>
      <c r="P113" s="236"/>
      <c r="Q113" s="134" t="s">
        <v>29</v>
      </c>
      <c r="R113" s="134"/>
      <c r="S113" s="134"/>
      <c r="T113" s="134"/>
      <c r="U113" s="134"/>
      <c r="V113" s="236"/>
      <c r="W113" s="236" t="s">
        <v>29</v>
      </c>
      <c r="X113" s="134"/>
      <c r="Y113" s="134"/>
      <c r="Z113" s="134"/>
      <c r="AA113" s="134" t="s">
        <v>29</v>
      </c>
      <c r="AB113" s="134"/>
      <c r="AC113" s="236"/>
      <c r="AD113" s="236" t="s">
        <v>29</v>
      </c>
      <c r="AE113" s="236"/>
      <c r="AF113" s="134"/>
      <c r="AG113" s="134" t="s">
        <v>29</v>
      </c>
      <c r="AH113" s="161"/>
      <c r="AI113" s="161"/>
      <c r="AJ113" s="210" t="s">
        <v>29</v>
      </c>
      <c r="AK113" s="135">
        <v>126</v>
      </c>
      <c r="AL113" s="9">
        <f t="shared" si="5"/>
        <v>108</v>
      </c>
      <c r="AM113" s="10">
        <f t="shared" si="6"/>
        <v>-18</v>
      </c>
    </row>
    <row r="114" spans="1:39" s="39" customFormat="1" ht="21.75" customHeight="1">
      <c r="A114" s="43">
        <v>121932</v>
      </c>
      <c r="B114" s="72" t="s">
        <v>130</v>
      </c>
      <c r="C114" s="45" t="s">
        <v>131</v>
      </c>
      <c r="D114" s="46" t="s">
        <v>45</v>
      </c>
      <c r="E114" s="136" t="s">
        <v>114</v>
      </c>
      <c r="F114" s="240"/>
      <c r="G114" s="240" t="s">
        <v>29</v>
      </c>
      <c r="H114" s="265" t="s">
        <v>29</v>
      </c>
      <c r="I114" s="236" t="s">
        <v>29</v>
      </c>
      <c r="J114" s="134"/>
      <c r="K114" s="134"/>
      <c r="L114" s="134"/>
      <c r="M114" s="134"/>
      <c r="N114" s="134" t="s">
        <v>29</v>
      </c>
      <c r="O114" s="236" t="s">
        <v>15</v>
      </c>
      <c r="P114" s="236"/>
      <c r="Q114" s="264" t="s">
        <v>265</v>
      </c>
      <c r="R114" s="134"/>
      <c r="S114" s="134"/>
      <c r="T114" s="134" t="s">
        <v>29</v>
      </c>
      <c r="U114" s="134" t="s">
        <v>29</v>
      </c>
      <c r="V114" s="236" t="s">
        <v>29</v>
      </c>
      <c r="W114" s="236"/>
      <c r="X114" s="134" t="s">
        <v>29</v>
      </c>
      <c r="Y114" s="134"/>
      <c r="Z114" s="134"/>
      <c r="AA114" s="134"/>
      <c r="AB114" s="134"/>
      <c r="AC114" s="236"/>
      <c r="AD114" s="236"/>
      <c r="AE114" s="265"/>
      <c r="AF114" s="264" t="s">
        <v>265</v>
      </c>
      <c r="AG114" s="134" t="s">
        <v>29</v>
      </c>
      <c r="AH114" s="266" t="s">
        <v>29</v>
      </c>
      <c r="AI114" s="161" t="s">
        <v>29</v>
      </c>
      <c r="AJ114" s="210" t="s">
        <v>296</v>
      </c>
      <c r="AK114" s="135">
        <v>126</v>
      </c>
      <c r="AL114" s="9">
        <f t="shared" si="5"/>
        <v>168</v>
      </c>
      <c r="AM114" s="10">
        <f t="shared" si="6"/>
        <v>42</v>
      </c>
    </row>
    <row r="115" spans="1:39" s="39" customFormat="1" ht="21.75" customHeight="1">
      <c r="A115" s="43">
        <v>142824</v>
      </c>
      <c r="B115" s="49" t="s">
        <v>132</v>
      </c>
      <c r="C115" s="45" t="s">
        <v>133</v>
      </c>
      <c r="D115" s="46" t="s">
        <v>45</v>
      </c>
      <c r="E115" s="136" t="s">
        <v>114</v>
      </c>
      <c r="F115" s="240" t="s">
        <v>29</v>
      </c>
      <c r="G115" s="260" t="s">
        <v>265</v>
      </c>
      <c r="H115" s="265" t="s">
        <v>29</v>
      </c>
      <c r="I115" s="236" t="s">
        <v>10</v>
      </c>
      <c r="J115" s="264" t="s">
        <v>265</v>
      </c>
      <c r="K115" s="264" t="s">
        <v>265</v>
      </c>
      <c r="L115" s="134"/>
      <c r="M115" s="134"/>
      <c r="N115" s="134" t="s">
        <v>29</v>
      </c>
      <c r="O115" s="236" t="s">
        <v>29</v>
      </c>
      <c r="P115" s="236" t="s">
        <v>29</v>
      </c>
      <c r="Q115" s="134"/>
      <c r="R115" s="134" t="s">
        <v>29</v>
      </c>
      <c r="S115" s="134"/>
      <c r="T115" s="264" t="s">
        <v>265</v>
      </c>
      <c r="U115" s="134" t="s">
        <v>29</v>
      </c>
      <c r="V115" s="236"/>
      <c r="W115" s="236" t="s">
        <v>29</v>
      </c>
      <c r="X115" s="134" t="s">
        <v>29</v>
      </c>
      <c r="Y115" s="134"/>
      <c r="Z115" s="264" t="s">
        <v>265</v>
      </c>
      <c r="AA115" s="134" t="s">
        <v>29</v>
      </c>
      <c r="AB115" s="134" t="s">
        <v>29</v>
      </c>
      <c r="AC115" s="236"/>
      <c r="AD115" s="236" t="s">
        <v>29</v>
      </c>
      <c r="AE115" s="236" t="s">
        <v>29</v>
      </c>
      <c r="AF115" s="134" t="s">
        <v>29</v>
      </c>
      <c r="AG115" s="134" t="s">
        <v>29</v>
      </c>
      <c r="AH115" s="161"/>
      <c r="AI115" s="161" t="s">
        <v>15</v>
      </c>
      <c r="AJ115" s="210" t="s">
        <v>29</v>
      </c>
      <c r="AK115" s="135">
        <v>126</v>
      </c>
      <c r="AL115" s="9">
        <f t="shared" si="5"/>
        <v>234</v>
      </c>
      <c r="AM115" s="10">
        <f t="shared" si="6"/>
        <v>108</v>
      </c>
    </row>
    <row r="116" spans="1:39" s="39" customFormat="1" ht="21.75" customHeight="1">
      <c r="A116" s="43">
        <v>151122</v>
      </c>
      <c r="B116" s="72" t="s">
        <v>272</v>
      </c>
      <c r="C116" s="45" t="s">
        <v>74</v>
      </c>
      <c r="D116" s="46" t="s">
        <v>45</v>
      </c>
      <c r="E116" s="136" t="s">
        <v>114</v>
      </c>
      <c r="F116" s="240" t="s">
        <v>29</v>
      </c>
      <c r="G116" s="240"/>
      <c r="H116" s="236"/>
      <c r="I116" s="236" t="s">
        <v>29</v>
      </c>
      <c r="J116" s="134"/>
      <c r="K116" s="134"/>
      <c r="L116" s="134" t="s">
        <v>29</v>
      </c>
      <c r="M116" s="134"/>
      <c r="N116" s="134"/>
      <c r="O116" s="236" t="s">
        <v>29</v>
      </c>
      <c r="P116" s="236"/>
      <c r="Q116" s="134"/>
      <c r="R116" s="134" t="s">
        <v>29</v>
      </c>
      <c r="S116" s="134"/>
      <c r="T116" s="134"/>
      <c r="U116" s="134"/>
      <c r="V116" s="236" t="s">
        <v>29</v>
      </c>
      <c r="W116" s="236"/>
      <c r="X116" s="134" t="s">
        <v>29</v>
      </c>
      <c r="Y116" s="134"/>
      <c r="Z116" s="134"/>
      <c r="AA116" s="134" t="s">
        <v>29</v>
      </c>
      <c r="AB116" s="134"/>
      <c r="AC116" s="236"/>
      <c r="AD116" s="236" t="s">
        <v>29</v>
      </c>
      <c r="AE116" s="236"/>
      <c r="AF116" s="134" t="s">
        <v>29</v>
      </c>
      <c r="AG116" s="134"/>
      <c r="AH116" s="161"/>
      <c r="AI116" s="161"/>
      <c r="AJ116" s="210" t="s">
        <v>29</v>
      </c>
      <c r="AK116" s="135">
        <v>126</v>
      </c>
      <c r="AL116" s="9">
        <f t="shared" si="5"/>
        <v>132</v>
      </c>
      <c r="AM116" s="10">
        <f t="shared" si="6"/>
        <v>6</v>
      </c>
    </row>
    <row r="117" spans="1:39" s="39" customFormat="1" ht="21.75" customHeight="1">
      <c r="A117" s="43">
        <v>151068</v>
      </c>
      <c r="B117" s="49" t="s">
        <v>134</v>
      </c>
      <c r="C117" s="45" t="s">
        <v>135</v>
      </c>
      <c r="D117" s="46" t="s">
        <v>45</v>
      </c>
      <c r="E117" s="136" t="s">
        <v>114</v>
      </c>
      <c r="F117" s="240" t="s">
        <v>29</v>
      </c>
      <c r="G117" s="240"/>
      <c r="H117" s="236" t="s">
        <v>29</v>
      </c>
      <c r="I117" s="236" t="s">
        <v>29</v>
      </c>
      <c r="J117" s="134"/>
      <c r="K117" s="134"/>
      <c r="L117" s="134" t="s">
        <v>29</v>
      </c>
      <c r="M117" s="134"/>
      <c r="N117" s="264" t="s">
        <v>265</v>
      </c>
      <c r="O117" s="236" t="s">
        <v>29</v>
      </c>
      <c r="P117" s="236"/>
      <c r="Q117" s="134"/>
      <c r="R117" s="134" t="s">
        <v>29</v>
      </c>
      <c r="S117" s="134"/>
      <c r="T117" s="134"/>
      <c r="U117" s="134" t="s">
        <v>29</v>
      </c>
      <c r="V117" s="236"/>
      <c r="W117" s="236"/>
      <c r="X117" s="134"/>
      <c r="Y117" s="134"/>
      <c r="Z117" s="134"/>
      <c r="AA117" s="134" t="s">
        <v>29</v>
      </c>
      <c r="AB117" s="264"/>
      <c r="AC117" s="236" t="s">
        <v>20</v>
      </c>
      <c r="AD117" s="236"/>
      <c r="AE117" s="236"/>
      <c r="AF117" s="134"/>
      <c r="AG117" s="134" t="s">
        <v>29</v>
      </c>
      <c r="AH117" s="161"/>
      <c r="AI117" s="161" t="s">
        <v>29</v>
      </c>
      <c r="AJ117" s="210" t="s">
        <v>29</v>
      </c>
      <c r="AK117" s="135">
        <v>126</v>
      </c>
      <c r="AL117" s="9">
        <f t="shared" si="5"/>
        <v>150</v>
      </c>
      <c r="AM117" s="10">
        <f t="shared" si="6"/>
        <v>24</v>
      </c>
    </row>
    <row r="118" spans="1:39" s="39" customFormat="1" ht="21.75" customHeight="1">
      <c r="A118" s="43">
        <v>150762</v>
      </c>
      <c r="B118" s="44" t="s">
        <v>136</v>
      </c>
      <c r="C118" s="73" t="s">
        <v>137</v>
      </c>
      <c r="D118" s="46" t="s">
        <v>45</v>
      </c>
      <c r="E118" s="136" t="s">
        <v>114</v>
      </c>
      <c r="F118" s="240" t="s">
        <v>29</v>
      </c>
      <c r="G118" s="240"/>
      <c r="H118" s="236" t="s">
        <v>29</v>
      </c>
      <c r="I118" s="236"/>
      <c r="J118" s="134" t="s">
        <v>29</v>
      </c>
      <c r="K118" s="134"/>
      <c r="L118" s="134" t="s">
        <v>29</v>
      </c>
      <c r="M118" s="134"/>
      <c r="N118" s="264" t="s">
        <v>29</v>
      </c>
      <c r="O118" s="265" t="s">
        <v>265</v>
      </c>
      <c r="P118" s="236"/>
      <c r="Q118" s="134"/>
      <c r="R118" s="134" t="s">
        <v>29</v>
      </c>
      <c r="S118" s="264" t="s">
        <v>265</v>
      </c>
      <c r="T118" s="134"/>
      <c r="U118" s="134"/>
      <c r="V118" s="236" t="s">
        <v>29</v>
      </c>
      <c r="W118" s="236"/>
      <c r="X118" s="134" t="s">
        <v>29</v>
      </c>
      <c r="Y118" s="264" t="s">
        <v>29</v>
      </c>
      <c r="Z118" s="134"/>
      <c r="AA118" s="134" t="s">
        <v>29</v>
      </c>
      <c r="AB118" s="134" t="s">
        <v>29</v>
      </c>
      <c r="AC118" s="236"/>
      <c r="AD118" s="236"/>
      <c r="AE118" s="265" t="s">
        <v>265</v>
      </c>
      <c r="AF118" s="134"/>
      <c r="AG118" s="134" t="s">
        <v>29</v>
      </c>
      <c r="AH118" s="161" t="s">
        <v>265</v>
      </c>
      <c r="AI118" s="161" t="s">
        <v>29</v>
      </c>
      <c r="AJ118" s="210" t="s">
        <v>29</v>
      </c>
      <c r="AK118" s="135">
        <v>126</v>
      </c>
      <c r="AL118" s="9">
        <f t="shared" si="5"/>
        <v>192</v>
      </c>
      <c r="AM118" s="10">
        <f t="shared" si="6"/>
        <v>66</v>
      </c>
    </row>
    <row r="119" spans="1:39" s="39" customFormat="1" ht="21.75" customHeight="1">
      <c r="A119" s="43">
        <v>150924</v>
      </c>
      <c r="B119" s="72" t="s">
        <v>223</v>
      </c>
      <c r="C119" s="45" t="s">
        <v>138</v>
      </c>
      <c r="D119" s="46" t="s">
        <v>45</v>
      </c>
      <c r="E119" s="136" t="s">
        <v>114</v>
      </c>
      <c r="F119" s="240" t="s">
        <v>29</v>
      </c>
      <c r="G119" s="240"/>
      <c r="H119" s="236"/>
      <c r="I119" s="236" t="s">
        <v>29</v>
      </c>
      <c r="J119" s="134"/>
      <c r="K119" s="134"/>
      <c r="L119" s="134" t="s">
        <v>29</v>
      </c>
      <c r="M119" s="134"/>
      <c r="N119" s="134"/>
      <c r="O119" s="236" t="s">
        <v>29</v>
      </c>
      <c r="P119" s="236"/>
      <c r="Q119" s="134"/>
      <c r="R119" s="134" t="s">
        <v>29</v>
      </c>
      <c r="S119" s="134"/>
      <c r="T119" s="134"/>
      <c r="U119" s="134" t="s">
        <v>29</v>
      </c>
      <c r="V119" s="236"/>
      <c r="W119" s="236"/>
      <c r="X119" s="134" t="s">
        <v>29</v>
      </c>
      <c r="Y119" s="134"/>
      <c r="Z119" s="134"/>
      <c r="AA119" s="134" t="s">
        <v>29</v>
      </c>
      <c r="AB119" s="134"/>
      <c r="AC119" s="236"/>
      <c r="AD119" s="236" t="s">
        <v>29</v>
      </c>
      <c r="AE119" s="236"/>
      <c r="AF119" s="134"/>
      <c r="AG119" s="134" t="s">
        <v>29</v>
      </c>
      <c r="AH119" s="161"/>
      <c r="AI119" s="161"/>
      <c r="AJ119" s="210" t="s">
        <v>29</v>
      </c>
      <c r="AK119" s="135">
        <v>126</v>
      </c>
      <c r="AL119" s="9">
        <f t="shared" si="5"/>
        <v>132</v>
      </c>
      <c r="AM119" s="10">
        <f t="shared" si="6"/>
        <v>6</v>
      </c>
    </row>
    <row r="120" spans="1:39" s="39" customFormat="1" ht="21.75" customHeight="1">
      <c r="A120" s="43">
        <v>151246</v>
      </c>
      <c r="B120" s="72" t="s">
        <v>139</v>
      </c>
      <c r="C120" s="45" t="s">
        <v>140</v>
      </c>
      <c r="D120" s="46" t="s">
        <v>45</v>
      </c>
      <c r="E120" s="136" t="s">
        <v>114</v>
      </c>
      <c r="F120" s="240" t="s">
        <v>29</v>
      </c>
      <c r="G120" s="240" t="s">
        <v>29</v>
      </c>
      <c r="H120" s="236"/>
      <c r="I120" s="236" t="s">
        <v>29</v>
      </c>
      <c r="J120" s="134"/>
      <c r="K120" s="134"/>
      <c r="L120" s="134" t="s">
        <v>29</v>
      </c>
      <c r="M120" s="134"/>
      <c r="N120" s="134"/>
      <c r="O120" s="236" t="s">
        <v>29</v>
      </c>
      <c r="P120" s="236"/>
      <c r="Q120" s="134"/>
      <c r="R120" s="134"/>
      <c r="S120" s="134"/>
      <c r="T120" s="134"/>
      <c r="U120" s="134" t="s">
        <v>29</v>
      </c>
      <c r="V120" s="236"/>
      <c r="W120" s="236"/>
      <c r="X120" s="344" t="s">
        <v>274</v>
      </c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6"/>
      <c r="AK120" s="135">
        <v>72</v>
      </c>
      <c r="AL120" s="9">
        <f>COUNTIF(E120:AK120,"T")*6+COUNTIF(E120:AK120,"P")*12+COUNTIF(E120:AK120,"M")*6+COUNTIF(E120:AK120,"I")*6+COUNTIF(E120:AK120,"N")*12+COUNTIF(E120:AK120,"TI")*11+COUNTIF(E120:AK120,"MT")*12+COUNTIF(E120:AK120,"MN")*18+COUNTIF(E120:AK120,"PI")*17+COUNTIF(E120:AK120,"TN")*18+COUNTIF(E120:AK120,"NB")*6+COUNTIF(E120:AK120,"AF")*6</f>
        <v>72</v>
      </c>
      <c r="AM120" s="10">
        <f>SUM(AL120-72)</f>
        <v>0</v>
      </c>
    </row>
    <row r="121" spans="1:39" s="39" customFormat="1" ht="21.75" customHeight="1">
      <c r="A121" s="43">
        <v>137332</v>
      </c>
      <c r="B121" s="72" t="s">
        <v>141</v>
      </c>
      <c r="C121" s="45" t="s">
        <v>142</v>
      </c>
      <c r="D121" s="46" t="s">
        <v>45</v>
      </c>
      <c r="E121" s="136" t="s">
        <v>114</v>
      </c>
      <c r="F121" s="240" t="s">
        <v>29</v>
      </c>
      <c r="G121" s="260"/>
      <c r="H121" s="236" t="s">
        <v>29</v>
      </c>
      <c r="I121" s="236" t="s">
        <v>265</v>
      </c>
      <c r="J121" s="264" t="s">
        <v>265</v>
      </c>
      <c r="K121" s="134"/>
      <c r="L121" s="134" t="s">
        <v>29</v>
      </c>
      <c r="M121" s="264" t="s">
        <v>265</v>
      </c>
      <c r="N121" s="134"/>
      <c r="O121" s="236" t="s">
        <v>29</v>
      </c>
      <c r="P121" s="265" t="s">
        <v>265</v>
      </c>
      <c r="Q121" s="134"/>
      <c r="R121" s="134" t="s">
        <v>29</v>
      </c>
      <c r="S121" s="134"/>
      <c r="T121" s="264" t="s">
        <v>265</v>
      </c>
      <c r="U121" s="134" t="s">
        <v>29</v>
      </c>
      <c r="V121" s="236"/>
      <c r="W121" s="236"/>
      <c r="X121" s="344" t="s">
        <v>276</v>
      </c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6"/>
      <c r="AK121" s="135">
        <v>72</v>
      </c>
      <c r="AL121" s="9">
        <f>COUNTIF(E121:AK121,"T")*6+COUNTIF(E121:AK121,"P")*12+COUNTIF(E121:AK121,"M")*6+COUNTIF(E121:AK121,"I")*6+COUNTIF(E121:AK121,"N")*12+COUNTIF(E121:AK121,"TI")*11+COUNTIF(E121:AK121,"MT")*12+COUNTIF(E121:AK121,"MN")*18+COUNTIF(E121:AK121,"PI")*17+COUNTIF(E121:AK121,"TN")*18+COUNTIF(E121:AK121,"NB")*6+COUNTIF(E121:AK121,"AF")*6</f>
        <v>102</v>
      </c>
      <c r="AM121" s="10">
        <f>SUM(AL121-72)</f>
        <v>30</v>
      </c>
    </row>
    <row r="122" spans="1:39" s="39" customFormat="1" ht="21.75" customHeight="1">
      <c r="A122" s="43"/>
      <c r="B122" s="72" t="s">
        <v>89</v>
      </c>
      <c r="C122" s="97"/>
      <c r="D122" s="46">
        <v>11</v>
      </c>
      <c r="E122" s="136"/>
      <c r="F122" s="240">
        <v>16</v>
      </c>
      <c r="G122" s="240"/>
      <c r="H122" s="236"/>
      <c r="I122" s="236">
        <v>16</v>
      </c>
      <c r="J122" s="134"/>
      <c r="K122" s="134"/>
      <c r="L122" s="134">
        <v>16</v>
      </c>
      <c r="M122" s="134"/>
      <c r="N122" s="134"/>
      <c r="O122" s="236">
        <v>16</v>
      </c>
      <c r="P122" s="236"/>
      <c r="Q122" s="134"/>
      <c r="R122" s="134">
        <v>16</v>
      </c>
      <c r="S122" s="134"/>
      <c r="T122" s="134"/>
      <c r="U122" s="134">
        <v>16</v>
      </c>
      <c r="V122" s="236"/>
      <c r="W122" s="236"/>
      <c r="X122" s="134">
        <v>16</v>
      </c>
      <c r="Y122" s="134"/>
      <c r="Z122" s="134"/>
      <c r="AA122" s="134">
        <v>16</v>
      </c>
      <c r="AB122" s="134"/>
      <c r="AC122" s="236"/>
      <c r="AD122" s="236">
        <v>14</v>
      </c>
      <c r="AE122" s="236"/>
      <c r="AF122" s="134"/>
      <c r="AG122" s="134">
        <v>16</v>
      </c>
      <c r="AH122" s="161"/>
      <c r="AI122" s="161"/>
      <c r="AJ122" s="210">
        <v>15</v>
      </c>
      <c r="AK122" s="135"/>
      <c r="AL122" s="9"/>
      <c r="AM122" s="10"/>
    </row>
    <row r="123" spans="1:39" s="39" customFormat="1" ht="21.75" customHeight="1">
      <c r="A123" s="98">
        <v>153303</v>
      </c>
      <c r="B123" s="49" t="s">
        <v>206</v>
      </c>
      <c r="C123" s="51">
        <v>1121221</v>
      </c>
      <c r="D123" s="46" t="s">
        <v>145</v>
      </c>
      <c r="E123" s="136" t="s">
        <v>146</v>
      </c>
      <c r="F123" s="240" t="s">
        <v>265</v>
      </c>
      <c r="G123" s="240" t="s">
        <v>265</v>
      </c>
      <c r="H123" s="236" t="s">
        <v>265</v>
      </c>
      <c r="I123" s="236"/>
      <c r="J123" s="134" t="s">
        <v>265</v>
      </c>
      <c r="K123" s="134" t="s">
        <v>265</v>
      </c>
      <c r="L123" s="134" t="s">
        <v>265</v>
      </c>
      <c r="M123" s="134" t="s">
        <v>265</v>
      </c>
      <c r="N123" s="134" t="s">
        <v>265</v>
      </c>
      <c r="O123" s="236"/>
      <c r="P123" s="236"/>
      <c r="Q123" s="134" t="s">
        <v>265</v>
      </c>
      <c r="R123" s="134" t="s">
        <v>265</v>
      </c>
      <c r="S123" s="134" t="s">
        <v>265</v>
      </c>
      <c r="T123" s="134"/>
      <c r="U123" s="134" t="s">
        <v>265</v>
      </c>
      <c r="V123" s="236"/>
      <c r="W123" s="236" t="s">
        <v>265</v>
      </c>
      <c r="X123" s="134" t="s">
        <v>265</v>
      </c>
      <c r="Y123" s="134" t="s">
        <v>265</v>
      </c>
      <c r="Z123" s="134" t="s">
        <v>265</v>
      </c>
      <c r="AA123" s="134" t="s">
        <v>265</v>
      </c>
      <c r="AB123" s="134" t="s">
        <v>265</v>
      </c>
      <c r="AC123" s="236" t="s">
        <v>265</v>
      </c>
      <c r="AD123" s="236"/>
      <c r="AE123" s="236" t="s">
        <v>265</v>
      </c>
      <c r="AF123" s="134" t="s">
        <v>29</v>
      </c>
      <c r="AG123" s="134"/>
      <c r="AH123" s="161" t="s">
        <v>265</v>
      </c>
      <c r="AI123" s="161" t="s">
        <v>265</v>
      </c>
      <c r="AJ123" s="210"/>
      <c r="AK123" s="135">
        <v>126</v>
      </c>
      <c r="AL123" s="9">
        <f>COUNTIF(E123:AK123,"T")*6+COUNTIF(E123:AK123,"P")*12+COUNTIF(E123:AK123,"M")*6+COUNTIF(E123:AK123,"I")*6+COUNTIF(E123:AK123,"N")*12+COUNTIF(E123:AK123,"TI")*11+COUNTIF(E123:AK123,"MT")*12+COUNTIF(E123:AK123,"MN")*18+COUNTIF(E123:AK123,"PI")*17+COUNTIF(E123:AK123,"TN")*18+COUNTIF(E123:AK123,"NB")*6+COUNTIF(E123:AK123,"AF")*6</f>
        <v>144</v>
      </c>
      <c r="AM123" s="10">
        <f>SUM(AL123-126)</f>
        <v>18</v>
      </c>
    </row>
    <row r="124" spans="1:39" s="39" customFormat="1" ht="21.75" customHeight="1" thickBot="1">
      <c r="A124" s="76">
        <v>126047</v>
      </c>
      <c r="B124" s="99" t="s">
        <v>147</v>
      </c>
      <c r="C124" s="55" t="s">
        <v>148</v>
      </c>
      <c r="D124" s="56" t="s">
        <v>145</v>
      </c>
      <c r="E124" s="57" t="s">
        <v>146</v>
      </c>
      <c r="F124" s="356" t="s">
        <v>149</v>
      </c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192"/>
      <c r="AL124" s="193"/>
      <c r="AM124" s="194"/>
    </row>
    <row r="125" spans="1:39" s="39" customFormat="1" ht="21.75" customHeight="1">
      <c r="A125" s="151"/>
      <c r="B125" s="152"/>
      <c r="C125" s="205"/>
      <c r="D125" s="202"/>
      <c r="E125" s="203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7"/>
      <c r="AL125" s="158"/>
      <c r="AM125" s="206"/>
    </row>
    <row r="126" spans="1:39" s="39" customFormat="1" ht="21.75" customHeight="1">
      <c r="A126" s="151"/>
      <c r="B126" s="152"/>
      <c r="C126" s="205"/>
      <c r="D126" s="202"/>
      <c r="E126" s="203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 t="s">
        <v>89</v>
      </c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7"/>
      <c r="AL126" s="158"/>
      <c r="AM126" s="206"/>
    </row>
    <row r="127" spans="1:38" s="39" customFormat="1" ht="13.5" customHeight="1">
      <c r="A127" s="77"/>
      <c r="B127" s="100"/>
      <c r="C127" s="62"/>
      <c r="D127" s="63"/>
      <c r="E127" s="64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66"/>
      <c r="AL127" s="67"/>
    </row>
    <row r="128" spans="1:39" s="39" customFormat="1" ht="13.5" customHeight="1" thickBot="1">
      <c r="A128" s="77"/>
      <c r="B128" s="100"/>
      <c r="C128" s="62"/>
      <c r="D128" s="63"/>
      <c r="E128" s="64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82"/>
      <c r="AL128" s="83"/>
      <c r="AM128" s="84"/>
    </row>
    <row r="129" spans="1:39" s="39" customFormat="1" ht="21.75" customHeight="1" thickBot="1">
      <c r="A129" s="68" t="s">
        <v>16</v>
      </c>
      <c r="B129" s="69" t="s">
        <v>0</v>
      </c>
      <c r="C129" s="69" t="s">
        <v>41</v>
      </c>
      <c r="D129" s="70" t="s">
        <v>1</v>
      </c>
      <c r="E129" s="353" t="s">
        <v>2</v>
      </c>
      <c r="F129" s="3">
        <v>1</v>
      </c>
      <c r="G129" s="3">
        <v>2</v>
      </c>
      <c r="H129" s="3">
        <v>3</v>
      </c>
      <c r="I129" s="3">
        <v>4</v>
      </c>
      <c r="J129" s="3">
        <v>5</v>
      </c>
      <c r="K129" s="3">
        <v>6</v>
      </c>
      <c r="L129" s="3">
        <v>7</v>
      </c>
      <c r="M129" s="3">
        <v>8</v>
      </c>
      <c r="N129" s="3">
        <v>9</v>
      </c>
      <c r="O129" s="3">
        <v>10</v>
      </c>
      <c r="P129" s="3">
        <v>11</v>
      </c>
      <c r="Q129" s="3">
        <v>12</v>
      </c>
      <c r="R129" s="3">
        <v>13</v>
      </c>
      <c r="S129" s="3">
        <v>14</v>
      </c>
      <c r="T129" s="3">
        <v>15</v>
      </c>
      <c r="U129" s="3">
        <v>16</v>
      </c>
      <c r="V129" s="3">
        <v>17</v>
      </c>
      <c r="W129" s="3">
        <v>18</v>
      </c>
      <c r="X129" s="3">
        <v>19</v>
      </c>
      <c r="Y129" s="3">
        <v>20</v>
      </c>
      <c r="Z129" s="3">
        <v>21</v>
      </c>
      <c r="AA129" s="3">
        <v>22</v>
      </c>
      <c r="AB129" s="211">
        <v>23</v>
      </c>
      <c r="AC129" s="211">
        <v>24</v>
      </c>
      <c r="AD129" s="211">
        <v>25</v>
      </c>
      <c r="AE129" s="211">
        <v>26</v>
      </c>
      <c r="AF129" s="211">
        <v>27</v>
      </c>
      <c r="AG129" s="211">
        <v>28</v>
      </c>
      <c r="AH129" s="211">
        <v>29</v>
      </c>
      <c r="AI129" s="211">
        <v>30</v>
      </c>
      <c r="AJ129" s="211">
        <v>31</v>
      </c>
      <c r="AK129" s="313" t="s">
        <v>3</v>
      </c>
      <c r="AL129" s="315" t="s">
        <v>4</v>
      </c>
      <c r="AM129" s="317" t="s">
        <v>5</v>
      </c>
    </row>
    <row r="130" spans="1:39" s="39" customFormat="1" ht="21.75" customHeight="1">
      <c r="A130" s="40"/>
      <c r="B130" s="41" t="s">
        <v>42</v>
      </c>
      <c r="C130" s="41" t="s">
        <v>7</v>
      </c>
      <c r="D130" s="42" t="s">
        <v>205</v>
      </c>
      <c r="E130" s="353"/>
      <c r="F130" s="133" t="s">
        <v>11</v>
      </c>
      <c r="G130" s="133" t="s">
        <v>8</v>
      </c>
      <c r="H130" s="133" t="s">
        <v>8</v>
      </c>
      <c r="I130" s="133" t="s">
        <v>9</v>
      </c>
      <c r="J130" s="133" t="s">
        <v>8</v>
      </c>
      <c r="K130" s="133" t="s">
        <v>10</v>
      </c>
      <c r="L130" s="133" t="s">
        <v>11</v>
      </c>
      <c r="M130" s="133" t="s">
        <v>11</v>
      </c>
      <c r="N130" s="133" t="s">
        <v>8</v>
      </c>
      <c r="O130" s="133" t="s">
        <v>8</v>
      </c>
      <c r="P130" s="133" t="s">
        <v>9</v>
      </c>
      <c r="Q130" s="133" t="s">
        <v>8</v>
      </c>
      <c r="R130" s="133" t="s">
        <v>10</v>
      </c>
      <c r="S130" s="133" t="s">
        <v>11</v>
      </c>
      <c r="T130" s="133" t="s">
        <v>11</v>
      </c>
      <c r="U130" s="133" t="s">
        <v>8</v>
      </c>
      <c r="V130" s="133" t="s">
        <v>8</v>
      </c>
      <c r="W130" s="133" t="s">
        <v>9</v>
      </c>
      <c r="X130" s="133" t="s">
        <v>8</v>
      </c>
      <c r="Y130" s="133" t="s">
        <v>10</v>
      </c>
      <c r="Z130" s="133" t="s">
        <v>11</v>
      </c>
      <c r="AA130" s="133" t="s">
        <v>11</v>
      </c>
      <c r="AB130" s="133" t="s">
        <v>8</v>
      </c>
      <c r="AC130" s="133" t="s">
        <v>8</v>
      </c>
      <c r="AD130" s="133" t="s">
        <v>9</v>
      </c>
      <c r="AE130" s="133" t="s">
        <v>8</v>
      </c>
      <c r="AF130" s="133" t="s">
        <v>10</v>
      </c>
      <c r="AG130" s="133" t="s">
        <v>11</v>
      </c>
      <c r="AH130" s="133" t="s">
        <v>11</v>
      </c>
      <c r="AI130" s="133" t="s">
        <v>8</v>
      </c>
      <c r="AJ130" s="133" t="s">
        <v>8</v>
      </c>
      <c r="AK130" s="352"/>
      <c r="AL130" s="315"/>
      <c r="AM130" s="317"/>
    </row>
    <row r="131" spans="1:39" s="39" customFormat="1" ht="21.75" customHeight="1">
      <c r="A131" s="93">
        <v>128384</v>
      </c>
      <c r="B131" s="89" t="s">
        <v>115</v>
      </c>
      <c r="C131" s="90" t="s">
        <v>116</v>
      </c>
      <c r="D131" s="91" t="s">
        <v>117</v>
      </c>
      <c r="E131" s="92" t="s">
        <v>114</v>
      </c>
      <c r="F131" s="240"/>
      <c r="G131" s="240"/>
      <c r="H131" s="236" t="s">
        <v>29</v>
      </c>
      <c r="I131" s="236"/>
      <c r="J131" s="134" t="s">
        <v>29</v>
      </c>
      <c r="K131" s="134"/>
      <c r="L131" s="134" t="s">
        <v>29</v>
      </c>
      <c r="M131" s="134"/>
      <c r="N131" s="134"/>
      <c r="O131" s="236"/>
      <c r="P131" s="236" t="s">
        <v>29</v>
      </c>
      <c r="Q131" s="134"/>
      <c r="R131" s="134" t="s">
        <v>29</v>
      </c>
      <c r="S131" s="134"/>
      <c r="T131" s="134" t="s">
        <v>29</v>
      </c>
      <c r="U131" s="134"/>
      <c r="V131" s="236"/>
      <c r="W131" s="236"/>
      <c r="X131" s="344" t="s">
        <v>273</v>
      </c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6"/>
      <c r="AK131" s="135">
        <v>72</v>
      </c>
      <c r="AL131" s="9">
        <f aca="true" t="shared" si="7" ref="AL131:AL136">COUNTIF(E131:AK131,"T")*6+COUNTIF(E131:AK131,"P")*12+COUNTIF(E131:AK131,"M")*6+COUNTIF(E131:AK131,"I")*6+COUNTIF(E131:AK131,"N")*12+COUNTIF(E131:AK131,"TI")*11+COUNTIF(E131:AK131,"MT")*12+COUNTIF(E131:AK131,"MN")*18+COUNTIF(E131:AK131,"PI")*17+COUNTIF(E131:AK131,"TN")*18+COUNTIF(E131:AK131,"NB")*6+COUNTIF(E131:AK131,"AF")*6</f>
        <v>72</v>
      </c>
      <c r="AM131" s="10">
        <f>SUM(AL131-72)</f>
        <v>0</v>
      </c>
    </row>
    <row r="132" spans="1:39" s="39" customFormat="1" ht="21.75" customHeight="1">
      <c r="A132" s="88">
        <v>151343</v>
      </c>
      <c r="B132" s="89" t="s">
        <v>111</v>
      </c>
      <c r="C132" s="90" t="s">
        <v>112</v>
      </c>
      <c r="D132" s="91" t="s">
        <v>113</v>
      </c>
      <c r="E132" s="92" t="s">
        <v>114</v>
      </c>
      <c r="F132" s="240"/>
      <c r="G132" s="240"/>
      <c r="H132" s="236"/>
      <c r="I132" s="236"/>
      <c r="J132" s="134"/>
      <c r="K132" s="134"/>
      <c r="L132" s="134"/>
      <c r="M132" s="134" t="s">
        <v>29</v>
      </c>
      <c r="N132" s="134"/>
      <c r="O132" s="236" t="s">
        <v>29</v>
      </c>
      <c r="P132" s="236"/>
      <c r="Q132" s="134" t="s">
        <v>29</v>
      </c>
      <c r="R132" s="134"/>
      <c r="S132" s="134" t="s">
        <v>29</v>
      </c>
      <c r="T132" s="134"/>
      <c r="U132" s="134"/>
      <c r="V132" s="236"/>
      <c r="W132" s="272" t="s">
        <v>291</v>
      </c>
      <c r="X132" s="134"/>
      <c r="Y132" s="271" t="s">
        <v>291</v>
      </c>
      <c r="Z132" s="134"/>
      <c r="AA132" s="134" t="s">
        <v>29</v>
      </c>
      <c r="AB132" s="134"/>
      <c r="AC132" s="236" t="s">
        <v>29</v>
      </c>
      <c r="AD132" s="236"/>
      <c r="AE132" s="236" t="s">
        <v>29</v>
      </c>
      <c r="AF132" s="134"/>
      <c r="AG132" s="134" t="s">
        <v>29</v>
      </c>
      <c r="AH132" s="161"/>
      <c r="AI132" s="161" t="s">
        <v>29</v>
      </c>
      <c r="AJ132" s="210"/>
      <c r="AK132" s="135">
        <v>126</v>
      </c>
      <c r="AL132" s="9">
        <f t="shared" si="7"/>
        <v>108</v>
      </c>
      <c r="AM132" s="10">
        <f>SUM(AL132-126)</f>
        <v>-18</v>
      </c>
    </row>
    <row r="133" spans="1:39" s="39" customFormat="1" ht="21.75" customHeight="1">
      <c r="A133" s="88">
        <v>151041</v>
      </c>
      <c r="B133" s="94" t="s">
        <v>58</v>
      </c>
      <c r="C133" s="95" t="s">
        <v>59</v>
      </c>
      <c r="D133" s="91" t="s">
        <v>117</v>
      </c>
      <c r="E133" s="92" t="s">
        <v>114</v>
      </c>
      <c r="F133" s="240"/>
      <c r="G133" s="240"/>
      <c r="H133" s="236"/>
      <c r="I133" s="236"/>
      <c r="J133" s="134" t="s">
        <v>29</v>
      </c>
      <c r="K133" s="134" t="s">
        <v>15</v>
      </c>
      <c r="L133" s="264" t="s">
        <v>302</v>
      </c>
      <c r="M133" s="134" t="s">
        <v>29</v>
      </c>
      <c r="N133" s="134"/>
      <c r="O133" s="236"/>
      <c r="P133" s="236" t="s">
        <v>29</v>
      </c>
      <c r="Q133" s="134"/>
      <c r="R133" s="264"/>
      <c r="S133" s="134" t="s">
        <v>29</v>
      </c>
      <c r="T133" s="134"/>
      <c r="U133" s="134"/>
      <c r="V133" s="236"/>
      <c r="W133" s="236"/>
      <c r="X133" s="134" t="s">
        <v>29</v>
      </c>
      <c r="Y133" s="264" t="s">
        <v>29</v>
      </c>
      <c r="Z133" s="134" t="s">
        <v>29</v>
      </c>
      <c r="AA133" s="134"/>
      <c r="AB133" s="134" t="s">
        <v>29</v>
      </c>
      <c r="AC133" s="236" t="s">
        <v>29</v>
      </c>
      <c r="AD133" s="272" t="s">
        <v>291</v>
      </c>
      <c r="AE133" s="236"/>
      <c r="AF133" s="134"/>
      <c r="AG133" s="134" t="s">
        <v>29</v>
      </c>
      <c r="AH133" s="161" t="s">
        <v>29</v>
      </c>
      <c r="AI133" s="161"/>
      <c r="AJ133" s="210"/>
      <c r="AK133" s="135">
        <v>126</v>
      </c>
      <c r="AL133" s="9">
        <f t="shared" si="7"/>
        <v>149</v>
      </c>
      <c r="AM133" s="10">
        <f>SUM(AL133-126)</f>
        <v>23</v>
      </c>
    </row>
    <row r="134" spans="1:39" s="39" customFormat="1" ht="21.75" customHeight="1">
      <c r="A134" s="93">
        <v>142778</v>
      </c>
      <c r="B134" s="94" t="s">
        <v>118</v>
      </c>
      <c r="C134" s="95" t="s">
        <v>119</v>
      </c>
      <c r="D134" s="91" t="s">
        <v>113</v>
      </c>
      <c r="E134" s="92" t="s">
        <v>114</v>
      </c>
      <c r="F134" s="240"/>
      <c r="G134" s="240" t="s">
        <v>29</v>
      </c>
      <c r="H134" s="236"/>
      <c r="I134" s="236" t="s">
        <v>29</v>
      </c>
      <c r="J134" s="134"/>
      <c r="K134" s="134"/>
      <c r="L134" s="134"/>
      <c r="M134" s="134" t="s">
        <v>29</v>
      </c>
      <c r="N134" s="134"/>
      <c r="O134" s="236"/>
      <c r="P134" s="236"/>
      <c r="Q134" s="134" t="s">
        <v>29</v>
      </c>
      <c r="R134" s="134"/>
      <c r="S134" s="134"/>
      <c r="T134" s="134"/>
      <c r="U134" s="134" t="s">
        <v>29</v>
      </c>
      <c r="V134" s="236"/>
      <c r="W134" s="236" t="s">
        <v>29</v>
      </c>
      <c r="X134" s="134"/>
      <c r="Y134" s="134" t="s">
        <v>29</v>
      </c>
      <c r="Z134" s="134"/>
      <c r="AA134" s="134" t="s">
        <v>29</v>
      </c>
      <c r="AB134" s="134"/>
      <c r="AC134" s="236" t="s">
        <v>29</v>
      </c>
      <c r="AD134" s="236"/>
      <c r="AE134" s="236"/>
      <c r="AF134" s="134"/>
      <c r="AG134" s="134" t="s">
        <v>29</v>
      </c>
      <c r="AH134" s="161"/>
      <c r="AI134" s="161" t="s">
        <v>29</v>
      </c>
      <c r="AJ134" s="210"/>
      <c r="AK134" s="135">
        <v>126</v>
      </c>
      <c r="AL134" s="9">
        <f t="shared" si="7"/>
        <v>132</v>
      </c>
      <c r="AM134" s="10">
        <f>SUM(AL134-126)</f>
        <v>6</v>
      </c>
    </row>
    <row r="135" spans="1:39" s="39" customFormat="1" ht="21.75" customHeight="1">
      <c r="A135" s="88">
        <v>113603</v>
      </c>
      <c r="B135" s="94" t="s">
        <v>122</v>
      </c>
      <c r="C135" s="96" t="s">
        <v>123</v>
      </c>
      <c r="D135" s="91" t="s">
        <v>113</v>
      </c>
      <c r="E135" s="92" t="s">
        <v>114</v>
      </c>
      <c r="F135" s="240"/>
      <c r="G135" s="240" t="s">
        <v>29</v>
      </c>
      <c r="H135" s="236"/>
      <c r="I135" s="236"/>
      <c r="J135" s="134"/>
      <c r="K135" s="134" t="s">
        <v>29</v>
      </c>
      <c r="L135" s="134"/>
      <c r="M135" s="134"/>
      <c r="N135" s="134"/>
      <c r="O135" s="236" t="s">
        <v>29</v>
      </c>
      <c r="P135" s="236"/>
      <c r="Q135" s="134" t="s">
        <v>29</v>
      </c>
      <c r="R135" s="134"/>
      <c r="S135" s="134"/>
      <c r="T135" s="134"/>
      <c r="U135" s="134" t="s">
        <v>29</v>
      </c>
      <c r="V135" s="236"/>
      <c r="W135" s="236" t="s">
        <v>29</v>
      </c>
      <c r="X135" s="134" t="s">
        <v>265</v>
      </c>
      <c r="Y135" s="134" t="s">
        <v>29</v>
      </c>
      <c r="Z135" s="134"/>
      <c r="AA135" s="134" t="s">
        <v>29</v>
      </c>
      <c r="AB135" s="134"/>
      <c r="AC135" s="236" t="s">
        <v>29</v>
      </c>
      <c r="AD135" s="236"/>
      <c r="AE135" s="236"/>
      <c r="AF135" s="134"/>
      <c r="AG135" s="134" t="s">
        <v>29</v>
      </c>
      <c r="AH135" s="161"/>
      <c r="AI135" s="161" t="s">
        <v>29</v>
      </c>
      <c r="AJ135" s="210"/>
      <c r="AK135" s="135">
        <v>126</v>
      </c>
      <c r="AL135" s="9">
        <f t="shared" si="7"/>
        <v>138</v>
      </c>
      <c r="AM135" s="10">
        <f>SUM(AL135-126)</f>
        <v>12</v>
      </c>
    </row>
    <row r="136" spans="1:39" s="39" customFormat="1" ht="21.75" customHeight="1">
      <c r="A136" s="98">
        <v>150746</v>
      </c>
      <c r="B136" s="301" t="s">
        <v>150</v>
      </c>
      <c r="C136" s="45" t="s">
        <v>151</v>
      </c>
      <c r="D136" s="46" t="s">
        <v>69</v>
      </c>
      <c r="E136" s="136" t="s">
        <v>114</v>
      </c>
      <c r="F136" s="240"/>
      <c r="G136" s="240" t="s">
        <v>29</v>
      </c>
      <c r="H136" s="236" t="s">
        <v>29</v>
      </c>
      <c r="I136" s="236"/>
      <c r="J136" s="134"/>
      <c r="K136" s="134"/>
      <c r="L136" s="134"/>
      <c r="M136" s="134"/>
      <c r="N136" s="134"/>
      <c r="O136" s="236" t="s">
        <v>29</v>
      </c>
      <c r="P136" s="236" t="s">
        <v>29</v>
      </c>
      <c r="Q136" s="134"/>
      <c r="R136" s="134" t="s">
        <v>29</v>
      </c>
      <c r="S136" s="134"/>
      <c r="T136" s="134"/>
      <c r="U136" s="134"/>
      <c r="V136" s="236" t="s">
        <v>29</v>
      </c>
      <c r="W136" s="236" t="s">
        <v>29</v>
      </c>
      <c r="X136" s="134"/>
      <c r="Y136" s="134"/>
      <c r="Z136" s="134"/>
      <c r="AA136" s="264" t="s">
        <v>265</v>
      </c>
      <c r="AB136" s="134" t="s">
        <v>29</v>
      </c>
      <c r="AC136" s="265" t="s">
        <v>29</v>
      </c>
      <c r="AD136" s="236" t="s">
        <v>29</v>
      </c>
      <c r="AE136" s="265"/>
      <c r="AF136" s="134" t="s">
        <v>29</v>
      </c>
      <c r="AG136" s="134"/>
      <c r="AH136" s="161"/>
      <c r="AI136" s="161"/>
      <c r="AJ136" s="275" t="s">
        <v>291</v>
      </c>
      <c r="AK136" s="135">
        <v>126</v>
      </c>
      <c r="AL136" s="9">
        <f t="shared" si="7"/>
        <v>138</v>
      </c>
      <c r="AM136" s="10">
        <f>SUM(AL136-126)</f>
        <v>12</v>
      </c>
    </row>
    <row r="137" spans="1:39" s="39" customFormat="1" ht="21.75" customHeight="1">
      <c r="A137" s="43">
        <v>151017</v>
      </c>
      <c r="B137" s="44" t="s">
        <v>152</v>
      </c>
      <c r="C137" s="45" t="s">
        <v>153</v>
      </c>
      <c r="D137" s="46" t="s">
        <v>69</v>
      </c>
      <c r="E137" s="47" t="s">
        <v>114</v>
      </c>
      <c r="F137" s="260" t="s">
        <v>297</v>
      </c>
      <c r="G137" s="240"/>
      <c r="H137" s="236"/>
      <c r="I137" s="236"/>
      <c r="J137" s="134" t="s">
        <v>29</v>
      </c>
      <c r="K137" s="134"/>
      <c r="L137" s="134"/>
      <c r="M137" s="134"/>
      <c r="N137" s="134"/>
      <c r="O137" s="236"/>
      <c r="P137" s="236" t="s">
        <v>29</v>
      </c>
      <c r="Q137" s="134" t="s">
        <v>29</v>
      </c>
      <c r="R137" s="134" t="s">
        <v>29</v>
      </c>
      <c r="S137" s="134"/>
      <c r="T137" s="134" t="s">
        <v>29</v>
      </c>
      <c r="U137" s="134"/>
      <c r="V137" s="236" t="s">
        <v>29</v>
      </c>
      <c r="W137" s="236"/>
      <c r="X137" s="134"/>
      <c r="Y137" s="344" t="s">
        <v>270</v>
      </c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6"/>
      <c r="AK137" s="135">
        <v>78</v>
      </c>
      <c r="AL137" s="9">
        <f aca="true" t="shared" si="8" ref="AL137:AL146">COUNTIF(E137:AK137,"T")*6+COUNTIF(E137:AK137,"P")*12+COUNTIF(E137:AK137,"M")*6+COUNTIF(E137:AK137,"I")*6+COUNTIF(E137:AK137,"N")*12+COUNTIF(E137:AK137,"TI")*11+COUNTIF(E137:AK137,"MT")*12+COUNTIF(E137:AK137,"MN")*18+COUNTIF(E137:AK137,"PI")*17+COUNTIF(E137:AK137,"TN")*18+COUNTIF(E137:AK137,"NB")*6+COUNTIF(E137:AK137,"AF")*6</f>
        <v>72</v>
      </c>
      <c r="AM137" s="10">
        <f>SUM(AL137-78)</f>
        <v>-6</v>
      </c>
    </row>
    <row r="138" spans="1:39" s="39" customFormat="1" ht="21.75" customHeight="1">
      <c r="A138" s="43">
        <v>151220</v>
      </c>
      <c r="B138" s="44" t="s">
        <v>154</v>
      </c>
      <c r="C138" s="45" t="s">
        <v>155</v>
      </c>
      <c r="D138" s="46" t="s">
        <v>69</v>
      </c>
      <c r="E138" s="47" t="s">
        <v>114</v>
      </c>
      <c r="F138" s="240"/>
      <c r="G138" s="240" t="s">
        <v>29</v>
      </c>
      <c r="H138" s="236"/>
      <c r="I138" s="236" t="s">
        <v>29</v>
      </c>
      <c r="J138" s="134" t="s">
        <v>29</v>
      </c>
      <c r="K138" s="134"/>
      <c r="L138" s="134"/>
      <c r="M138" s="134" t="s">
        <v>29</v>
      </c>
      <c r="N138" s="134"/>
      <c r="O138" s="236"/>
      <c r="P138" s="236" t="s">
        <v>29</v>
      </c>
      <c r="Q138" s="134"/>
      <c r="R138" s="134"/>
      <c r="S138" s="134" t="s">
        <v>29</v>
      </c>
      <c r="T138" s="134"/>
      <c r="U138" s="134"/>
      <c r="V138" s="236"/>
      <c r="W138" s="236"/>
      <c r="X138" s="134"/>
      <c r="Y138" s="134" t="s">
        <v>29</v>
      </c>
      <c r="Z138" s="134" t="s">
        <v>29</v>
      </c>
      <c r="AA138" s="134"/>
      <c r="AB138" s="134" t="s">
        <v>29</v>
      </c>
      <c r="AC138" s="236"/>
      <c r="AD138" s="236"/>
      <c r="AE138" s="236" t="s">
        <v>29</v>
      </c>
      <c r="AF138" s="134"/>
      <c r="AG138" s="264" t="s">
        <v>265</v>
      </c>
      <c r="AH138" s="161" t="s">
        <v>29</v>
      </c>
      <c r="AI138" s="161"/>
      <c r="AJ138" s="210"/>
      <c r="AK138" s="135">
        <v>126</v>
      </c>
      <c r="AL138" s="9">
        <f t="shared" si="8"/>
        <v>138</v>
      </c>
      <c r="AM138" s="10">
        <f>SUM(AL138-126)</f>
        <v>12</v>
      </c>
    </row>
    <row r="139" spans="1:39" s="39" customFormat="1" ht="21.75" customHeight="1">
      <c r="A139" s="219">
        <v>150754</v>
      </c>
      <c r="B139" s="302" t="s">
        <v>120</v>
      </c>
      <c r="C139" s="262" t="s">
        <v>121</v>
      </c>
      <c r="D139" s="46" t="s">
        <v>69</v>
      </c>
      <c r="E139" s="47" t="s">
        <v>114</v>
      </c>
      <c r="F139" s="240"/>
      <c r="G139" s="240"/>
      <c r="H139" s="236"/>
      <c r="I139" s="236"/>
      <c r="J139" s="134" t="s">
        <v>29</v>
      </c>
      <c r="K139" s="134" t="s">
        <v>29</v>
      </c>
      <c r="L139" s="134" t="s">
        <v>265</v>
      </c>
      <c r="M139" s="134"/>
      <c r="N139" s="134"/>
      <c r="O139" s="236"/>
      <c r="P139" s="236" t="s">
        <v>29</v>
      </c>
      <c r="Q139" s="134" t="s">
        <v>29</v>
      </c>
      <c r="R139" s="134"/>
      <c r="S139" s="134" t="s">
        <v>29</v>
      </c>
      <c r="T139" s="134"/>
      <c r="U139" s="134"/>
      <c r="V139" s="236"/>
      <c r="W139" s="236"/>
      <c r="X139" s="134" t="s">
        <v>29</v>
      </c>
      <c r="Y139" s="134"/>
      <c r="Z139" s="134" t="s">
        <v>29</v>
      </c>
      <c r="AA139" s="134" t="s">
        <v>29</v>
      </c>
      <c r="AB139" s="134"/>
      <c r="AC139" s="236"/>
      <c r="AD139" s="236" t="s">
        <v>29</v>
      </c>
      <c r="AE139" s="236"/>
      <c r="AF139" s="134"/>
      <c r="AG139" s="134" t="s">
        <v>29</v>
      </c>
      <c r="AH139" s="161" t="s">
        <v>29</v>
      </c>
      <c r="AI139" s="161"/>
      <c r="AJ139" s="210"/>
      <c r="AK139" s="135">
        <v>126</v>
      </c>
      <c r="AL139" s="9">
        <f t="shared" si="8"/>
        <v>138</v>
      </c>
      <c r="AM139" s="10">
        <f>SUM(AL139-126)</f>
        <v>12</v>
      </c>
    </row>
    <row r="140" spans="1:39" s="39" customFormat="1" ht="21.75" customHeight="1">
      <c r="A140" s="43">
        <v>151505</v>
      </c>
      <c r="B140" s="44" t="s">
        <v>156</v>
      </c>
      <c r="C140" s="45" t="s">
        <v>157</v>
      </c>
      <c r="D140" s="46" t="s">
        <v>69</v>
      </c>
      <c r="E140" s="47" t="s">
        <v>114</v>
      </c>
      <c r="F140" s="282"/>
      <c r="G140" s="282" t="s">
        <v>291</v>
      </c>
      <c r="H140" s="272"/>
      <c r="I140" s="272"/>
      <c r="J140" s="272" t="s">
        <v>291</v>
      </c>
      <c r="K140" s="289"/>
      <c r="L140" s="290" t="s">
        <v>278</v>
      </c>
      <c r="M140" s="264" t="s">
        <v>29</v>
      </c>
      <c r="N140" s="134" t="s">
        <v>29</v>
      </c>
      <c r="O140" s="236"/>
      <c r="P140" s="236" t="s">
        <v>29</v>
      </c>
      <c r="Q140" s="134"/>
      <c r="R140" s="236" t="s">
        <v>278</v>
      </c>
      <c r="S140" s="134"/>
      <c r="T140" s="134"/>
      <c r="U140" s="264" t="s">
        <v>265</v>
      </c>
      <c r="V140" s="236"/>
      <c r="W140" s="236" t="s">
        <v>29</v>
      </c>
      <c r="X140" s="134"/>
      <c r="Y140" s="134" t="s">
        <v>29</v>
      </c>
      <c r="Z140" s="264" t="s">
        <v>29</v>
      </c>
      <c r="AA140" s="134"/>
      <c r="AB140" s="134" t="s">
        <v>29</v>
      </c>
      <c r="AC140" s="236"/>
      <c r="AD140" s="236" t="s">
        <v>29</v>
      </c>
      <c r="AE140" s="236" t="s">
        <v>29</v>
      </c>
      <c r="AF140" s="134"/>
      <c r="AG140" s="264" t="s">
        <v>29</v>
      </c>
      <c r="AH140" s="161" t="s">
        <v>29</v>
      </c>
      <c r="AI140" s="161"/>
      <c r="AJ140" s="210"/>
      <c r="AK140" s="135">
        <v>114</v>
      </c>
      <c r="AL140" s="9">
        <f t="shared" si="8"/>
        <v>138</v>
      </c>
      <c r="AM140" s="10">
        <f>SUM(AL140-114)</f>
        <v>24</v>
      </c>
    </row>
    <row r="141" spans="1:39" s="39" customFormat="1" ht="21.75" customHeight="1">
      <c r="A141" s="43">
        <v>136867</v>
      </c>
      <c r="B141" s="44" t="s">
        <v>158</v>
      </c>
      <c r="C141" s="45" t="s">
        <v>159</v>
      </c>
      <c r="D141" s="46" t="s">
        <v>69</v>
      </c>
      <c r="E141" s="47" t="s">
        <v>114</v>
      </c>
      <c r="F141" s="240"/>
      <c r="G141" s="260" t="s">
        <v>29</v>
      </c>
      <c r="H141" s="236"/>
      <c r="I141" s="236"/>
      <c r="J141" s="134" t="s">
        <v>29</v>
      </c>
      <c r="K141" s="134" t="s">
        <v>29</v>
      </c>
      <c r="L141" s="264" t="s">
        <v>265</v>
      </c>
      <c r="M141" s="134" t="s">
        <v>29</v>
      </c>
      <c r="N141" s="134"/>
      <c r="O141" s="236" t="s">
        <v>29</v>
      </c>
      <c r="P141" s="236"/>
      <c r="Q141" s="134"/>
      <c r="R141" s="264" t="s">
        <v>265</v>
      </c>
      <c r="S141" s="134" t="s">
        <v>29</v>
      </c>
      <c r="T141" s="134"/>
      <c r="U141" s="264" t="s">
        <v>265</v>
      </c>
      <c r="V141" s="236" t="s">
        <v>29</v>
      </c>
      <c r="W141" s="236"/>
      <c r="X141" s="134"/>
      <c r="Y141" s="134" t="s">
        <v>29</v>
      </c>
      <c r="Z141" s="134"/>
      <c r="AA141" s="134"/>
      <c r="AB141" s="134" t="s">
        <v>29</v>
      </c>
      <c r="AC141" s="236"/>
      <c r="AD141" s="236" t="s">
        <v>29</v>
      </c>
      <c r="AE141" s="236" t="s">
        <v>29</v>
      </c>
      <c r="AF141" s="134"/>
      <c r="AG141" s="134"/>
      <c r="AH141" s="161" t="s">
        <v>29</v>
      </c>
      <c r="AI141" s="161"/>
      <c r="AJ141" s="210"/>
      <c r="AK141" s="135">
        <v>126</v>
      </c>
      <c r="AL141" s="9">
        <f t="shared" si="8"/>
        <v>162</v>
      </c>
      <c r="AM141" s="10">
        <f aca="true" t="shared" si="9" ref="AM141:AM146">SUM(AL141-126)</f>
        <v>36</v>
      </c>
    </row>
    <row r="142" spans="1:39" s="39" customFormat="1" ht="21.75" customHeight="1">
      <c r="A142" s="43">
        <v>126306</v>
      </c>
      <c r="B142" s="44" t="s">
        <v>160</v>
      </c>
      <c r="C142" s="103" t="s">
        <v>161</v>
      </c>
      <c r="D142" s="46" t="s">
        <v>69</v>
      </c>
      <c r="E142" s="47" t="s">
        <v>114</v>
      </c>
      <c r="F142" s="240"/>
      <c r="G142" s="240" t="s">
        <v>29</v>
      </c>
      <c r="H142" s="236"/>
      <c r="I142" s="265" t="s">
        <v>265</v>
      </c>
      <c r="J142" s="134" t="s">
        <v>29</v>
      </c>
      <c r="K142" s="134"/>
      <c r="L142" s="134"/>
      <c r="M142" s="134" t="s">
        <v>29</v>
      </c>
      <c r="N142" s="134" t="s">
        <v>29</v>
      </c>
      <c r="O142" s="265" t="s">
        <v>265</v>
      </c>
      <c r="P142" s="236" t="s">
        <v>29</v>
      </c>
      <c r="Q142" s="264" t="s">
        <v>265</v>
      </c>
      <c r="R142" s="134"/>
      <c r="S142" s="134" t="s">
        <v>29</v>
      </c>
      <c r="T142" s="134"/>
      <c r="U142" s="134"/>
      <c r="V142" s="272" t="s">
        <v>291</v>
      </c>
      <c r="W142" s="265" t="s">
        <v>29</v>
      </c>
      <c r="X142" s="134"/>
      <c r="Y142" s="134" t="s">
        <v>29</v>
      </c>
      <c r="Z142" s="134"/>
      <c r="AA142" s="134"/>
      <c r="AB142" s="134" t="s">
        <v>29</v>
      </c>
      <c r="AC142" s="236"/>
      <c r="AD142" s="236"/>
      <c r="AE142" s="236" t="s">
        <v>29</v>
      </c>
      <c r="AF142" s="134"/>
      <c r="AG142" s="134"/>
      <c r="AH142" s="161" t="s">
        <v>29</v>
      </c>
      <c r="AI142" s="161"/>
      <c r="AJ142" s="210"/>
      <c r="AK142" s="135">
        <v>126</v>
      </c>
      <c r="AL142" s="9">
        <f t="shared" si="8"/>
        <v>150</v>
      </c>
      <c r="AM142" s="10">
        <f t="shared" si="9"/>
        <v>24</v>
      </c>
    </row>
    <row r="143" spans="1:39" s="39" customFormat="1" ht="21.75" customHeight="1">
      <c r="A143" s="43">
        <v>125210</v>
      </c>
      <c r="B143" s="72" t="s">
        <v>124</v>
      </c>
      <c r="C143" s="213" t="s">
        <v>125</v>
      </c>
      <c r="D143" s="46" t="s">
        <v>69</v>
      </c>
      <c r="E143" s="47" t="s">
        <v>114</v>
      </c>
      <c r="F143" s="240"/>
      <c r="G143" s="240" t="s">
        <v>29</v>
      </c>
      <c r="H143" s="236"/>
      <c r="I143" s="236"/>
      <c r="J143" s="134" t="s">
        <v>29</v>
      </c>
      <c r="K143" s="134"/>
      <c r="L143" s="134" t="s">
        <v>29</v>
      </c>
      <c r="M143" s="134" t="s">
        <v>29</v>
      </c>
      <c r="N143" s="134"/>
      <c r="O143" s="236"/>
      <c r="P143" s="236" t="s">
        <v>29</v>
      </c>
      <c r="Q143" s="134"/>
      <c r="R143" s="134"/>
      <c r="S143" s="134" t="s">
        <v>29</v>
      </c>
      <c r="T143" s="134"/>
      <c r="U143" s="134"/>
      <c r="V143" s="236" t="s">
        <v>29</v>
      </c>
      <c r="W143" s="236"/>
      <c r="X143" s="134"/>
      <c r="Y143" s="134" t="s">
        <v>29</v>
      </c>
      <c r="Z143" s="134"/>
      <c r="AA143" s="134"/>
      <c r="AB143" s="134" t="s">
        <v>29</v>
      </c>
      <c r="AC143" s="236"/>
      <c r="AD143" s="236"/>
      <c r="AE143" s="236"/>
      <c r="AF143" s="134" t="s">
        <v>29</v>
      </c>
      <c r="AG143" s="134"/>
      <c r="AH143" s="161" t="s">
        <v>29</v>
      </c>
      <c r="AI143" s="161"/>
      <c r="AJ143" s="210"/>
      <c r="AK143" s="135">
        <v>126</v>
      </c>
      <c r="AL143" s="9">
        <f t="shared" si="8"/>
        <v>132</v>
      </c>
      <c r="AM143" s="10">
        <f t="shared" si="9"/>
        <v>6</v>
      </c>
    </row>
    <row r="144" spans="1:39" s="39" customFormat="1" ht="21.75" customHeight="1">
      <c r="A144" s="43">
        <v>137146</v>
      </c>
      <c r="B144" s="44" t="s">
        <v>162</v>
      </c>
      <c r="C144" s="45" t="s">
        <v>163</v>
      </c>
      <c r="D144" s="46" t="s">
        <v>69</v>
      </c>
      <c r="E144" s="47" t="s">
        <v>114</v>
      </c>
      <c r="F144" s="240"/>
      <c r="G144" s="240" t="s">
        <v>29</v>
      </c>
      <c r="H144" s="236" t="s">
        <v>29</v>
      </c>
      <c r="I144" s="236"/>
      <c r="J144" s="134" t="s">
        <v>29</v>
      </c>
      <c r="K144" s="134" t="s">
        <v>29</v>
      </c>
      <c r="L144" s="134"/>
      <c r="M144" s="134" t="s">
        <v>29</v>
      </c>
      <c r="N144" s="134"/>
      <c r="O144" s="236" t="s">
        <v>29</v>
      </c>
      <c r="P144" s="236" t="s">
        <v>29</v>
      </c>
      <c r="Q144" s="134"/>
      <c r="R144" s="134"/>
      <c r="S144" s="134" t="s">
        <v>29</v>
      </c>
      <c r="T144" s="264"/>
      <c r="U144" s="134" t="s">
        <v>29</v>
      </c>
      <c r="V144" s="236"/>
      <c r="W144" s="265" t="s">
        <v>29</v>
      </c>
      <c r="X144" s="134"/>
      <c r="Y144" s="134" t="s">
        <v>29</v>
      </c>
      <c r="Z144" s="134"/>
      <c r="AA144" s="134"/>
      <c r="AB144" s="134" t="s">
        <v>29</v>
      </c>
      <c r="AC144" s="236"/>
      <c r="AD144" s="236"/>
      <c r="AE144" s="236" t="s">
        <v>29</v>
      </c>
      <c r="AF144" s="134"/>
      <c r="AG144" s="134"/>
      <c r="AH144" s="161"/>
      <c r="AI144" s="161"/>
      <c r="AJ144" s="210"/>
      <c r="AK144" s="135">
        <v>126</v>
      </c>
      <c r="AL144" s="9">
        <f t="shared" si="8"/>
        <v>156</v>
      </c>
      <c r="AM144" s="10">
        <f t="shared" si="9"/>
        <v>30</v>
      </c>
    </row>
    <row r="145" spans="1:39" s="39" customFormat="1" ht="21.75" customHeight="1">
      <c r="A145" s="43">
        <v>150819</v>
      </c>
      <c r="B145" s="49" t="s">
        <v>164</v>
      </c>
      <c r="C145" s="45" t="s">
        <v>165</v>
      </c>
      <c r="D145" s="46" t="s">
        <v>69</v>
      </c>
      <c r="E145" s="47" t="s">
        <v>114</v>
      </c>
      <c r="F145" s="240" t="s">
        <v>29</v>
      </c>
      <c r="G145" s="240"/>
      <c r="H145" s="236"/>
      <c r="I145" s="236" t="s">
        <v>29</v>
      </c>
      <c r="J145" s="134" t="s">
        <v>29</v>
      </c>
      <c r="K145" s="264" t="s">
        <v>29</v>
      </c>
      <c r="L145" s="264"/>
      <c r="M145" s="264" t="s">
        <v>265</v>
      </c>
      <c r="N145" s="134" t="s">
        <v>29</v>
      </c>
      <c r="O145" s="236"/>
      <c r="P145" s="236" t="s">
        <v>29</v>
      </c>
      <c r="Q145" s="134"/>
      <c r="R145" s="264" t="s">
        <v>29</v>
      </c>
      <c r="S145" s="134" t="s">
        <v>29</v>
      </c>
      <c r="T145" s="134" t="s">
        <v>29</v>
      </c>
      <c r="U145" s="134" t="s">
        <v>29</v>
      </c>
      <c r="V145" s="236"/>
      <c r="W145" s="236" t="s">
        <v>29</v>
      </c>
      <c r="X145" s="134" t="s">
        <v>29</v>
      </c>
      <c r="Y145" s="134" t="s">
        <v>29</v>
      </c>
      <c r="Z145" s="134"/>
      <c r="AA145" s="134"/>
      <c r="AB145" s="134"/>
      <c r="AC145" s="236"/>
      <c r="AD145" s="236"/>
      <c r="AE145" s="236"/>
      <c r="AF145" s="134" t="s">
        <v>29</v>
      </c>
      <c r="AG145" s="134" t="s">
        <v>29</v>
      </c>
      <c r="AH145" s="161"/>
      <c r="AI145" s="161"/>
      <c r="AJ145" s="210"/>
      <c r="AK145" s="135">
        <v>126</v>
      </c>
      <c r="AL145" s="9">
        <f t="shared" si="8"/>
        <v>186</v>
      </c>
      <c r="AM145" s="10">
        <f t="shared" si="9"/>
        <v>60</v>
      </c>
    </row>
    <row r="146" spans="1:39" s="39" customFormat="1" ht="21.75" customHeight="1">
      <c r="A146" s="43">
        <v>150878</v>
      </c>
      <c r="B146" s="49" t="s">
        <v>166</v>
      </c>
      <c r="C146" s="45" t="s">
        <v>167</v>
      </c>
      <c r="D146" s="46" t="s">
        <v>69</v>
      </c>
      <c r="E146" s="47" t="s">
        <v>114</v>
      </c>
      <c r="F146" s="240"/>
      <c r="G146" s="283" t="s">
        <v>291</v>
      </c>
      <c r="H146" s="236"/>
      <c r="I146" s="265"/>
      <c r="J146" s="134" t="s">
        <v>29</v>
      </c>
      <c r="K146" s="134"/>
      <c r="L146" s="134"/>
      <c r="M146" s="134"/>
      <c r="N146" s="134" t="s">
        <v>29</v>
      </c>
      <c r="O146" s="236"/>
      <c r="P146" s="272" t="s">
        <v>291</v>
      </c>
      <c r="Q146" s="134"/>
      <c r="R146" s="134"/>
      <c r="S146" s="271" t="s">
        <v>291</v>
      </c>
      <c r="T146" s="134"/>
      <c r="U146" s="134"/>
      <c r="V146" s="236" t="s">
        <v>29</v>
      </c>
      <c r="W146" s="236"/>
      <c r="X146" s="264"/>
      <c r="Y146" s="271" t="s">
        <v>291</v>
      </c>
      <c r="Z146" s="134"/>
      <c r="AA146" s="264"/>
      <c r="AB146" s="134" t="s">
        <v>29</v>
      </c>
      <c r="AC146" s="236"/>
      <c r="AD146" s="236"/>
      <c r="AE146" s="236" t="s">
        <v>29</v>
      </c>
      <c r="AF146" s="264"/>
      <c r="AG146" s="134"/>
      <c r="AH146" s="161" t="s">
        <v>29</v>
      </c>
      <c r="AI146" s="161"/>
      <c r="AJ146" s="275" t="s">
        <v>291</v>
      </c>
      <c r="AK146" s="135">
        <v>126</v>
      </c>
      <c r="AL146" s="9">
        <f t="shared" si="8"/>
        <v>72</v>
      </c>
      <c r="AM146" s="10">
        <f t="shared" si="9"/>
        <v>-54</v>
      </c>
    </row>
    <row r="147" spans="1:39" s="39" customFormat="1" ht="21.75" customHeight="1">
      <c r="A147" s="43"/>
      <c r="B147" s="44"/>
      <c r="C147" s="52"/>
      <c r="D147" s="46">
        <v>11</v>
      </c>
      <c r="E147" s="136"/>
      <c r="F147" s="240"/>
      <c r="G147" s="240">
        <v>16</v>
      </c>
      <c r="H147" s="236"/>
      <c r="I147" s="236"/>
      <c r="J147" s="134">
        <v>16</v>
      </c>
      <c r="K147" s="134"/>
      <c r="L147" s="134"/>
      <c r="M147" s="134">
        <v>16</v>
      </c>
      <c r="N147" s="134"/>
      <c r="O147" s="236"/>
      <c r="P147" s="236">
        <v>16</v>
      </c>
      <c r="Q147" s="134"/>
      <c r="R147" s="134"/>
      <c r="S147" s="134">
        <v>16</v>
      </c>
      <c r="T147" s="134"/>
      <c r="U147" s="134"/>
      <c r="V147" s="236">
        <v>16</v>
      </c>
      <c r="W147" s="236"/>
      <c r="X147" s="134"/>
      <c r="Y147" s="134">
        <v>16</v>
      </c>
      <c r="Z147" s="134"/>
      <c r="AA147" s="134"/>
      <c r="AB147" s="134">
        <v>16</v>
      </c>
      <c r="AC147" s="236"/>
      <c r="AD147" s="236"/>
      <c r="AE147" s="236">
        <v>16</v>
      </c>
      <c r="AF147" s="134"/>
      <c r="AG147" s="134"/>
      <c r="AH147" s="161">
        <v>16</v>
      </c>
      <c r="AI147" s="161"/>
      <c r="AJ147" s="210"/>
      <c r="AK147" s="135"/>
      <c r="AL147" s="9"/>
      <c r="AM147" s="10"/>
    </row>
    <row r="148" spans="1:39" s="39" customFormat="1" ht="21.75" customHeight="1">
      <c r="A148" s="98">
        <v>153303</v>
      </c>
      <c r="B148" s="49" t="s">
        <v>206</v>
      </c>
      <c r="C148" s="51">
        <v>1121221</v>
      </c>
      <c r="D148" s="46" t="s">
        <v>145</v>
      </c>
      <c r="E148" s="136" t="s">
        <v>146</v>
      </c>
      <c r="F148" s="240" t="s">
        <v>265</v>
      </c>
      <c r="G148" s="240" t="s">
        <v>265</v>
      </c>
      <c r="H148" s="236" t="s">
        <v>265</v>
      </c>
      <c r="I148" s="236"/>
      <c r="J148" s="134" t="s">
        <v>265</v>
      </c>
      <c r="K148" s="134" t="s">
        <v>265</v>
      </c>
      <c r="L148" s="134" t="s">
        <v>265</v>
      </c>
      <c r="M148" s="134" t="s">
        <v>265</v>
      </c>
      <c r="N148" s="134" t="s">
        <v>265</v>
      </c>
      <c r="O148" s="236"/>
      <c r="P148" s="236"/>
      <c r="Q148" s="134" t="s">
        <v>265</v>
      </c>
      <c r="R148" s="134" t="s">
        <v>265</v>
      </c>
      <c r="S148" s="134" t="s">
        <v>265</v>
      </c>
      <c r="T148" s="134"/>
      <c r="U148" s="134" t="s">
        <v>265</v>
      </c>
      <c r="V148" s="236"/>
      <c r="W148" s="236" t="s">
        <v>265</v>
      </c>
      <c r="X148" s="134" t="s">
        <v>265</v>
      </c>
      <c r="Y148" s="134" t="s">
        <v>265</v>
      </c>
      <c r="Z148" s="134" t="s">
        <v>265</v>
      </c>
      <c r="AA148" s="134" t="s">
        <v>265</v>
      </c>
      <c r="AB148" s="134" t="s">
        <v>265</v>
      </c>
      <c r="AC148" s="236" t="s">
        <v>265</v>
      </c>
      <c r="AD148" s="236"/>
      <c r="AE148" s="236" t="s">
        <v>265</v>
      </c>
      <c r="AF148" s="134" t="s">
        <v>29</v>
      </c>
      <c r="AG148" s="134"/>
      <c r="AH148" s="161" t="s">
        <v>265</v>
      </c>
      <c r="AI148" s="161" t="s">
        <v>265</v>
      </c>
      <c r="AJ148" s="210"/>
      <c r="AK148" s="135">
        <v>126</v>
      </c>
      <c r="AL148" s="9">
        <f>COUNTIF(E148:AK148,"T")*6+COUNTIF(E148:AK148,"P")*12+COUNTIF(E148:AK148,"M")*6+COUNTIF(E148:AK148,"I")*6+COUNTIF(E148:AK148,"N")*12+COUNTIF(E148:AK148,"TI")*11+COUNTIF(E148:AK148,"MT")*12+COUNTIF(E148:AK148,"MN")*18+COUNTIF(E148:AK148,"PI")*17+COUNTIF(E148:AK148,"TN")*18+COUNTIF(E148:AK148,"NB")*6+COUNTIF(E148:AK148,"AF")*6</f>
        <v>144</v>
      </c>
      <c r="AM148" s="10">
        <f>SUM(AL148-126)</f>
        <v>18</v>
      </c>
    </row>
    <row r="149" spans="1:39" s="39" customFormat="1" ht="21.75" customHeight="1" thickBot="1">
      <c r="A149" s="76">
        <v>126047</v>
      </c>
      <c r="B149" s="99" t="s">
        <v>147</v>
      </c>
      <c r="C149" s="55" t="s">
        <v>148</v>
      </c>
      <c r="D149" s="56" t="s">
        <v>145</v>
      </c>
      <c r="E149" s="57" t="s">
        <v>146</v>
      </c>
      <c r="F149" s="356" t="s">
        <v>149</v>
      </c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192"/>
      <c r="AL149" s="193"/>
      <c r="AM149" s="194"/>
    </row>
    <row r="150" spans="1:39" s="39" customFormat="1" ht="13.5" customHeight="1">
      <c r="A150" s="77"/>
      <c r="B150" s="100"/>
      <c r="C150" s="62"/>
      <c r="D150" s="63"/>
      <c r="E150" s="64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65"/>
      <c r="AL150" s="66"/>
      <c r="AM150" s="67"/>
    </row>
    <row r="151" spans="1:39" s="39" customFormat="1" ht="13.5" customHeight="1">
      <c r="A151" s="77"/>
      <c r="B151" s="100"/>
      <c r="C151" s="62"/>
      <c r="D151" s="63"/>
      <c r="E151" s="64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65"/>
      <c r="AL151" s="66"/>
      <c r="AM151" s="67"/>
    </row>
    <row r="152" spans="1:39" s="39" customFormat="1" ht="13.5" customHeight="1">
      <c r="A152" s="77"/>
      <c r="B152" s="100"/>
      <c r="C152" s="62"/>
      <c r="D152" s="63"/>
      <c r="E152" s="64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65"/>
      <c r="AL152" s="66"/>
      <c r="AM152" s="67"/>
    </row>
    <row r="153" spans="1:39" s="39" customFormat="1" ht="13.5" customHeight="1">
      <c r="A153" s="77"/>
      <c r="B153" s="100"/>
      <c r="C153" s="62"/>
      <c r="D153" s="63"/>
      <c r="E153" s="64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65"/>
      <c r="AL153" s="66"/>
      <c r="AM153" s="67"/>
    </row>
    <row r="154" spans="1:39" s="39" customFormat="1" ht="13.5" customHeight="1">
      <c r="A154" s="77"/>
      <c r="B154" s="100"/>
      <c r="C154" s="62"/>
      <c r="D154" s="63"/>
      <c r="E154" s="64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65"/>
      <c r="AL154" s="66"/>
      <c r="AM154" s="67"/>
    </row>
    <row r="155" spans="1:39" s="39" customFormat="1" ht="13.5" customHeight="1" thickBot="1">
      <c r="A155" s="77"/>
      <c r="B155" s="100"/>
      <c r="C155" s="62"/>
      <c r="D155" s="63"/>
      <c r="E155" s="64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65"/>
      <c r="AL155" s="66"/>
      <c r="AM155" s="67"/>
    </row>
    <row r="156" spans="1:39" s="39" customFormat="1" ht="21.75" customHeight="1" thickBot="1">
      <c r="A156" s="68" t="s">
        <v>16</v>
      </c>
      <c r="B156" s="69" t="s">
        <v>0</v>
      </c>
      <c r="C156" s="69" t="s">
        <v>41</v>
      </c>
      <c r="D156" s="70" t="s">
        <v>1</v>
      </c>
      <c r="E156" s="353" t="s">
        <v>2</v>
      </c>
      <c r="F156" s="3">
        <v>1</v>
      </c>
      <c r="G156" s="3">
        <v>2</v>
      </c>
      <c r="H156" s="3">
        <v>3</v>
      </c>
      <c r="I156" s="3">
        <v>4</v>
      </c>
      <c r="J156" s="3">
        <v>5</v>
      </c>
      <c r="K156" s="3">
        <v>6</v>
      </c>
      <c r="L156" s="3">
        <v>7</v>
      </c>
      <c r="M156" s="3">
        <v>8</v>
      </c>
      <c r="N156" s="3">
        <v>9</v>
      </c>
      <c r="O156" s="3">
        <v>10</v>
      </c>
      <c r="P156" s="3">
        <v>11</v>
      </c>
      <c r="Q156" s="3">
        <v>12</v>
      </c>
      <c r="R156" s="3">
        <v>13</v>
      </c>
      <c r="S156" s="3">
        <v>14</v>
      </c>
      <c r="T156" s="3">
        <v>15</v>
      </c>
      <c r="U156" s="3">
        <v>16</v>
      </c>
      <c r="V156" s="3">
        <v>17</v>
      </c>
      <c r="W156" s="3">
        <v>18</v>
      </c>
      <c r="X156" s="3">
        <v>19</v>
      </c>
      <c r="Y156" s="3">
        <v>20</v>
      </c>
      <c r="Z156" s="3">
        <v>21</v>
      </c>
      <c r="AA156" s="3">
        <v>22</v>
      </c>
      <c r="AB156" s="211">
        <v>23</v>
      </c>
      <c r="AC156" s="211">
        <v>24</v>
      </c>
      <c r="AD156" s="211">
        <v>25</v>
      </c>
      <c r="AE156" s="211">
        <v>26</v>
      </c>
      <c r="AF156" s="211">
        <v>27</v>
      </c>
      <c r="AG156" s="211">
        <v>28</v>
      </c>
      <c r="AH156" s="211">
        <v>29</v>
      </c>
      <c r="AI156" s="211">
        <v>30</v>
      </c>
      <c r="AJ156" s="211">
        <v>31</v>
      </c>
      <c r="AK156" s="313" t="s">
        <v>3</v>
      </c>
      <c r="AL156" s="315" t="s">
        <v>4</v>
      </c>
      <c r="AM156" s="317" t="s">
        <v>5</v>
      </c>
    </row>
    <row r="157" spans="1:39" s="39" customFormat="1" ht="21.75" customHeight="1">
      <c r="A157" s="40"/>
      <c r="B157" s="41" t="s">
        <v>42</v>
      </c>
      <c r="C157" s="41" t="s">
        <v>7</v>
      </c>
      <c r="D157" s="42" t="s">
        <v>205</v>
      </c>
      <c r="E157" s="353"/>
      <c r="F157" s="133" t="s">
        <v>11</v>
      </c>
      <c r="G157" s="133" t="s">
        <v>8</v>
      </c>
      <c r="H157" s="133" t="s">
        <v>8</v>
      </c>
      <c r="I157" s="133" t="s">
        <v>9</v>
      </c>
      <c r="J157" s="133" t="s">
        <v>8</v>
      </c>
      <c r="K157" s="133" t="s">
        <v>10</v>
      </c>
      <c r="L157" s="133" t="s">
        <v>11</v>
      </c>
      <c r="M157" s="133" t="s">
        <v>11</v>
      </c>
      <c r="N157" s="133" t="s">
        <v>8</v>
      </c>
      <c r="O157" s="133" t="s">
        <v>8</v>
      </c>
      <c r="P157" s="133" t="s">
        <v>9</v>
      </c>
      <c r="Q157" s="133" t="s">
        <v>8</v>
      </c>
      <c r="R157" s="133" t="s">
        <v>10</v>
      </c>
      <c r="S157" s="133" t="s">
        <v>11</v>
      </c>
      <c r="T157" s="133" t="s">
        <v>11</v>
      </c>
      <c r="U157" s="133" t="s">
        <v>8</v>
      </c>
      <c r="V157" s="133" t="s">
        <v>8</v>
      </c>
      <c r="W157" s="133" t="s">
        <v>9</v>
      </c>
      <c r="X157" s="133" t="s">
        <v>8</v>
      </c>
      <c r="Y157" s="133" t="s">
        <v>10</v>
      </c>
      <c r="Z157" s="133" t="s">
        <v>11</v>
      </c>
      <c r="AA157" s="133" t="s">
        <v>11</v>
      </c>
      <c r="AB157" s="133" t="s">
        <v>8</v>
      </c>
      <c r="AC157" s="133" t="s">
        <v>8</v>
      </c>
      <c r="AD157" s="133" t="s">
        <v>9</v>
      </c>
      <c r="AE157" s="133" t="s">
        <v>8</v>
      </c>
      <c r="AF157" s="133" t="s">
        <v>10</v>
      </c>
      <c r="AG157" s="133" t="s">
        <v>11</v>
      </c>
      <c r="AH157" s="133" t="s">
        <v>11</v>
      </c>
      <c r="AI157" s="133" t="s">
        <v>8</v>
      </c>
      <c r="AJ157" s="133" t="s">
        <v>8</v>
      </c>
      <c r="AK157" s="352"/>
      <c r="AL157" s="315"/>
      <c r="AM157" s="317"/>
    </row>
    <row r="158" spans="1:39" s="39" customFormat="1" ht="21.75" customHeight="1">
      <c r="A158" s="93">
        <v>128384</v>
      </c>
      <c r="B158" s="89" t="s">
        <v>115</v>
      </c>
      <c r="C158" s="90" t="s">
        <v>116</v>
      </c>
      <c r="D158" s="91" t="s">
        <v>117</v>
      </c>
      <c r="E158" s="92" t="s">
        <v>114</v>
      </c>
      <c r="F158" s="240"/>
      <c r="G158" s="240"/>
      <c r="H158" s="236" t="s">
        <v>29</v>
      </c>
      <c r="I158" s="236"/>
      <c r="J158" s="134" t="s">
        <v>29</v>
      </c>
      <c r="K158" s="134"/>
      <c r="L158" s="134" t="s">
        <v>29</v>
      </c>
      <c r="M158" s="134"/>
      <c r="N158" s="134"/>
      <c r="O158" s="236"/>
      <c r="P158" s="236" t="s">
        <v>29</v>
      </c>
      <c r="Q158" s="134"/>
      <c r="R158" s="134" t="s">
        <v>29</v>
      </c>
      <c r="S158" s="134"/>
      <c r="T158" s="134" t="s">
        <v>29</v>
      </c>
      <c r="U158" s="134"/>
      <c r="V158" s="236"/>
      <c r="W158" s="236"/>
      <c r="X158" s="344" t="s">
        <v>273</v>
      </c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6"/>
      <c r="AK158" s="135">
        <v>72</v>
      </c>
      <c r="AL158" s="9">
        <f>COUNTIF(E158:AK158,"T")*6+COUNTIF(E158:AK158,"P")*12+COUNTIF(E158:AK158,"M")*6+COUNTIF(E158:AK158,"I")*6+COUNTIF(E158:AK158,"N")*12+COUNTIF(E158:AK158,"TI")*11+COUNTIF(E158:AK158,"MT")*12+COUNTIF(E158:AK158,"MN")*18+COUNTIF(E158:AK158,"PI")*17+COUNTIF(E158:AK158,"TN")*18+COUNTIF(E158:AK158,"NB")*6+COUNTIF(E158:AK158,"AF")*6</f>
        <v>72</v>
      </c>
      <c r="AM158" s="10">
        <f>SUM(AL158-72)</f>
        <v>0</v>
      </c>
    </row>
    <row r="159" spans="1:39" s="39" customFormat="1" ht="21.75" customHeight="1">
      <c r="A159" s="88">
        <v>151343</v>
      </c>
      <c r="B159" s="89" t="s">
        <v>111</v>
      </c>
      <c r="C159" s="90" t="s">
        <v>112</v>
      </c>
      <c r="D159" s="91" t="s">
        <v>113</v>
      </c>
      <c r="E159" s="92" t="s">
        <v>114</v>
      </c>
      <c r="F159" s="240"/>
      <c r="G159" s="240"/>
      <c r="H159" s="236"/>
      <c r="I159" s="236"/>
      <c r="J159" s="134"/>
      <c r="K159" s="134"/>
      <c r="L159" s="134"/>
      <c r="M159" s="134" t="s">
        <v>29</v>
      </c>
      <c r="N159" s="134"/>
      <c r="O159" s="236" t="s">
        <v>29</v>
      </c>
      <c r="P159" s="236"/>
      <c r="Q159" s="134" t="s">
        <v>29</v>
      </c>
      <c r="R159" s="134"/>
      <c r="S159" s="134" t="s">
        <v>29</v>
      </c>
      <c r="T159" s="134"/>
      <c r="U159" s="134"/>
      <c r="V159" s="236"/>
      <c r="W159" s="272" t="s">
        <v>291</v>
      </c>
      <c r="X159" s="134"/>
      <c r="Y159" s="271" t="s">
        <v>291</v>
      </c>
      <c r="Z159" s="134"/>
      <c r="AA159" s="134" t="s">
        <v>29</v>
      </c>
      <c r="AB159" s="134"/>
      <c r="AC159" s="236" t="s">
        <v>29</v>
      </c>
      <c r="AD159" s="236"/>
      <c r="AE159" s="236" t="s">
        <v>29</v>
      </c>
      <c r="AF159" s="134"/>
      <c r="AG159" s="134" t="s">
        <v>29</v>
      </c>
      <c r="AH159" s="161"/>
      <c r="AI159" s="161" t="s">
        <v>29</v>
      </c>
      <c r="AJ159" s="210"/>
      <c r="AK159" s="135">
        <v>126</v>
      </c>
      <c r="AL159" s="9">
        <f aca="true" t="shared" si="10" ref="AL159:AL166">COUNTIF(E159:AK159,"T")*6+COUNTIF(E159:AK159,"P")*12+COUNTIF(E159:AK159,"M")*6+COUNTIF(E159:AK159,"I")*6+COUNTIF(E159:AK159,"N")*12+COUNTIF(E159:AK159,"TI")*11+COUNTIF(E159:AK159,"MT")*12+COUNTIF(E159:AK159,"MN")*18+COUNTIF(E159:AK159,"PI")*17+COUNTIF(E159:AK159,"TN")*18+COUNTIF(E159:AK159,"NB")*6+COUNTIF(E159:AK159,"AF")*6</f>
        <v>108</v>
      </c>
      <c r="AM159" s="10">
        <f aca="true" t="shared" si="11" ref="AM159:AM166">SUM(AL159-126)</f>
        <v>-18</v>
      </c>
    </row>
    <row r="160" spans="1:39" s="39" customFormat="1" ht="21.75" customHeight="1">
      <c r="A160" s="88">
        <v>151041</v>
      </c>
      <c r="B160" s="94" t="s">
        <v>58</v>
      </c>
      <c r="C160" s="95" t="s">
        <v>59</v>
      </c>
      <c r="D160" s="91" t="s">
        <v>117</v>
      </c>
      <c r="E160" s="92" t="s">
        <v>114</v>
      </c>
      <c r="F160" s="240"/>
      <c r="G160" s="240"/>
      <c r="H160" s="236"/>
      <c r="I160" s="236"/>
      <c r="J160" s="134" t="s">
        <v>29</v>
      </c>
      <c r="K160" s="134" t="s">
        <v>15</v>
      </c>
      <c r="L160" s="264" t="s">
        <v>302</v>
      </c>
      <c r="M160" s="134" t="s">
        <v>29</v>
      </c>
      <c r="N160" s="134"/>
      <c r="O160" s="236"/>
      <c r="P160" s="236" t="s">
        <v>29</v>
      </c>
      <c r="Q160" s="134"/>
      <c r="R160" s="264"/>
      <c r="S160" s="134" t="s">
        <v>29</v>
      </c>
      <c r="T160" s="134"/>
      <c r="U160" s="134"/>
      <c r="V160" s="236"/>
      <c r="W160" s="236"/>
      <c r="X160" s="134" t="s">
        <v>29</v>
      </c>
      <c r="Y160" s="264" t="s">
        <v>29</v>
      </c>
      <c r="Z160" s="134" t="s">
        <v>29</v>
      </c>
      <c r="AA160" s="134"/>
      <c r="AB160" s="134" t="s">
        <v>29</v>
      </c>
      <c r="AC160" s="236" t="s">
        <v>29</v>
      </c>
      <c r="AD160" s="272" t="s">
        <v>291</v>
      </c>
      <c r="AE160" s="236"/>
      <c r="AF160" s="134"/>
      <c r="AG160" s="134" t="s">
        <v>29</v>
      </c>
      <c r="AH160" s="161" t="s">
        <v>29</v>
      </c>
      <c r="AI160" s="161"/>
      <c r="AJ160" s="210"/>
      <c r="AK160" s="135">
        <v>126</v>
      </c>
      <c r="AL160" s="9">
        <f t="shared" si="10"/>
        <v>149</v>
      </c>
      <c r="AM160" s="10">
        <f t="shared" si="11"/>
        <v>23</v>
      </c>
    </row>
    <row r="161" spans="1:39" s="39" customFormat="1" ht="21.75" customHeight="1">
      <c r="A161" s="93">
        <v>142778</v>
      </c>
      <c r="B161" s="94" t="s">
        <v>118</v>
      </c>
      <c r="C161" s="95" t="s">
        <v>119</v>
      </c>
      <c r="D161" s="91" t="s">
        <v>113</v>
      </c>
      <c r="E161" s="92" t="s">
        <v>114</v>
      </c>
      <c r="F161" s="240"/>
      <c r="G161" s="240" t="s">
        <v>29</v>
      </c>
      <c r="H161" s="236"/>
      <c r="I161" s="236" t="s">
        <v>29</v>
      </c>
      <c r="J161" s="134"/>
      <c r="K161" s="134"/>
      <c r="L161" s="134"/>
      <c r="M161" s="134" t="s">
        <v>29</v>
      </c>
      <c r="N161" s="134"/>
      <c r="O161" s="236"/>
      <c r="P161" s="236"/>
      <c r="Q161" s="134" t="s">
        <v>29</v>
      </c>
      <c r="R161" s="134"/>
      <c r="S161" s="134"/>
      <c r="T161" s="134"/>
      <c r="U161" s="134" t="s">
        <v>29</v>
      </c>
      <c r="V161" s="236"/>
      <c r="W161" s="236" t="s">
        <v>29</v>
      </c>
      <c r="X161" s="134"/>
      <c r="Y161" s="134" t="s">
        <v>29</v>
      </c>
      <c r="Z161" s="134"/>
      <c r="AA161" s="134" t="s">
        <v>29</v>
      </c>
      <c r="AB161" s="134"/>
      <c r="AC161" s="236" t="s">
        <v>29</v>
      </c>
      <c r="AD161" s="236"/>
      <c r="AE161" s="236"/>
      <c r="AF161" s="134"/>
      <c r="AG161" s="134" t="s">
        <v>29</v>
      </c>
      <c r="AH161" s="161"/>
      <c r="AI161" s="161" t="s">
        <v>29</v>
      </c>
      <c r="AJ161" s="210"/>
      <c r="AK161" s="135">
        <v>126</v>
      </c>
      <c r="AL161" s="9">
        <f t="shared" si="10"/>
        <v>132</v>
      </c>
      <c r="AM161" s="10">
        <f t="shared" si="11"/>
        <v>6</v>
      </c>
    </row>
    <row r="162" spans="1:39" s="39" customFormat="1" ht="21.75" customHeight="1">
      <c r="A162" s="88">
        <v>113603</v>
      </c>
      <c r="B162" s="94" t="s">
        <v>122</v>
      </c>
      <c r="C162" s="96" t="s">
        <v>123</v>
      </c>
      <c r="D162" s="91" t="s">
        <v>113</v>
      </c>
      <c r="E162" s="92" t="s">
        <v>114</v>
      </c>
      <c r="F162" s="240"/>
      <c r="G162" s="240" t="s">
        <v>29</v>
      </c>
      <c r="H162" s="236"/>
      <c r="I162" s="236"/>
      <c r="J162" s="134"/>
      <c r="K162" s="134" t="s">
        <v>29</v>
      </c>
      <c r="L162" s="134"/>
      <c r="M162" s="134"/>
      <c r="N162" s="134"/>
      <c r="O162" s="236" t="s">
        <v>29</v>
      </c>
      <c r="P162" s="236"/>
      <c r="Q162" s="134" t="s">
        <v>29</v>
      </c>
      <c r="R162" s="134"/>
      <c r="S162" s="134"/>
      <c r="T162" s="134"/>
      <c r="U162" s="134" t="s">
        <v>29</v>
      </c>
      <c r="V162" s="236"/>
      <c r="W162" s="236" t="s">
        <v>29</v>
      </c>
      <c r="X162" s="134" t="s">
        <v>265</v>
      </c>
      <c r="Y162" s="134" t="s">
        <v>29</v>
      </c>
      <c r="Z162" s="134"/>
      <c r="AA162" s="134" t="s">
        <v>29</v>
      </c>
      <c r="AB162" s="134"/>
      <c r="AC162" s="236" t="s">
        <v>29</v>
      </c>
      <c r="AD162" s="236"/>
      <c r="AE162" s="236"/>
      <c r="AF162" s="134"/>
      <c r="AG162" s="134" t="s">
        <v>29</v>
      </c>
      <c r="AH162" s="161"/>
      <c r="AI162" s="161" t="s">
        <v>29</v>
      </c>
      <c r="AJ162" s="210"/>
      <c r="AK162" s="135">
        <v>126</v>
      </c>
      <c r="AL162" s="9">
        <f t="shared" si="10"/>
        <v>138</v>
      </c>
      <c r="AM162" s="10">
        <f t="shared" si="11"/>
        <v>12</v>
      </c>
    </row>
    <row r="163" spans="1:39" s="39" customFormat="1" ht="21.75" customHeight="1">
      <c r="A163" s="43">
        <v>151050</v>
      </c>
      <c r="B163" s="49" t="s">
        <v>48</v>
      </c>
      <c r="C163" s="51" t="s">
        <v>49</v>
      </c>
      <c r="D163" s="46" t="s">
        <v>92</v>
      </c>
      <c r="E163" s="136" t="s">
        <v>114</v>
      </c>
      <c r="F163" s="240" t="s">
        <v>29</v>
      </c>
      <c r="G163" s="240"/>
      <c r="H163" s="236" t="s">
        <v>29</v>
      </c>
      <c r="I163" s="265" t="s">
        <v>265</v>
      </c>
      <c r="J163" s="134"/>
      <c r="K163" s="134" t="s">
        <v>29</v>
      </c>
      <c r="L163" s="134"/>
      <c r="M163" s="134" t="s">
        <v>298</v>
      </c>
      <c r="N163" s="134" t="s">
        <v>29</v>
      </c>
      <c r="O163" s="236"/>
      <c r="P163" s="265" t="s">
        <v>265</v>
      </c>
      <c r="Q163" s="134"/>
      <c r="R163" s="134" t="s">
        <v>20</v>
      </c>
      <c r="S163" s="264" t="s">
        <v>265</v>
      </c>
      <c r="T163" s="134" t="s">
        <v>298</v>
      </c>
      <c r="U163" s="134"/>
      <c r="V163" s="236"/>
      <c r="W163" s="236" t="s">
        <v>29</v>
      </c>
      <c r="X163" s="134" t="s">
        <v>29</v>
      </c>
      <c r="Y163" s="264"/>
      <c r="Z163" s="134" t="s">
        <v>29</v>
      </c>
      <c r="AA163" s="134"/>
      <c r="AB163" s="134"/>
      <c r="AC163" s="236" t="s">
        <v>29</v>
      </c>
      <c r="AD163" s="265" t="s">
        <v>29</v>
      </c>
      <c r="AE163" s="236"/>
      <c r="AF163" s="134" t="s">
        <v>29</v>
      </c>
      <c r="AG163" s="134"/>
      <c r="AH163" s="161" t="s">
        <v>29</v>
      </c>
      <c r="AI163" s="161" t="s">
        <v>15</v>
      </c>
      <c r="AJ163" s="210"/>
      <c r="AK163" s="135">
        <v>126</v>
      </c>
      <c r="AL163" s="9">
        <f t="shared" si="10"/>
        <v>204</v>
      </c>
      <c r="AM163" s="10">
        <f t="shared" si="11"/>
        <v>78</v>
      </c>
    </row>
    <row r="164" spans="1:45" s="39" customFormat="1" ht="21.75" customHeight="1">
      <c r="A164" s="43">
        <v>151327</v>
      </c>
      <c r="B164" s="49" t="s">
        <v>168</v>
      </c>
      <c r="C164" s="45" t="s">
        <v>169</v>
      </c>
      <c r="D164" s="46" t="s">
        <v>92</v>
      </c>
      <c r="E164" s="136" t="s">
        <v>114</v>
      </c>
      <c r="F164" s="240" t="s">
        <v>29</v>
      </c>
      <c r="G164" s="240"/>
      <c r="H164" s="236"/>
      <c r="I164" s="236"/>
      <c r="J164" s="134"/>
      <c r="K164" s="134" t="s">
        <v>29</v>
      </c>
      <c r="L164" s="134" t="s">
        <v>29</v>
      </c>
      <c r="M164" s="134" t="s">
        <v>15</v>
      </c>
      <c r="N164" s="134"/>
      <c r="O164" s="236"/>
      <c r="P164" s="236"/>
      <c r="Q164" s="271" t="s">
        <v>291</v>
      </c>
      <c r="R164" s="134"/>
      <c r="S164" s="134"/>
      <c r="T164" s="134" t="s">
        <v>29</v>
      </c>
      <c r="U164" s="134"/>
      <c r="V164" s="236" t="s">
        <v>29</v>
      </c>
      <c r="W164" s="236"/>
      <c r="X164" s="134"/>
      <c r="Y164" s="134"/>
      <c r="Z164" s="134" t="s">
        <v>29</v>
      </c>
      <c r="AA164" s="134"/>
      <c r="AB164" s="264"/>
      <c r="AC164" s="236" t="s">
        <v>29</v>
      </c>
      <c r="AD164" s="236"/>
      <c r="AE164" s="236"/>
      <c r="AF164" s="271" t="s">
        <v>291</v>
      </c>
      <c r="AG164" s="271" t="s">
        <v>291</v>
      </c>
      <c r="AH164" s="266"/>
      <c r="AI164" s="284" t="s">
        <v>291</v>
      </c>
      <c r="AJ164" s="210"/>
      <c r="AK164" s="135">
        <v>126</v>
      </c>
      <c r="AL164" s="9">
        <f t="shared" si="10"/>
        <v>90</v>
      </c>
      <c r="AM164" s="10">
        <f t="shared" si="11"/>
        <v>-36</v>
      </c>
      <c r="AS164" s="118"/>
    </row>
    <row r="165" spans="1:39" s="39" customFormat="1" ht="21.75" customHeight="1">
      <c r="A165" s="43">
        <v>139068</v>
      </c>
      <c r="B165" s="49" t="s">
        <v>207</v>
      </c>
      <c r="C165" s="45" t="s">
        <v>170</v>
      </c>
      <c r="D165" s="46" t="s">
        <v>92</v>
      </c>
      <c r="E165" s="104">
        <v>44396</v>
      </c>
      <c r="F165" s="240"/>
      <c r="G165" s="240"/>
      <c r="H165" s="236"/>
      <c r="I165" s="236" t="s">
        <v>29</v>
      </c>
      <c r="J165" s="134"/>
      <c r="K165" s="134" t="s">
        <v>29</v>
      </c>
      <c r="L165" s="134"/>
      <c r="M165" s="134"/>
      <c r="N165" s="134" t="s">
        <v>29</v>
      </c>
      <c r="O165" s="236"/>
      <c r="P165" s="236"/>
      <c r="Q165" s="134" t="s">
        <v>29</v>
      </c>
      <c r="R165" s="134"/>
      <c r="S165" s="134"/>
      <c r="T165" s="134" t="s">
        <v>29</v>
      </c>
      <c r="U165" s="134"/>
      <c r="V165" s="236" t="s">
        <v>29</v>
      </c>
      <c r="W165" s="236" t="s">
        <v>29</v>
      </c>
      <c r="X165" s="134"/>
      <c r="Y165" s="134"/>
      <c r="Z165" s="271" t="s">
        <v>291</v>
      </c>
      <c r="AA165" s="134"/>
      <c r="AB165" s="134"/>
      <c r="AC165" s="236"/>
      <c r="AD165" s="236"/>
      <c r="AE165" s="236"/>
      <c r="AF165" s="134" t="s">
        <v>29</v>
      </c>
      <c r="AG165" s="134"/>
      <c r="AH165" s="161"/>
      <c r="AI165" s="161" t="s">
        <v>29</v>
      </c>
      <c r="AJ165" s="210" t="s">
        <v>29</v>
      </c>
      <c r="AK165" s="135">
        <v>126</v>
      </c>
      <c r="AL165" s="9">
        <f t="shared" si="10"/>
        <v>120</v>
      </c>
      <c r="AM165" s="10">
        <f t="shared" si="11"/>
        <v>-6</v>
      </c>
    </row>
    <row r="166" spans="1:39" s="39" customFormat="1" ht="21.75" customHeight="1">
      <c r="A166" s="43">
        <v>150975</v>
      </c>
      <c r="B166" s="72" t="s">
        <v>171</v>
      </c>
      <c r="C166" s="51" t="s">
        <v>172</v>
      </c>
      <c r="D166" s="46" t="s">
        <v>92</v>
      </c>
      <c r="E166" s="47" t="s">
        <v>114</v>
      </c>
      <c r="F166" s="282"/>
      <c r="G166" s="282"/>
      <c r="H166" s="272" t="s">
        <v>291</v>
      </c>
      <c r="I166" s="272"/>
      <c r="J166" s="134"/>
      <c r="K166" s="134" t="s">
        <v>29</v>
      </c>
      <c r="L166" s="134"/>
      <c r="M166" s="134"/>
      <c r="N166" s="134" t="s">
        <v>29</v>
      </c>
      <c r="O166" s="236"/>
      <c r="P166" s="236"/>
      <c r="Q166" s="134" t="s">
        <v>29</v>
      </c>
      <c r="R166" s="134"/>
      <c r="S166" s="134"/>
      <c r="T166" s="134" t="s">
        <v>29</v>
      </c>
      <c r="U166" s="134"/>
      <c r="V166" s="236"/>
      <c r="W166" s="236" t="s">
        <v>29</v>
      </c>
      <c r="X166" s="134"/>
      <c r="Y166" s="134"/>
      <c r="Z166" s="134" t="s">
        <v>29</v>
      </c>
      <c r="AA166" s="134"/>
      <c r="AB166" s="134" t="s">
        <v>29</v>
      </c>
      <c r="AC166" s="236" t="s">
        <v>29</v>
      </c>
      <c r="AD166" s="236"/>
      <c r="AE166" s="236"/>
      <c r="AF166" s="134" t="s">
        <v>29</v>
      </c>
      <c r="AG166" s="134"/>
      <c r="AH166" s="161"/>
      <c r="AI166" s="161" t="s">
        <v>29</v>
      </c>
      <c r="AJ166" s="210"/>
      <c r="AK166" s="135">
        <v>126</v>
      </c>
      <c r="AL166" s="9">
        <f t="shared" si="10"/>
        <v>120</v>
      </c>
      <c r="AM166" s="10">
        <f t="shared" si="11"/>
        <v>-6</v>
      </c>
    </row>
    <row r="167" spans="1:39" s="39" customFormat="1" ht="21.75" customHeight="1">
      <c r="A167" s="43">
        <v>150886</v>
      </c>
      <c r="B167" s="49" t="s">
        <v>173</v>
      </c>
      <c r="C167" s="45" t="s">
        <v>174</v>
      </c>
      <c r="D167" s="46" t="s">
        <v>92</v>
      </c>
      <c r="E167" s="47" t="s">
        <v>114</v>
      </c>
      <c r="F167" s="260" t="s">
        <v>265</v>
      </c>
      <c r="G167" s="240"/>
      <c r="H167" s="236" t="s">
        <v>29</v>
      </c>
      <c r="I167" s="236" t="s">
        <v>29</v>
      </c>
      <c r="J167" s="134"/>
      <c r="K167" s="264" t="s">
        <v>265</v>
      </c>
      <c r="L167" s="134" t="s">
        <v>29</v>
      </c>
      <c r="M167" s="134"/>
      <c r="N167" s="264"/>
      <c r="O167" s="236" t="s">
        <v>265</v>
      </c>
      <c r="P167" s="236"/>
      <c r="Q167" s="344" t="s">
        <v>19</v>
      </c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6"/>
      <c r="AK167" s="135">
        <v>42</v>
      </c>
      <c r="AL167" s="9">
        <f aca="true" t="shared" si="12" ref="AL167:AL173">COUNTIF(E167:AK167,"T")*6+COUNTIF(E167:AK167,"P")*12+COUNTIF(E167:AK167,"M")*6+COUNTIF(E167:AK167,"I")*6+COUNTIF(E167:AK167,"N")*12+COUNTIF(E167:AK167,"TI")*11+COUNTIF(E167:AK167,"MT")*12+COUNTIF(E167:AK167,"MN")*18+COUNTIF(E167:AK167,"PI")*17+COUNTIF(E167:AK167,"TN")*18+COUNTIF(E167:AK167,"NB")*6+COUNTIF(E167:AK167,"AF")*6</f>
        <v>54</v>
      </c>
      <c r="AM167" s="10">
        <f>SUM(AL167-42)</f>
        <v>12</v>
      </c>
    </row>
    <row r="168" spans="1:40" s="39" customFormat="1" ht="21.75" customHeight="1">
      <c r="A168" s="43">
        <v>118788</v>
      </c>
      <c r="B168" s="72" t="s">
        <v>175</v>
      </c>
      <c r="C168" s="45" t="s">
        <v>176</v>
      </c>
      <c r="D168" s="46" t="s">
        <v>92</v>
      </c>
      <c r="E168" s="47" t="s">
        <v>114</v>
      </c>
      <c r="F168" s="240"/>
      <c r="G168" s="240"/>
      <c r="H168" s="236"/>
      <c r="I168" s="236"/>
      <c r="J168" s="344" t="s">
        <v>19</v>
      </c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6"/>
      <c r="AD168" s="236"/>
      <c r="AE168" s="236"/>
      <c r="AF168" s="134" t="s">
        <v>29</v>
      </c>
      <c r="AG168" s="264" t="s">
        <v>265</v>
      </c>
      <c r="AH168" s="161" t="s">
        <v>29</v>
      </c>
      <c r="AI168" s="161" t="s">
        <v>29</v>
      </c>
      <c r="AJ168" s="210" t="s">
        <v>265</v>
      </c>
      <c r="AK168" s="135">
        <v>36</v>
      </c>
      <c r="AL168" s="9">
        <f t="shared" si="12"/>
        <v>48</v>
      </c>
      <c r="AM168" s="10">
        <f>SUM(AL168-36)</f>
        <v>12</v>
      </c>
      <c r="AN168" s="48"/>
    </row>
    <row r="169" spans="1:41" s="39" customFormat="1" ht="21.75" customHeight="1">
      <c r="A169" s="43">
        <v>150789</v>
      </c>
      <c r="B169" s="72" t="s">
        <v>177</v>
      </c>
      <c r="C169" s="45" t="s">
        <v>178</v>
      </c>
      <c r="D169" s="46" t="s">
        <v>92</v>
      </c>
      <c r="E169" s="136" t="s">
        <v>114</v>
      </c>
      <c r="F169" s="240"/>
      <c r="G169" s="240"/>
      <c r="H169" s="236" t="s">
        <v>29</v>
      </c>
      <c r="I169" s="265" t="s">
        <v>265</v>
      </c>
      <c r="J169" s="134" t="s">
        <v>20</v>
      </c>
      <c r="K169" s="134" t="s">
        <v>29</v>
      </c>
      <c r="L169" s="134"/>
      <c r="M169" s="134"/>
      <c r="N169" s="134" t="s">
        <v>29</v>
      </c>
      <c r="O169" s="236"/>
      <c r="P169" s="236" t="s">
        <v>29</v>
      </c>
      <c r="Q169" s="134" t="s">
        <v>29</v>
      </c>
      <c r="R169" s="134" t="s">
        <v>29</v>
      </c>
      <c r="S169" s="134"/>
      <c r="T169" s="134" t="s">
        <v>29</v>
      </c>
      <c r="U169" s="134"/>
      <c r="V169" s="236"/>
      <c r="W169" s="265" t="s">
        <v>265</v>
      </c>
      <c r="X169" s="134" t="s">
        <v>29</v>
      </c>
      <c r="Y169" s="134"/>
      <c r="Z169" s="134" t="s">
        <v>29</v>
      </c>
      <c r="AA169" s="264" t="s">
        <v>265</v>
      </c>
      <c r="AB169" s="134"/>
      <c r="AC169" s="236" t="s">
        <v>29</v>
      </c>
      <c r="AD169" s="236" t="s">
        <v>29</v>
      </c>
      <c r="AE169" s="236"/>
      <c r="AF169" s="134" t="s">
        <v>29</v>
      </c>
      <c r="AG169" s="264" t="s">
        <v>265</v>
      </c>
      <c r="AH169" s="161"/>
      <c r="AI169" s="161"/>
      <c r="AJ169" s="210"/>
      <c r="AK169" s="135">
        <v>126</v>
      </c>
      <c r="AL169" s="9">
        <f t="shared" si="12"/>
        <v>180</v>
      </c>
      <c r="AM169" s="10">
        <f>SUM(AL169-126)</f>
        <v>54</v>
      </c>
      <c r="AN169" s="48"/>
      <c r="AO169" s="39" t="s">
        <v>89</v>
      </c>
    </row>
    <row r="170" spans="1:40" s="39" customFormat="1" ht="21.75" customHeight="1">
      <c r="A170" s="43">
        <v>151211</v>
      </c>
      <c r="B170" s="72" t="s">
        <v>179</v>
      </c>
      <c r="C170" s="45" t="s">
        <v>180</v>
      </c>
      <c r="D170" s="46" t="s">
        <v>92</v>
      </c>
      <c r="E170" s="47" t="s">
        <v>114</v>
      </c>
      <c r="F170" s="240"/>
      <c r="G170" s="240"/>
      <c r="H170" s="236"/>
      <c r="I170" s="236" t="s">
        <v>29</v>
      </c>
      <c r="J170" s="134"/>
      <c r="K170" s="134" t="s">
        <v>29</v>
      </c>
      <c r="L170" s="134"/>
      <c r="M170" s="134" t="s">
        <v>29</v>
      </c>
      <c r="N170" s="134"/>
      <c r="O170" s="236"/>
      <c r="P170" s="236"/>
      <c r="Q170" s="134" t="s">
        <v>29</v>
      </c>
      <c r="R170" s="134"/>
      <c r="S170" s="134"/>
      <c r="T170" s="134"/>
      <c r="U170" s="134" t="s">
        <v>29</v>
      </c>
      <c r="V170" s="236"/>
      <c r="W170" s="236"/>
      <c r="X170" s="134" t="s">
        <v>29</v>
      </c>
      <c r="Y170" s="134"/>
      <c r="Z170" s="134" t="s">
        <v>29</v>
      </c>
      <c r="AA170" s="134"/>
      <c r="AB170" s="134"/>
      <c r="AC170" s="236" t="s">
        <v>29</v>
      </c>
      <c r="AD170" s="236"/>
      <c r="AE170" s="236" t="s">
        <v>29</v>
      </c>
      <c r="AF170" s="271" t="s">
        <v>291</v>
      </c>
      <c r="AG170" s="134"/>
      <c r="AH170" s="284" t="s">
        <v>291</v>
      </c>
      <c r="AI170" s="161"/>
      <c r="AJ170" s="210"/>
      <c r="AK170" s="135">
        <v>126</v>
      </c>
      <c r="AL170" s="9">
        <f t="shared" si="12"/>
        <v>108</v>
      </c>
      <c r="AM170" s="10">
        <f>SUM(AL170-126)</f>
        <v>-18</v>
      </c>
      <c r="AN170" s="48"/>
    </row>
    <row r="171" spans="1:40" s="39" customFormat="1" ht="21.75" customHeight="1">
      <c r="A171" s="43">
        <v>141682</v>
      </c>
      <c r="B171" s="72" t="s">
        <v>181</v>
      </c>
      <c r="C171" s="45" t="s">
        <v>182</v>
      </c>
      <c r="D171" s="46" t="s">
        <v>92</v>
      </c>
      <c r="E171" s="136" t="s">
        <v>114</v>
      </c>
      <c r="F171" s="240"/>
      <c r="G171" s="240"/>
      <c r="H171" s="236"/>
      <c r="I171" s="236"/>
      <c r="J171" s="134"/>
      <c r="K171" s="134" t="s">
        <v>29</v>
      </c>
      <c r="L171" s="134"/>
      <c r="M171" s="134" t="s">
        <v>279</v>
      </c>
      <c r="N171" s="134"/>
      <c r="O171" s="236"/>
      <c r="P171" s="236"/>
      <c r="Q171" s="134" t="s">
        <v>29</v>
      </c>
      <c r="R171" s="134"/>
      <c r="S171" s="134" t="s">
        <v>29</v>
      </c>
      <c r="T171" s="134" t="s">
        <v>29</v>
      </c>
      <c r="U171" s="134"/>
      <c r="V171" s="236"/>
      <c r="W171" s="236"/>
      <c r="X171" s="134"/>
      <c r="Y171" s="134" t="s">
        <v>29</v>
      </c>
      <c r="Z171" s="134" t="s">
        <v>29</v>
      </c>
      <c r="AA171" s="134"/>
      <c r="AB171" s="134" t="s">
        <v>279</v>
      </c>
      <c r="AC171" s="236" t="s">
        <v>29</v>
      </c>
      <c r="AD171" s="236"/>
      <c r="AE171" s="236" t="s">
        <v>29</v>
      </c>
      <c r="AF171" s="134"/>
      <c r="AG171" s="134"/>
      <c r="AH171" s="161" t="s">
        <v>29</v>
      </c>
      <c r="AI171" s="161"/>
      <c r="AJ171" s="210"/>
      <c r="AK171" s="135">
        <v>126</v>
      </c>
      <c r="AL171" s="9">
        <f t="shared" si="12"/>
        <v>108</v>
      </c>
      <c r="AM171" s="10">
        <f>SUM(AL171-126)</f>
        <v>-18</v>
      </c>
      <c r="AN171" s="48"/>
    </row>
    <row r="172" spans="1:39" s="39" customFormat="1" ht="21.75" customHeight="1">
      <c r="A172" s="43">
        <v>131105</v>
      </c>
      <c r="B172" s="72" t="s">
        <v>183</v>
      </c>
      <c r="C172" s="45" t="s">
        <v>184</v>
      </c>
      <c r="D172" s="46" t="s">
        <v>92</v>
      </c>
      <c r="E172" s="47" t="s">
        <v>114</v>
      </c>
      <c r="F172" s="260" t="s">
        <v>265</v>
      </c>
      <c r="G172" s="240" t="s">
        <v>29</v>
      </c>
      <c r="H172" s="236"/>
      <c r="I172" s="236"/>
      <c r="J172" s="134"/>
      <c r="K172" s="134" t="s">
        <v>29</v>
      </c>
      <c r="L172" s="134"/>
      <c r="M172" s="134"/>
      <c r="N172" s="134" t="s">
        <v>265</v>
      </c>
      <c r="O172" s="265"/>
      <c r="P172" s="236"/>
      <c r="Q172" s="134" t="s">
        <v>29</v>
      </c>
      <c r="R172" s="134"/>
      <c r="S172" s="134" t="s">
        <v>29</v>
      </c>
      <c r="T172" s="134" t="s">
        <v>29</v>
      </c>
      <c r="U172" s="264" t="s">
        <v>265</v>
      </c>
      <c r="V172" s="265" t="s">
        <v>265</v>
      </c>
      <c r="W172" s="236" t="s">
        <v>29</v>
      </c>
      <c r="X172" s="264" t="s">
        <v>265</v>
      </c>
      <c r="Y172" s="134" t="s">
        <v>265</v>
      </c>
      <c r="Z172" s="134" t="s">
        <v>29</v>
      </c>
      <c r="AA172" s="134"/>
      <c r="AB172" s="134" t="s">
        <v>29</v>
      </c>
      <c r="AC172" s="236" t="s">
        <v>29</v>
      </c>
      <c r="AD172" s="236"/>
      <c r="AE172" s="236" t="s">
        <v>29</v>
      </c>
      <c r="AF172" s="134" t="s">
        <v>29</v>
      </c>
      <c r="AG172" s="134"/>
      <c r="AH172" s="161"/>
      <c r="AI172" s="161" t="s">
        <v>29</v>
      </c>
      <c r="AJ172" s="267" t="s">
        <v>296</v>
      </c>
      <c r="AK172" s="135">
        <v>126</v>
      </c>
      <c r="AL172" s="9">
        <f t="shared" si="12"/>
        <v>198</v>
      </c>
      <c r="AM172" s="10">
        <f>SUM(AL172-126)</f>
        <v>72</v>
      </c>
    </row>
    <row r="173" spans="1:39" s="39" customFormat="1" ht="21.75" customHeight="1">
      <c r="A173" s="43">
        <v>150835</v>
      </c>
      <c r="B173" s="105" t="s">
        <v>185</v>
      </c>
      <c r="C173" s="73" t="s">
        <v>186</v>
      </c>
      <c r="D173" s="46" t="s">
        <v>92</v>
      </c>
      <c r="E173" s="47" t="s">
        <v>114</v>
      </c>
      <c r="F173" s="358" t="s">
        <v>280</v>
      </c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6"/>
      <c r="AK173" s="135">
        <v>126</v>
      </c>
      <c r="AL173" s="9">
        <f t="shared" si="12"/>
        <v>0</v>
      </c>
      <c r="AM173" s="10">
        <f>SUM(AL173-126)</f>
        <v>-126</v>
      </c>
    </row>
    <row r="174" spans="1:39" s="39" customFormat="1" ht="21.75" customHeight="1">
      <c r="A174" s="43"/>
      <c r="B174" s="105"/>
      <c r="C174" s="73"/>
      <c r="D174" s="46">
        <v>11</v>
      </c>
      <c r="E174" s="47"/>
      <c r="F174" s="240"/>
      <c r="G174" s="240"/>
      <c r="H174" s="236">
        <v>15</v>
      </c>
      <c r="I174" s="236"/>
      <c r="J174" s="134"/>
      <c r="K174" s="134">
        <v>16</v>
      </c>
      <c r="L174" s="134"/>
      <c r="M174" s="134"/>
      <c r="N174" s="134">
        <v>16</v>
      </c>
      <c r="O174" s="236"/>
      <c r="P174" s="236"/>
      <c r="Q174" s="134">
        <v>16</v>
      </c>
      <c r="R174" s="134"/>
      <c r="S174" s="134"/>
      <c r="T174" s="134">
        <v>16</v>
      </c>
      <c r="U174" s="134"/>
      <c r="V174" s="236"/>
      <c r="W174" s="236">
        <v>16</v>
      </c>
      <c r="X174" s="134"/>
      <c r="Y174" s="134"/>
      <c r="Z174" s="134">
        <v>16</v>
      </c>
      <c r="AA174" s="134"/>
      <c r="AB174" s="134"/>
      <c r="AC174" s="236">
        <v>15</v>
      </c>
      <c r="AD174" s="236"/>
      <c r="AE174" s="236"/>
      <c r="AF174" s="134">
        <v>16</v>
      </c>
      <c r="AG174" s="134"/>
      <c r="AH174" s="161"/>
      <c r="AI174" s="161">
        <v>16</v>
      </c>
      <c r="AJ174" s="210"/>
      <c r="AK174" s="135"/>
      <c r="AL174" s="9"/>
      <c r="AM174" s="10"/>
    </row>
    <row r="175" spans="1:39" s="39" customFormat="1" ht="21.75" customHeight="1">
      <c r="A175" s="98">
        <v>153303</v>
      </c>
      <c r="B175" s="49" t="s">
        <v>206</v>
      </c>
      <c r="C175" s="51">
        <v>1121221</v>
      </c>
      <c r="D175" s="46" t="s">
        <v>145</v>
      </c>
      <c r="E175" s="136" t="s">
        <v>146</v>
      </c>
      <c r="F175" s="240" t="s">
        <v>265</v>
      </c>
      <c r="G175" s="240" t="s">
        <v>265</v>
      </c>
      <c r="H175" s="236" t="s">
        <v>265</v>
      </c>
      <c r="I175" s="236"/>
      <c r="J175" s="134" t="s">
        <v>265</v>
      </c>
      <c r="K175" s="134" t="s">
        <v>265</v>
      </c>
      <c r="L175" s="134" t="s">
        <v>265</v>
      </c>
      <c r="M175" s="134" t="s">
        <v>265</v>
      </c>
      <c r="N175" s="134" t="s">
        <v>265</v>
      </c>
      <c r="O175" s="236"/>
      <c r="P175" s="236"/>
      <c r="Q175" s="134" t="s">
        <v>265</v>
      </c>
      <c r="R175" s="134" t="s">
        <v>265</v>
      </c>
      <c r="S175" s="134" t="s">
        <v>265</v>
      </c>
      <c r="T175" s="134"/>
      <c r="U175" s="134" t="s">
        <v>265</v>
      </c>
      <c r="V175" s="236"/>
      <c r="W175" s="236" t="s">
        <v>265</v>
      </c>
      <c r="X175" s="134" t="s">
        <v>265</v>
      </c>
      <c r="Y175" s="134" t="s">
        <v>265</v>
      </c>
      <c r="Z175" s="134" t="s">
        <v>265</v>
      </c>
      <c r="AA175" s="134" t="s">
        <v>265</v>
      </c>
      <c r="AB175" s="134" t="s">
        <v>265</v>
      </c>
      <c r="AC175" s="236" t="s">
        <v>265</v>
      </c>
      <c r="AD175" s="236"/>
      <c r="AE175" s="236" t="s">
        <v>265</v>
      </c>
      <c r="AF175" s="134" t="s">
        <v>29</v>
      </c>
      <c r="AG175" s="134"/>
      <c r="AH175" s="161" t="s">
        <v>265</v>
      </c>
      <c r="AI175" s="161" t="s">
        <v>265</v>
      </c>
      <c r="AJ175" s="210"/>
      <c r="AK175" s="135">
        <v>126</v>
      </c>
      <c r="AL175" s="9">
        <f>COUNTIF(E175:AK175,"T")*6+COUNTIF(E175:AK175,"P")*12+COUNTIF(E175:AK175,"M")*6+COUNTIF(E175:AK175,"I")*6+COUNTIF(E175:AK175,"N")*12+COUNTIF(E175:AK175,"TI")*11+COUNTIF(E175:AK175,"MT")*12+COUNTIF(E175:AK175,"MN")*18+COUNTIF(E175:AK175,"PI")*17+COUNTIF(E175:AK175,"TN")*18+COUNTIF(E175:AK175,"NB")*6+COUNTIF(E175:AK175,"AF")*6</f>
        <v>144</v>
      </c>
      <c r="AM175" s="10">
        <f>SUM(AL175-126)</f>
        <v>18</v>
      </c>
    </row>
    <row r="176" spans="1:39" ht="21.75" customHeight="1" thickBot="1">
      <c r="A176" s="76">
        <v>126047</v>
      </c>
      <c r="B176" s="99" t="s">
        <v>147</v>
      </c>
      <c r="C176" s="55" t="s">
        <v>148</v>
      </c>
      <c r="D176" s="56" t="s">
        <v>145</v>
      </c>
      <c r="E176" s="57" t="s">
        <v>146</v>
      </c>
      <c r="F176" s="356" t="s">
        <v>149</v>
      </c>
      <c r="G176" s="357"/>
      <c r="H176" s="357"/>
      <c r="I176" s="357"/>
      <c r="J176" s="357"/>
      <c r="K176" s="357"/>
      <c r="L176" s="357"/>
      <c r="M176" s="357"/>
      <c r="N176" s="357"/>
      <c r="O176" s="357"/>
      <c r="P176" s="357"/>
      <c r="Q176" s="357"/>
      <c r="R176" s="357"/>
      <c r="S176" s="357"/>
      <c r="T176" s="357"/>
      <c r="U176" s="357"/>
      <c r="V176" s="357"/>
      <c r="W176" s="357"/>
      <c r="X176" s="357"/>
      <c r="Y176" s="357"/>
      <c r="Z176" s="357"/>
      <c r="AA176" s="357"/>
      <c r="AB176" s="357"/>
      <c r="AC176" s="357"/>
      <c r="AD176" s="357"/>
      <c r="AE176" s="357"/>
      <c r="AF176" s="357"/>
      <c r="AG176" s="357"/>
      <c r="AH176" s="357"/>
      <c r="AI176" s="357"/>
      <c r="AJ176" s="357"/>
      <c r="AK176" s="192"/>
      <c r="AL176" s="193"/>
      <c r="AM176" s="194"/>
    </row>
    <row r="177" spans="1:39" ht="21.75" customHeight="1">
      <c r="A177" s="151"/>
      <c r="B177" s="152"/>
      <c r="C177" s="153"/>
      <c r="D177" s="154"/>
      <c r="E177" s="155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7"/>
      <c r="AL177" s="158"/>
      <c r="AM177" s="159"/>
    </row>
    <row r="178" spans="1:39" ht="21.75" customHeight="1">
      <c r="A178" s="151"/>
      <c r="B178" s="152"/>
      <c r="C178" s="153"/>
      <c r="D178" s="154"/>
      <c r="E178" s="155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7"/>
      <c r="AL178" s="158"/>
      <c r="AM178" s="159"/>
    </row>
    <row r="179" spans="1:39" ht="21.75" customHeight="1">
      <c r="A179" s="151"/>
      <c r="B179" s="152"/>
      <c r="C179" s="153"/>
      <c r="D179" s="154"/>
      <c r="E179" s="155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7"/>
      <c r="AL179" s="158"/>
      <c r="AM179" s="159"/>
    </row>
    <row r="180" spans="1:39" ht="21.75" customHeight="1" thickBot="1">
      <c r="A180" s="151"/>
      <c r="B180" s="152"/>
      <c r="C180" s="153"/>
      <c r="D180" s="154"/>
      <c r="E180" s="155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7"/>
      <c r="AL180" s="158"/>
      <c r="AM180" s="159"/>
    </row>
    <row r="181" spans="1:39" ht="21.75" customHeight="1" thickBot="1">
      <c r="A181" s="68" t="s">
        <v>16</v>
      </c>
      <c r="B181" s="69" t="s">
        <v>0</v>
      </c>
      <c r="C181" s="69" t="s">
        <v>41</v>
      </c>
      <c r="D181" s="70" t="s">
        <v>1</v>
      </c>
      <c r="E181" s="353" t="s">
        <v>2</v>
      </c>
      <c r="F181" s="3">
        <v>1</v>
      </c>
      <c r="G181" s="3">
        <v>2</v>
      </c>
      <c r="H181" s="3">
        <v>3</v>
      </c>
      <c r="I181" s="3">
        <v>4</v>
      </c>
      <c r="J181" s="3">
        <v>5</v>
      </c>
      <c r="K181" s="3">
        <v>6</v>
      </c>
      <c r="L181" s="3">
        <v>7</v>
      </c>
      <c r="M181" s="3">
        <v>8</v>
      </c>
      <c r="N181" s="3">
        <v>9</v>
      </c>
      <c r="O181" s="3">
        <v>10</v>
      </c>
      <c r="P181" s="3">
        <v>11</v>
      </c>
      <c r="Q181" s="3">
        <v>12</v>
      </c>
      <c r="R181" s="3">
        <v>13</v>
      </c>
      <c r="S181" s="3">
        <v>14</v>
      </c>
      <c r="T181" s="3">
        <v>15</v>
      </c>
      <c r="U181" s="3">
        <v>16</v>
      </c>
      <c r="V181" s="3">
        <v>17</v>
      </c>
      <c r="W181" s="3">
        <v>18</v>
      </c>
      <c r="X181" s="3">
        <v>19</v>
      </c>
      <c r="Y181" s="3">
        <v>20</v>
      </c>
      <c r="Z181" s="3">
        <v>21</v>
      </c>
      <c r="AA181" s="3">
        <v>22</v>
      </c>
      <c r="AB181" s="211">
        <v>23</v>
      </c>
      <c r="AC181" s="211">
        <v>24</v>
      </c>
      <c r="AD181" s="211">
        <v>25</v>
      </c>
      <c r="AE181" s="211">
        <v>26</v>
      </c>
      <c r="AF181" s="211">
        <v>27</v>
      </c>
      <c r="AG181" s="211">
        <v>28</v>
      </c>
      <c r="AH181" s="211">
        <v>29</v>
      </c>
      <c r="AI181" s="211">
        <v>30</v>
      </c>
      <c r="AJ181" s="211">
        <v>31</v>
      </c>
      <c r="AK181" s="313" t="s">
        <v>3</v>
      </c>
      <c r="AL181" s="315" t="s">
        <v>4</v>
      </c>
      <c r="AM181" s="317" t="s">
        <v>5</v>
      </c>
    </row>
    <row r="182" spans="1:39" ht="21.75" customHeight="1">
      <c r="A182" s="40"/>
      <c r="B182" s="191" t="s">
        <v>217</v>
      </c>
      <c r="C182" s="41" t="s">
        <v>218</v>
      </c>
      <c r="D182" s="42" t="s">
        <v>205</v>
      </c>
      <c r="E182" s="353"/>
      <c r="F182" s="133" t="s">
        <v>11</v>
      </c>
      <c r="G182" s="133" t="s">
        <v>8</v>
      </c>
      <c r="H182" s="133" t="s">
        <v>8</v>
      </c>
      <c r="I182" s="133" t="s">
        <v>9</v>
      </c>
      <c r="J182" s="133" t="s">
        <v>8</v>
      </c>
      <c r="K182" s="133" t="s">
        <v>10</v>
      </c>
      <c r="L182" s="133" t="s">
        <v>11</v>
      </c>
      <c r="M182" s="133" t="s">
        <v>11</v>
      </c>
      <c r="N182" s="133" t="s">
        <v>8</v>
      </c>
      <c r="O182" s="133" t="s">
        <v>8</v>
      </c>
      <c r="P182" s="133" t="s">
        <v>9</v>
      </c>
      <c r="Q182" s="133" t="s">
        <v>8</v>
      </c>
      <c r="R182" s="133" t="s">
        <v>10</v>
      </c>
      <c r="S182" s="133" t="s">
        <v>11</v>
      </c>
      <c r="T182" s="133" t="s">
        <v>11</v>
      </c>
      <c r="U182" s="133" t="s">
        <v>8</v>
      </c>
      <c r="V182" s="133" t="s">
        <v>8</v>
      </c>
      <c r="W182" s="133" t="s">
        <v>9</v>
      </c>
      <c r="X182" s="133" t="s">
        <v>8</v>
      </c>
      <c r="Y182" s="133" t="s">
        <v>10</v>
      </c>
      <c r="Z182" s="133" t="s">
        <v>11</v>
      </c>
      <c r="AA182" s="133" t="s">
        <v>11</v>
      </c>
      <c r="AB182" s="133" t="s">
        <v>8</v>
      </c>
      <c r="AC182" s="133" t="s">
        <v>8</v>
      </c>
      <c r="AD182" s="133" t="s">
        <v>9</v>
      </c>
      <c r="AE182" s="133" t="s">
        <v>8</v>
      </c>
      <c r="AF182" s="133" t="s">
        <v>10</v>
      </c>
      <c r="AG182" s="133" t="s">
        <v>11</v>
      </c>
      <c r="AH182" s="133" t="s">
        <v>11</v>
      </c>
      <c r="AI182" s="133" t="s">
        <v>8</v>
      </c>
      <c r="AJ182" s="133" t="s">
        <v>8</v>
      </c>
      <c r="AK182" s="313"/>
      <c r="AL182" s="315"/>
      <c r="AM182" s="317"/>
    </row>
    <row r="183" spans="1:39" ht="21.75" customHeight="1">
      <c r="A183" s="43">
        <v>430510</v>
      </c>
      <c r="B183" s="105" t="s">
        <v>283</v>
      </c>
      <c r="C183" s="182" t="s">
        <v>284</v>
      </c>
      <c r="D183" s="127" t="s">
        <v>212</v>
      </c>
      <c r="E183" s="47"/>
      <c r="F183" s="240"/>
      <c r="G183" s="240"/>
      <c r="H183" s="236"/>
      <c r="I183" s="236"/>
      <c r="J183" s="134"/>
      <c r="K183" s="134"/>
      <c r="L183" s="134"/>
      <c r="M183" s="134"/>
      <c r="N183" s="134"/>
      <c r="O183" s="236"/>
      <c r="P183" s="236"/>
      <c r="Q183" s="134"/>
      <c r="R183" s="134"/>
      <c r="S183" s="134"/>
      <c r="T183" s="134"/>
      <c r="U183" s="134"/>
      <c r="V183" s="236"/>
      <c r="W183" s="236"/>
      <c r="X183" s="134"/>
      <c r="Y183" s="134"/>
      <c r="Z183" s="134"/>
      <c r="AA183" s="134"/>
      <c r="AB183" s="134"/>
      <c r="AC183" s="265" t="s">
        <v>265</v>
      </c>
      <c r="AD183" s="236"/>
      <c r="AE183" s="134"/>
      <c r="AF183" s="134"/>
      <c r="AG183" s="134"/>
      <c r="AH183" s="161"/>
      <c r="AI183" s="266" t="s">
        <v>265</v>
      </c>
      <c r="AJ183" s="210"/>
      <c r="AK183" s="135"/>
      <c r="AL183" s="9"/>
      <c r="AM183" s="9">
        <f aca="true" t="shared" si="13" ref="AM183:AM191">COUNTIF(F183:AL183,"T")*6+COUNTIF(F183:AL183,"P")*12+COUNTIF(F183:AL183,"M")*6+COUNTIF(F183:AL183,"I")*6+COUNTIF(F183:AL183,"N")*12+COUNTIF(F183:AL183,"TI")*11+COUNTIF(F183:AL183,"MT")*12+COUNTIF(F183:AL183,"MN")*18+COUNTIF(F183:AL183,"PI")*17+COUNTIF(F183:AL183,"TN")*18+COUNTIF(F183:AL183,"NB")*6+COUNTIF(F183:AL183,"AF")*6</f>
        <v>12</v>
      </c>
    </row>
    <row r="184" spans="1:39" ht="21.75" customHeight="1">
      <c r="A184" s="43">
        <v>118729</v>
      </c>
      <c r="B184" s="105" t="s">
        <v>213</v>
      </c>
      <c r="C184" s="182" t="s">
        <v>214</v>
      </c>
      <c r="D184" s="127" t="s">
        <v>212</v>
      </c>
      <c r="E184" s="47"/>
      <c r="F184" s="240"/>
      <c r="G184" s="240"/>
      <c r="H184" s="236"/>
      <c r="I184" s="236"/>
      <c r="J184" s="134"/>
      <c r="K184" s="134"/>
      <c r="L184" s="134"/>
      <c r="M184" s="134"/>
      <c r="N184" s="134"/>
      <c r="O184" s="236"/>
      <c r="P184" s="236"/>
      <c r="Q184" s="134"/>
      <c r="R184" s="134"/>
      <c r="S184" s="134"/>
      <c r="T184" s="264"/>
      <c r="U184" s="134"/>
      <c r="V184" s="236"/>
      <c r="W184" s="236"/>
      <c r="X184" s="134"/>
      <c r="Y184" s="134"/>
      <c r="Z184" s="264" t="s">
        <v>265</v>
      </c>
      <c r="AA184" s="134"/>
      <c r="AB184" s="134"/>
      <c r="AC184" s="236"/>
      <c r="AD184" s="236"/>
      <c r="AE184" s="134"/>
      <c r="AF184" s="264" t="s">
        <v>265</v>
      </c>
      <c r="AG184" s="134"/>
      <c r="AH184" s="161"/>
      <c r="AI184" s="161"/>
      <c r="AJ184" s="210"/>
      <c r="AK184" s="135"/>
      <c r="AL184" s="9"/>
      <c r="AM184" s="9">
        <f t="shared" si="13"/>
        <v>12</v>
      </c>
    </row>
    <row r="185" spans="1:39" ht="21.75" customHeight="1">
      <c r="A185" s="43">
        <v>102899</v>
      </c>
      <c r="B185" s="44" t="s">
        <v>215</v>
      </c>
      <c r="C185" s="182" t="s">
        <v>216</v>
      </c>
      <c r="D185" s="127" t="s">
        <v>212</v>
      </c>
      <c r="E185" s="136"/>
      <c r="F185" s="240"/>
      <c r="G185" s="240"/>
      <c r="H185" s="265" t="s">
        <v>29</v>
      </c>
      <c r="I185" s="236"/>
      <c r="J185" s="134"/>
      <c r="K185" s="134"/>
      <c r="L185" s="134"/>
      <c r="M185" s="134"/>
      <c r="N185" s="134"/>
      <c r="O185" s="236"/>
      <c r="P185" s="265" t="s">
        <v>20</v>
      </c>
      <c r="Q185" s="134"/>
      <c r="R185" s="134"/>
      <c r="S185" s="134"/>
      <c r="T185" s="264" t="s">
        <v>265</v>
      </c>
      <c r="U185" s="134"/>
      <c r="V185" s="265" t="s">
        <v>265</v>
      </c>
      <c r="W185" s="236"/>
      <c r="X185" s="134"/>
      <c r="Y185" s="134"/>
      <c r="Z185" s="134"/>
      <c r="AA185" s="134"/>
      <c r="AB185" s="134" t="s">
        <v>265</v>
      </c>
      <c r="AC185" s="265" t="s">
        <v>265</v>
      </c>
      <c r="AD185" s="236"/>
      <c r="AE185" s="134"/>
      <c r="AF185" s="134"/>
      <c r="AG185" s="134"/>
      <c r="AH185" s="161"/>
      <c r="AI185" s="266" t="s">
        <v>265</v>
      </c>
      <c r="AJ185" s="210"/>
      <c r="AK185" s="135"/>
      <c r="AL185" s="9"/>
      <c r="AM185" s="9">
        <f t="shared" si="13"/>
        <v>54</v>
      </c>
    </row>
    <row r="186" spans="1:39" ht="21.75" customHeight="1">
      <c r="A186" s="183">
        <v>139459</v>
      </c>
      <c r="B186" s="44" t="s">
        <v>287</v>
      </c>
      <c r="C186" s="182" t="s">
        <v>286</v>
      </c>
      <c r="D186" s="127" t="s">
        <v>212</v>
      </c>
      <c r="E186" s="47"/>
      <c r="F186" s="240"/>
      <c r="G186" s="240"/>
      <c r="H186" s="236"/>
      <c r="I186" s="236"/>
      <c r="J186" s="134"/>
      <c r="K186" s="134"/>
      <c r="L186" s="134"/>
      <c r="M186" s="134"/>
      <c r="N186" s="134"/>
      <c r="O186" s="236"/>
      <c r="P186" s="236"/>
      <c r="Q186" s="134"/>
      <c r="R186" s="134"/>
      <c r="S186" s="264" t="s">
        <v>265</v>
      </c>
      <c r="T186" s="134"/>
      <c r="U186" s="134"/>
      <c r="V186" s="236"/>
      <c r="W186" s="236"/>
      <c r="X186" s="134"/>
      <c r="Y186" s="134" t="s">
        <v>265</v>
      </c>
      <c r="Z186" s="134"/>
      <c r="AA186" s="134"/>
      <c r="AB186" s="134"/>
      <c r="AC186" s="236"/>
      <c r="AD186" s="236"/>
      <c r="AE186" s="134"/>
      <c r="AF186" s="134"/>
      <c r="AG186" s="134"/>
      <c r="AH186" s="161"/>
      <c r="AI186" s="266"/>
      <c r="AJ186" s="210"/>
      <c r="AK186" s="135"/>
      <c r="AL186" s="9"/>
      <c r="AM186" s="9">
        <f t="shared" si="13"/>
        <v>12</v>
      </c>
    </row>
    <row r="187" spans="1:39" ht="21.75" customHeight="1">
      <c r="A187" s="294">
        <v>431303</v>
      </c>
      <c r="B187" s="44" t="s">
        <v>301</v>
      </c>
      <c r="C187" s="182" t="s">
        <v>300</v>
      </c>
      <c r="D187" s="127" t="s">
        <v>212</v>
      </c>
      <c r="E187" s="47"/>
      <c r="F187" s="250"/>
      <c r="G187" s="250"/>
      <c r="H187" s="251"/>
      <c r="I187" s="251"/>
      <c r="J187" s="252"/>
      <c r="K187" s="252"/>
      <c r="L187" s="252"/>
      <c r="M187" s="252"/>
      <c r="N187" s="252"/>
      <c r="O187" s="251"/>
      <c r="P187" s="251"/>
      <c r="Q187" s="252"/>
      <c r="R187" s="252"/>
      <c r="S187" s="287"/>
      <c r="T187" s="252"/>
      <c r="U187" s="252"/>
      <c r="V187" s="251"/>
      <c r="W187" s="251" t="s">
        <v>20</v>
      </c>
      <c r="X187" s="252"/>
      <c r="Y187" s="252"/>
      <c r="Z187" s="252"/>
      <c r="AA187" s="252"/>
      <c r="AB187" s="252"/>
      <c r="AC187" s="251"/>
      <c r="AD187" s="251"/>
      <c r="AE187" s="252"/>
      <c r="AF187" s="252"/>
      <c r="AG187" s="252"/>
      <c r="AH187" s="253"/>
      <c r="AI187" s="293"/>
      <c r="AJ187" s="254" t="s">
        <v>10</v>
      </c>
      <c r="AK187" s="255"/>
      <c r="AL187" s="256"/>
      <c r="AM187" s="9">
        <f t="shared" si="13"/>
        <v>18</v>
      </c>
    </row>
    <row r="188" spans="1:39" ht="21.75" customHeight="1">
      <c r="A188" s="292">
        <v>430560</v>
      </c>
      <c r="B188" s="44" t="s">
        <v>299</v>
      </c>
      <c r="C188" s="182" t="s">
        <v>300</v>
      </c>
      <c r="D188" s="127" t="s">
        <v>212</v>
      </c>
      <c r="E188" s="47"/>
      <c r="F188" s="250"/>
      <c r="G188" s="250"/>
      <c r="H188" s="251"/>
      <c r="I188" s="251"/>
      <c r="J188" s="252"/>
      <c r="K188" s="252" t="s">
        <v>10</v>
      </c>
      <c r="L188" s="252"/>
      <c r="M188" s="252" t="s">
        <v>10</v>
      </c>
      <c r="N188" s="252"/>
      <c r="O188" s="251"/>
      <c r="P188" s="251"/>
      <c r="Q188" s="252"/>
      <c r="R188" s="252"/>
      <c r="S188" s="287" t="s">
        <v>10</v>
      </c>
      <c r="T188" s="252"/>
      <c r="U188" s="252"/>
      <c r="V188" s="251"/>
      <c r="W188" s="251"/>
      <c r="X188" s="252"/>
      <c r="Y188" s="252"/>
      <c r="Z188" s="252"/>
      <c r="AA188" s="252"/>
      <c r="AB188" s="252"/>
      <c r="AC188" s="251" t="s">
        <v>10</v>
      </c>
      <c r="AD188" s="251"/>
      <c r="AE188" s="252" t="s">
        <v>265</v>
      </c>
      <c r="AF188" s="252"/>
      <c r="AG188" s="252"/>
      <c r="AH188" s="253"/>
      <c r="AI188" s="293" t="s">
        <v>10</v>
      </c>
      <c r="AJ188" s="254"/>
      <c r="AK188" s="255"/>
      <c r="AL188" s="256"/>
      <c r="AM188" s="9">
        <f t="shared" si="13"/>
        <v>36</v>
      </c>
    </row>
    <row r="189" spans="1:39" ht="21.75" customHeight="1">
      <c r="A189" s="43">
        <v>137057</v>
      </c>
      <c r="B189" s="49" t="s">
        <v>285</v>
      </c>
      <c r="C189" s="182" t="s">
        <v>286</v>
      </c>
      <c r="D189" s="127" t="s">
        <v>212</v>
      </c>
      <c r="E189" s="47"/>
      <c r="F189" s="250"/>
      <c r="G189" s="250"/>
      <c r="H189" s="268" t="s">
        <v>265</v>
      </c>
      <c r="I189" s="251"/>
      <c r="J189" s="252"/>
      <c r="K189" s="252"/>
      <c r="L189" s="252"/>
      <c r="M189" s="252"/>
      <c r="N189" s="252"/>
      <c r="O189" s="268" t="s">
        <v>265</v>
      </c>
      <c r="P189" s="251"/>
      <c r="Q189" s="252"/>
      <c r="R189" s="252"/>
      <c r="S189" s="252"/>
      <c r="T189" s="252"/>
      <c r="U189" s="252"/>
      <c r="V189" s="251"/>
      <c r="W189" s="251"/>
      <c r="X189" s="252"/>
      <c r="Y189" s="252"/>
      <c r="Z189" s="252"/>
      <c r="AA189" s="252"/>
      <c r="AB189" s="252"/>
      <c r="AC189" s="251"/>
      <c r="AD189" s="251"/>
      <c r="AE189" s="252"/>
      <c r="AF189" s="252"/>
      <c r="AG189" s="252" t="s">
        <v>89</v>
      </c>
      <c r="AH189" s="253"/>
      <c r="AI189" s="253"/>
      <c r="AJ189" s="254"/>
      <c r="AK189" s="255"/>
      <c r="AL189" s="256"/>
      <c r="AM189" s="9">
        <f t="shared" si="13"/>
        <v>12</v>
      </c>
    </row>
    <row r="190" spans="1:39" ht="21.75" customHeight="1">
      <c r="A190" s="226">
        <v>129216</v>
      </c>
      <c r="B190" s="296" t="s">
        <v>293</v>
      </c>
      <c r="C190" s="182" t="s">
        <v>294</v>
      </c>
      <c r="D190" s="127" t="s">
        <v>212</v>
      </c>
      <c r="E190" s="285"/>
      <c r="F190" s="286"/>
      <c r="G190" s="250"/>
      <c r="H190" s="268"/>
      <c r="I190" s="251"/>
      <c r="J190" s="252"/>
      <c r="K190" s="252"/>
      <c r="L190" s="252"/>
      <c r="M190" s="252"/>
      <c r="N190" s="252"/>
      <c r="O190" s="268"/>
      <c r="P190" s="251"/>
      <c r="Q190" s="252"/>
      <c r="R190" s="252"/>
      <c r="S190" s="252"/>
      <c r="T190" s="252"/>
      <c r="U190" s="252"/>
      <c r="V190" s="251"/>
      <c r="W190" s="268" t="s">
        <v>20</v>
      </c>
      <c r="X190" s="252"/>
      <c r="Y190" s="287" t="s">
        <v>265</v>
      </c>
      <c r="Z190" s="252"/>
      <c r="AA190" s="252"/>
      <c r="AB190" s="252"/>
      <c r="AC190" s="251"/>
      <c r="AD190" s="251"/>
      <c r="AE190" s="252"/>
      <c r="AF190" s="252"/>
      <c r="AG190" s="252"/>
      <c r="AH190" s="253"/>
      <c r="AI190" s="253"/>
      <c r="AJ190" s="254"/>
      <c r="AK190" s="255"/>
      <c r="AL190" s="256"/>
      <c r="AM190" s="9">
        <f>COUNTIF(F190:AL190,"T")*6+COUNTIF(F190:AL190,"P")*12+COUNTIF(F190:AL190,"M")*6+COUNTIF(F190:AL190,"I")*6+COUNTIF(F190:AL190,"N")*12+COUNTIF(F190:AL190,"TI")*11+COUNTIF(F190:AL190,"MT")*12+COUNTIF(F190:AL190,"MN")*18+COUNTIF(F190:AL190,"PI")*17+COUNTIF(F190:AL190,"TN")*18+COUNTIF(F190:AL190,"NB")*6+COUNTIF(F190:AL190,"AF")*6</f>
        <v>18</v>
      </c>
    </row>
    <row r="191" spans="1:39" ht="21.75" customHeight="1" thickBot="1">
      <c r="A191" s="179">
        <v>142476</v>
      </c>
      <c r="B191" s="303" t="s">
        <v>289</v>
      </c>
      <c r="C191" s="180" t="s">
        <v>221</v>
      </c>
      <c r="D191" s="181" t="s">
        <v>212</v>
      </c>
      <c r="E191" s="175"/>
      <c r="F191" s="243"/>
      <c r="G191" s="242"/>
      <c r="H191" s="163"/>
      <c r="I191" s="163"/>
      <c r="J191" s="162"/>
      <c r="K191" s="162"/>
      <c r="L191" s="162"/>
      <c r="M191" s="162"/>
      <c r="N191" s="162"/>
      <c r="O191" s="163"/>
      <c r="P191" s="163"/>
      <c r="Q191" s="162"/>
      <c r="R191" s="162"/>
      <c r="S191" s="162"/>
      <c r="T191" s="270" t="s">
        <v>265</v>
      </c>
      <c r="U191" s="162"/>
      <c r="V191" s="163"/>
      <c r="W191" s="163"/>
      <c r="X191" s="162"/>
      <c r="Y191" s="162"/>
      <c r="Z191" s="162"/>
      <c r="AA191" s="162"/>
      <c r="AB191" s="162"/>
      <c r="AC191" s="163"/>
      <c r="AD191" s="163"/>
      <c r="AE191" s="162"/>
      <c r="AF191" s="162"/>
      <c r="AG191" s="162"/>
      <c r="AH191" s="164"/>
      <c r="AI191" s="164"/>
      <c r="AJ191" s="165"/>
      <c r="AK191" s="257"/>
      <c r="AL191" s="258"/>
      <c r="AM191" s="139">
        <f t="shared" si="13"/>
        <v>6</v>
      </c>
    </row>
    <row r="192" spans="1:39" ht="21.75" customHeight="1">
      <c r="A192" s="151"/>
      <c r="B192" s="152"/>
      <c r="C192" s="153"/>
      <c r="D192" s="154"/>
      <c r="E192" s="155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7"/>
      <c r="AL192" s="158"/>
      <c r="AM192" s="159"/>
    </row>
    <row r="193" spans="1:39" ht="21.75" customHeight="1">
      <c r="A193" s="151"/>
      <c r="B193" s="152"/>
      <c r="C193" s="153"/>
      <c r="D193" s="154"/>
      <c r="E193" s="155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7"/>
      <c r="AL193" s="158"/>
      <c r="AM193" s="159"/>
    </row>
    <row r="194" spans="1:39" ht="21.75" customHeight="1">
      <c r="A194" s="151"/>
      <c r="B194" s="152"/>
      <c r="C194" s="153"/>
      <c r="D194" s="154"/>
      <c r="E194" s="155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7"/>
      <c r="AL194" s="158"/>
      <c r="AM194" s="159"/>
    </row>
    <row r="195" spans="1:39" ht="21.75" customHeight="1">
      <c r="A195" s="151"/>
      <c r="B195" s="152"/>
      <c r="C195" s="153"/>
      <c r="D195" s="154"/>
      <c r="E195" s="155"/>
      <c r="F195" s="156"/>
      <c r="G195" s="156"/>
      <c r="H195" s="156"/>
      <c r="I195" s="156"/>
      <c r="J195" s="156"/>
      <c r="K195" s="156"/>
      <c r="L195" s="355" t="s">
        <v>262</v>
      </c>
      <c r="M195" s="355"/>
      <c r="N195" s="355"/>
      <c r="O195" s="355"/>
      <c r="P195" s="355"/>
      <c r="Q195" s="355"/>
      <c r="R195" s="355"/>
      <c r="S195" s="355"/>
      <c r="T195" s="355"/>
      <c r="U195" s="355"/>
      <c r="V195" s="355"/>
      <c r="W195" s="355"/>
      <c r="X195" s="355"/>
      <c r="Y195" s="355"/>
      <c r="Z195" s="355"/>
      <c r="AA195" s="355"/>
      <c r="AB195" s="355"/>
      <c r="AC195" s="355"/>
      <c r="AD195" s="355"/>
      <c r="AE195" s="355"/>
      <c r="AF195" s="355"/>
      <c r="AG195" s="355"/>
      <c r="AH195" s="355"/>
      <c r="AI195" s="355"/>
      <c r="AJ195" s="355"/>
      <c r="AK195" s="355"/>
      <c r="AL195" s="355"/>
      <c r="AM195" s="355"/>
    </row>
    <row r="196" spans="1:39" ht="14.25">
      <c r="A196" s="151"/>
      <c r="B196" s="152"/>
      <c r="C196" s="153"/>
      <c r="D196" s="154"/>
      <c r="E196" s="155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9"/>
      <c r="AL196" s="109"/>
      <c r="AM196" s="109"/>
    </row>
    <row r="197" spans="1:39" ht="12" customHeight="1" thickBot="1">
      <c r="A197" s="106"/>
      <c r="B197" s="107" t="s">
        <v>33</v>
      </c>
      <c r="C197" s="106"/>
      <c r="D197" s="106"/>
      <c r="E197" s="108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9"/>
      <c r="AL197" s="109"/>
      <c r="AM197" s="109"/>
    </row>
    <row r="198" spans="1:39" ht="12" customHeight="1">
      <c r="A198" s="106"/>
      <c r="B198" s="361" t="s">
        <v>187</v>
      </c>
      <c r="C198" s="361"/>
      <c r="D198" s="361"/>
      <c r="E198" s="108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9"/>
      <c r="AL198" s="109"/>
      <c r="AM198" s="109"/>
    </row>
    <row r="199" spans="1:39" ht="12" customHeight="1">
      <c r="A199" s="106"/>
      <c r="B199" s="360" t="s">
        <v>188</v>
      </c>
      <c r="C199" s="360"/>
      <c r="D199" s="360"/>
      <c r="E199" s="108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9"/>
      <c r="AL199" s="109"/>
      <c r="AM199" s="109"/>
    </row>
    <row r="200" spans="1:39" ht="12" customHeight="1">
      <c r="A200" s="106"/>
      <c r="B200" s="360" t="s">
        <v>189</v>
      </c>
      <c r="C200" s="360"/>
      <c r="D200" s="360"/>
      <c r="E200" s="108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9"/>
      <c r="AL200" s="109"/>
      <c r="AM200" s="109"/>
    </row>
    <row r="201" spans="1:39" ht="12" customHeight="1">
      <c r="A201" s="106"/>
      <c r="B201" s="360" t="s">
        <v>190</v>
      </c>
      <c r="C201" s="360"/>
      <c r="D201" s="360"/>
      <c r="E201" s="108"/>
      <c r="F201" s="106"/>
      <c r="G201" s="106"/>
      <c r="H201" s="106"/>
      <c r="I201" s="106"/>
      <c r="J201" s="106"/>
      <c r="K201" s="106"/>
      <c r="L201" s="106"/>
      <c r="M201" s="106" t="s">
        <v>89</v>
      </c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9"/>
      <c r="AL201" s="109"/>
      <c r="AM201" s="109"/>
    </row>
    <row r="202" spans="1:39" ht="12" customHeight="1">
      <c r="A202" s="106"/>
      <c r="B202" s="360" t="s">
        <v>191</v>
      </c>
      <c r="C202" s="360"/>
      <c r="D202" s="360"/>
      <c r="E202" s="108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9"/>
      <c r="AL202" s="109"/>
      <c r="AM202" s="109"/>
    </row>
    <row r="203" spans="1:39" ht="12" customHeight="1">
      <c r="A203" s="106"/>
      <c r="B203" s="362" t="s">
        <v>192</v>
      </c>
      <c r="C203" s="362"/>
      <c r="D203" s="362"/>
      <c r="E203" s="108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9"/>
      <c r="AL203" s="109"/>
      <c r="AM203" s="109"/>
    </row>
    <row r="204" spans="1:5" ht="15" thickBot="1">
      <c r="A204" s="106"/>
      <c r="B204" s="359" t="s">
        <v>193</v>
      </c>
      <c r="C204" s="359"/>
      <c r="D204" s="359"/>
      <c r="E204" s="108"/>
    </row>
  </sheetData>
  <sheetProtection selectLockedCells="1" selectUnlockedCells="1"/>
  <mergeCells count="65">
    <mergeCell ref="F65:AJ65"/>
    <mergeCell ref="Q63:W63"/>
    <mergeCell ref="AK129:AK130"/>
    <mergeCell ref="AL129:AL130"/>
    <mergeCell ref="AK156:AK157"/>
    <mergeCell ref="AK181:AK182"/>
    <mergeCell ref="AL156:AL157"/>
    <mergeCell ref="F124:AJ124"/>
    <mergeCell ref="F149:AJ149"/>
    <mergeCell ref="J168:AC168"/>
    <mergeCell ref="F173:AJ173"/>
    <mergeCell ref="B204:D204"/>
    <mergeCell ref="B199:D199"/>
    <mergeCell ref="B200:D200"/>
    <mergeCell ref="B201:D201"/>
    <mergeCell ref="B202:D202"/>
    <mergeCell ref="B198:D198"/>
    <mergeCell ref="B203:D203"/>
    <mergeCell ref="AM181:AM182"/>
    <mergeCell ref="L195:AM195"/>
    <mergeCell ref="E156:E157"/>
    <mergeCell ref="F176:AJ176"/>
    <mergeCell ref="AM156:AM157"/>
    <mergeCell ref="AM129:AM130"/>
    <mergeCell ref="AL181:AL182"/>
    <mergeCell ref="Q167:AJ167"/>
    <mergeCell ref="E181:E182"/>
    <mergeCell ref="E129:E130"/>
    <mergeCell ref="AM104:AM105"/>
    <mergeCell ref="AM57:AM58"/>
    <mergeCell ref="AM80:AM81"/>
    <mergeCell ref="E80:E81"/>
    <mergeCell ref="AL80:AL81"/>
    <mergeCell ref="E104:E105"/>
    <mergeCell ref="AL104:AL105"/>
    <mergeCell ref="T69:AJ69"/>
    <mergeCell ref="AK104:AK105"/>
    <mergeCell ref="AK80:AK81"/>
    <mergeCell ref="E57:E58"/>
    <mergeCell ref="AL32:AL33"/>
    <mergeCell ref="AL57:AL58"/>
    <mergeCell ref="L11:AJ11"/>
    <mergeCell ref="AG14:AJ14"/>
    <mergeCell ref="M38:AJ38"/>
    <mergeCell ref="AF41:AJ41"/>
    <mergeCell ref="A1:AM2"/>
    <mergeCell ref="E3:E4"/>
    <mergeCell ref="AK3:AK4"/>
    <mergeCell ref="AL3:AL4"/>
    <mergeCell ref="AM3:AM4"/>
    <mergeCell ref="AK57:AK58"/>
    <mergeCell ref="AM32:AM33"/>
    <mergeCell ref="E32:E33"/>
    <mergeCell ref="AK32:AK33"/>
    <mergeCell ref="AE7:AJ7"/>
    <mergeCell ref="F67:M67"/>
    <mergeCell ref="Y137:AJ137"/>
    <mergeCell ref="X106:AJ106"/>
    <mergeCell ref="X131:AJ131"/>
    <mergeCell ref="X158:AJ158"/>
    <mergeCell ref="X120:AJ120"/>
    <mergeCell ref="X121:AJ121"/>
    <mergeCell ref="L68:M68"/>
    <mergeCell ref="F70:AJ70"/>
    <mergeCell ref="N67:AJ67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zoomScale="120" zoomScaleNormal="120" zoomScalePageLayoutView="0" workbookViewId="0" topLeftCell="A1">
      <selection activeCell="K10" sqref="K10"/>
    </sheetView>
  </sheetViews>
  <sheetFormatPr defaultColWidth="11.57421875" defaultRowHeight="15"/>
  <cols>
    <col min="1" max="1" width="5.421875" style="32" customWidth="1"/>
    <col min="2" max="2" width="20.7109375" style="32" customWidth="1"/>
    <col min="3" max="3" width="11.57421875" style="32" customWidth="1"/>
    <col min="4" max="4" width="6.57421875" style="32" customWidth="1"/>
    <col min="5" max="5" width="6.140625" style="33" customWidth="1"/>
    <col min="6" max="36" width="2.8515625" style="32" customWidth="1"/>
    <col min="37" max="38" width="3.421875" style="34" customWidth="1"/>
    <col min="39" max="39" width="4.28125" style="34" customWidth="1"/>
    <col min="40" max="226" width="9.140625" style="32" customWidth="1"/>
    <col min="227" max="243" width="9.140625" style="0" customWidth="1"/>
  </cols>
  <sheetData>
    <row r="1" spans="1:41" s="35" customFormat="1" ht="9.75" customHeight="1">
      <c r="A1" s="363" t="s">
        <v>306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110"/>
      <c r="AO1" s="111"/>
    </row>
    <row r="2" spans="1:41" s="35" customFormat="1" ht="9.7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111"/>
      <c r="AO2" s="111"/>
    </row>
    <row r="3" spans="1:41" s="39" customFormat="1" ht="24" customHeight="1" thickBo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111"/>
      <c r="AO3" s="111"/>
    </row>
    <row r="4" spans="1:41" s="39" customFormat="1" ht="15.75" customHeight="1">
      <c r="A4" s="142" t="s">
        <v>16</v>
      </c>
      <c r="B4" s="143" t="s">
        <v>0</v>
      </c>
      <c r="C4" s="143" t="s">
        <v>41</v>
      </c>
      <c r="D4" s="144" t="s">
        <v>1</v>
      </c>
      <c r="E4" s="365" t="s">
        <v>2</v>
      </c>
      <c r="F4" s="169">
        <v>1</v>
      </c>
      <c r="G4" s="169">
        <v>2</v>
      </c>
      <c r="H4" s="169">
        <v>3</v>
      </c>
      <c r="I4" s="169">
        <v>4</v>
      </c>
      <c r="J4" s="169">
        <v>5</v>
      </c>
      <c r="K4" s="169">
        <v>6</v>
      </c>
      <c r="L4" s="169">
        <v>7</v>
      </c>
      <c r="M4" s="169">
        <v>8</v>
      </c>
      <c r="N4" s="169">
        <v>9</v>
      </c>
      <c r="O4" s="169">
        <v>10</v>
      </c>
      <c r="P4" s="169">
        <v>11</v>
      </c>
      <c r="Q4" s="169">
        <v>12</v>
      </c>
      <c r="R4" s="169">
        <v>13</v>
      </c>
      <c r="S4" s="169">
        <v>14</v>
      </c>
      <c r="T4" s="169">
        <v>15</v>
      </c>
      <c r="U4" s="169">
        <v>16</v>
      </c>
      <c r="V4" s="169">
        <v>17</v>
      </c>
      <c r="W4" s="169">
        <v>18</v>
      </c>
      <c r="X4" s="169">
        <v>19</v>
      </c>
      <c r="Y4" s="169">
        <v>20</v>
      </c>
      <c r="Z4" s="169">
        <v>21</v>
      </c>
      <c r="AA4" s="169">
        <v>22</v>
      </c>
      <c r="AB4" s="169">
        <v>23</v>
      </c>
      <c r="AC4" s="169">
        <v>24</v>
      </c>
      <c r="AD4" s="169">
        <v>25</v>
      </c>
      <c r="AE4" s="169">
        <v>26</v>
      </c>
      <c r="AF4" s="169">
        <v>27</v>
      </c>
      <c r="AG4" s="169">
        <v>28</v>
      </c>
      <c r="AH4" s="169">
        <v>29</v>
      </c>
      <c r="AI4" s="169">
        <v>30</v>
      </c>
      <c r="AJ4" s="169">
        <v>31</v>
      </c>
      <c r="AK4" s="314" t="s">
        <v>3</v>
      </c>
      <c r="AL4" s="316" t="s">
        <v>4</v>
      </c>
      <c r="AM4" s="318" t="s">
        <v>5</v>
      </c>
      <c r="AN4" s="35"/>
      <c r="AO4" s="35"/>
    </row>
    <row r="5" spans="1:41" s="39" customFormat="1" ht="15.75" customHeight="1">
      <c r="A5" s="145"/>
      <c r="B5" s="146" t="s">
        <v>194</v>
      </c>
      <c r="C5" s="146"/>
      <c r="D5" s="147"/>
      <c r="E5" s="366"/>
      <c r="F5" s="173" t="s">
        <v>11</v>
      </c>
      <c r="G5" s="173" t="s">
        <v>8</v>
      </c>
      <c r="H5" s="173" t="s">
        <v>8</v>
      </c>
      <c r="I5" s="173" t="s">
        <v>9</v>
      </c>
      <c r="J5" s="173" t="s">
        <v>8</v>
      </c>
      <c r="K5" s="173" t="s">
        <v>10</v>
      </c>
      <c r="L5" s="173" t="s">
        <v>11</v>
      </c>
      <c r="M5" s="173" t="s">
        <v>11</v>
      </c>
      <c r="N5" s="173" t="s">
        <v>8</v>
      </c>
      <c r="O5" s="173" t="s">
        <v>8</v>
      </c>
      <c r="P5" s="173" t="s">
        <v>9</v>
      </c>
      <c r="Q5" s="173" t="s">
        <v>8</v>
      </c>
      <c r="R5" s="173" t="s">
        <v>10</v>
      </c>
      <c r="S5" s="173" t="s">
        <v>11</v>
      </c>
      <c r="T5" s="173" t="s">
        <v>11</v>
      </c>
      <c r="U5" s="173" t="s">
        <v>8</v>
      </c>
      <c r="V5" s="173" t="s">
        <v>8</v>
      </c>
      <c r="W5" s="173" t="s">
        <v>9</v>
      </c>
      <c r="X5" s="173" t="s">
        <v>8</v>
      </c>
      <c r="Y5" s="173" t="s">
        <v>10</v>
      </c>
      <c r="Z5" s="173" t="s">
        <v>11</v>
      </c>
      <c r="AA5" s="173" t="s">
        <v>11</v>
      </c>
      <c r="AB5" s="173" t="s">
        <v>8</v>
      </c>
      <c r="AC5" s="173" t="s">
        <v>8</v>
      </c>
      <c r="AD5" s="173" t="s">
        <v>9</v>
      </c>
      <c r="AE5" s="173" t="s">
        <v>8</v>
      </c>
      <c r="AF5" s="173" t="s">
        <v>10</v>
      </c>
      <c r="AG5" s="173" t="s">
        <v>11</v>
      </c>
      <c r="AH5" s="173" t="s">
        <v>11</v>
      </c>
      <c r="AI5" s="173" t="s">
        <v>8</v>
      </c>
      <c r="AJ5" s="173" t="s">
        <v>8</v>
      </c>
      <c r="AK5" s="367"/>
      <c r="AL5" s="368"/>
      <c r="AM5" s="369"/>
      <c r="AN5" s="35"/>
      <c r="AO5" s="35"/>
    </row>
    <row r="6" spans="1:39" s="39" customFormat="1" ht="15.75" customHeight="1">
      <c r="A6" s="119">
        <v>136212</v>
      </c>
      <c r="B6" s="120" t="s">
        <v>245</v>
      </c>
      <c r="C6" s="121">
        <v>6217</v>
      </c>
      <c r="D6" s="122"/>
      <c r="E6" s="123" t="s">
        <v>24</v>
      </c>
      <c r="F6" s="240" t="s">
        <v>15</v>
      </c>
      <c r="G6" s="240" t="s">
        <v>15</v>
      </c>
      <c r="H6" s="210"/>
      <c r="I6" s="210"/>
      <c r="J6" s="161" t="s">
        <v>15</v>
      </c>
      <c r="K6" s="161" t="s">
        <v>15</v>
      </c>
      <c r="L6" s="161" t="s">
        <v>15</v>
      </c>
      <c r="M6" s="161" t="s">
        <v>15</v>
      </c>
      <c r="N6" s="161" t="s">
        <v>15</v>
      </c>
      <c r="O6" s="210"/>
      <c r="P6" s="210"/>
      <c r="Q6" s="161" t="s">
        <v>15</v>
      </c>
      <c r="R6" s="161" t="s">
        <v>15</v>
      </c>
      <c r="S6" s="161" t="s">
        <v>15</v>
      </c>
      <c r="T6" s="161" t="s">
        <v>15</v>
      </c>
      <c r="U6" s="161" t="s">
        <v>15</v>
      </c>
      <c r="V6" s="210"/>
      <c r="W6" s="210"/>
      <c r="X6" s="161" t="s">
        <v>15</v>
      </c>
      <c r="Y6" s="161" t="s">
        <v>15</v>
      </c>
      <c r="Z6" s="161" t="s">
        <v>15</v>
      </c>
      <c r="AA6" s="161" t="s">
        <v>15</v>
      </c>
      <c r="AB6" s="161" t="s">
        <v>15</v>
      </c>
      <c r="AC6" s="210"/>
      <c r="AD6" s="210"/>
      <c r="AE6" s="210" t="s">
        <v>15</v>
      </c>
      <c r="AF6" s="161" t="s">
        <v>15</v>
      </c>
      <c r="AG6" s="161" t="s">
        <v>15</v>
      </c>
      <c r="AH6" s="161" t="s">
        <v>15</v>
      </c>
      <c r="AI6" s="161" t="s">
        <v>15</v>
      </c>
      <c r="AJ6" s="210"/>
      <c r="AK6" s="176">
        <v>126</v>
      </c>
      <c r="AL6" s="177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214">
        <f>SUM(AL6-132)</f>
        <v>0</v>
      </c>
    </row>
    <row r="7" spans="1:39" s="39" customFormat="1" ht="15.75" customHeight="1" thickBot="1">
      <c r="A7" s="148" t="s">
        <v>16</v>
      </c>
      <c r="B7" s="149" t="s">
        <v>0</v>
      </c>
      <c r="C7" s="149" t="s">
        <v>41</v>
      </c>
      <c r="D7" s="147" t="s">
        <v>1</v>
      </c>
      <c r="E7" s="366" t="s">
        <v>2</v>
      </c>
      <c r="F7" s="174">
        <v>1</v>
      </c>
      <c r="G7" s="174">
        <v>2</v>
      </c>
      <c r="H7" s="174">
        <v>3</v>
      </c>
      <c r="I7" s="174">
        <v>4</v>
      </c>
      <c r="J7" s="174">
        <v>5</v>
      </c>
      <c r="K7" s="174">
        <v>6</v>
      </c>
      <c r="L7" s="174">
        <v>7</v>
      </c>
      <c r="M7" s="174">
        <v>8</v>
      </c>
      <c r="N7" s="174">
        <v>9</v>
      </c>
      <c r="O7" s="174">
        <v>10</v>
      </c>
      <c r="P7" s="174">
        <v>11</v>
      </c>
      <c r="Q7" s="174">
        <v>12</v>
      </c>
      <c r="R7" s="174">
        <v>13</v>
      </c>
      <c r="S7" s="174">
        <v>14</v>
      </c>
      <c r="T7" s="174">
        <v>15</v>
      </c>
      <c r="U7" s="174">
        <v>16</v>
      </c>
      <c r="V7" s="174">
        <v>17</v>
      </c>
      <c r="W7" s="174">
        <v>18</v>
      </c>
      <c r="X7" s="174">
        <v>19</v>
      </c>
      <c r="Y7" s="174">
        <v>20</v>
      </c>
      <c r="Z7" s="174">
        <v>21</v>
      </c>
      <c r="AA7" s="174">
        <v>22</v>
      </c>
      <c r="AB7" s="174">
        <v>23</v>
      </c>
      <c r="AC7" s="174">
        <v>24</v>
      </c>
      <c r="AD7" s="174">
        <v>25</v>
      </c>
      <c r="AE7" s="174">
        <v>26</v>
      </c>
      <c r="AF7" s="174">
        <v>27</v>
      </c>
      <c r="AG7" s="174">
        <v>28</v>
      </c>
      <c r="AH7" s="174">
        <v>29</v>
      </c>
      <c r="AI7" s="174">
        <v>30</v>
      </c>
      <c r="AJ7" s="174">
        <v>31</v>
      </c>
      <c r="AK7" s="320" t="s">
        <v>3</v>
      </c>
      <c r="AL7" s="321" t="s">
        <v>4</v>
      </c>
      <c r="AM7" s="322" t="s">
        <v>5</v>
      </c>
    </row>
    <row r="8" spans="1:41" s="39" customFormat="1" ht="15.75" customHeight="1">
      <c r="A8" s="148"/>
      <c r="B8" s="146" t="s">
        <v>195</v>
      </c>
      <c r="C8" s="146"/>
      <c r="D8" s="147"/>
      <c r="E8" s="366"/>
      <c r="F8" s="173" t="s">
        <v>11</v>
      </c>
      <c r="G8" s="173" t="s">
        <v>8</v>
      </c>
      <c r="H8" s="173" t="s">
        <v>8</v>
      </c>
      <c r="I8" s="173" t="s">
        <v>9</v>
      </c>
      <c r="J8" s="173" t="s">
        <v>8</v>
      </c>
      <c r="K8" s="173" t="s">
        <v>10</v>
      </c>
      <c r="L8" s="173" t="s">
        <v>11</v>
      </c>
      <c r="M8" s="173" t="s">
        <v>11</v>
      </c>
      <c r="N8" s="173" t="s">
        <v>8</v>
      </c>
      <c r="O8" s="173" t="s">
        <v>8</v>
      </c>
      <c r="P8" s="173" t="s">
        <v>9</v>
      </c>
      <c r="Q8" s="173" t="s">
        <v>8</v>
      </c>
      <c r="R8" s="173" t="s">
        <v>10</v>
      </c>
      <c r="S8" s="173" t="s">
        <v>11</v>
      </c>
      <c r="T8" s="173" t="s">
        <v>11</v>
      </c>
      <c r="U8" s="173" t="s">
        <v>8</v>
      </c>
      <c r="V8" s="173" t="s">
        <v>8</v>
      </c>
      <c r="W8" s="173" t="s">
        <v>9</v>
      </c>
      <c r="X8" s="173" t="s">
        <v>8</v>
      </c>
      <c r="Y8" s="173" t="s">
        <v>10</v>
      </c>
      <c r="Z8" s="173" t="s">
        <v>11</v>
      </c>
      <c r="AA8" s="173" t="s">
        <v>11</v>
      </c>
      <c r="AB8" s="173" t="s">
        <v>8</v>
      </c>
      <c r="AC8" s="173" t="s">
        <v>8</v>
      </c>
      <c r="AD8" s="173" t="s">
        <v>9</v>
      </c>
      <c r="AE8" s="173" t="s">
        <v>8</v>
      </c>
      <c r="AF8" s="173" t="s">
        <v>10</v>
      </c>
      <c r="AG8" s="173" t="s">
        <v>11</v>
      </c>
      <c r="AH8" s="173" t="s">
        <v>11</v>
      </c>
      <c r="AI8" s="173" t="s">
        <v>8</v>
      </c>
      <c r="AJ8" s="173" t="s">
        <v>8</v>
      </c>
      <c r="AK8" s="314"/>
      <c r="AL8" s="316"/>
      <c r="AM8" s="318"/>
      <c r="AN8" s="35"/>
      <c r="AO8" s="35"/>
    </row>
    <row r="9" spans="1:41" s="39" customFormat="1" ht="15.75" customHeight="1">
      <c r="A9" s="124">
        <v>145076</v>
      </c>
      <c r="B9" s="125" t="s">
        <v>246</v>
      </c>
      <c r="C9" s="126"/>
      <c r="D9" s="127" t="s">
        <v>196</v>
      </c>
      <c r="E9" s="223" t="s">
        <v>197</v>
      </c>
      <c r="F9" s="240" t="s">
        <v>20</v>
      </c>
      <c r="G9" s="260"/>
      <c r="H9" s="210"/>
      <c r="I9" s="210" t="s">
        <v>20</v>
      </c>
      <c r="J9" s="161"/>
      <c r="K9" s="161"/>
      <c r="L9" s="161" t="s">
        <v>20</v>
      </c>
      <c r="M9" s="161"/>
      <c r="N9" s="161"/>
      <c r="O9" s="210" t="s">
        <v>20</v>
      </c>
      <c r="P9" s="210"/>
      <c r="Q9" s="161"/>
      <c r="R9" s="161" t="s">
        <v>20</v>
      </c>
      <c r="S9" s="161"/>
      <c r="T9" s="372" t="s">
        <v>275</v>
      </c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4"/>
      <c r="AK9" s="176">
        <v>60</v>
      </c>
      <c r="AL9" s="177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60</v>
      </c>
      <c r="AM9" s="214">
        <f>SUM(AL9-60)</f>
        <v>0</v>
      </c>
      <c r="AN9" s="35"/>
      <c r="AO9" s="35"/>
    </row>
    <row r="10" spans="1:41" s="39" customFormat="1" ht="15.75" customHeight="1">
      <c r="A10" s="43">
        <v>151700</v>
      </c>
      <c r="B10" s="304" t="s">
        <v>77</v>
      </c>
      <c r="C10" s="74" t="s">
        <v>78</v>
      </c>
      <c r="D10" s="127" t="s">
        <v>198</v>
      </c>
      <c r="E10" s="223" t="s">
        <v>197</v>
      </c>
      <c r="F10" s="240"/>
      <c r="G10" s="240" t="s">
        <v>20</v>
      </c>
      <c r="H10" s="210" t="s">
        <v>20</v>
      </c>
      <c r="I10" s="210"/>
      <c r="J10" s="161" t="s">
        <v>20</v>
      </c>
      <c r="K10" s="161" t="s">
        <v>20</v>
      </c>
      <c r="L10" s="161"/>
      <c r="M10" s="161" t="s">
        <v>20</v>
      </c>
      <c r="N10" s="161" t="s">
        <v>15</v>
      </c>
      <c r="O10" s="210"/>
      <c r="P10" s="210" t="s">
        <v>20</v>
      </c>
      <c r="Q10" s="161" t="s">
        <v>20</v>
      </c>
      <c r="R10" s="161" t="s">
        <v>89</v>
      </c>
      <c r="S10" s="161" t="s">
        <v>20</v>
      </c>
      <c r="T10" s="161"/>
      <c r="U10" s="266"/>
      <c r="V10" s="210"/>
      <c r="W10" s="210"/>
      <c r="X10" s="266" t="s">
        <v>20</v>
      </c>
      <c r="Y10" s="161" t="s">
        <v>20</v>
      </c>
      <c r="Z10" s="161" t="s">
        <v>20</v>
      </c>
      <c r="AA10" s="266" t="s">
        <v>20</v>
      </c>
      <c r="AB10" s="161"/>
      <c r="AC10" s="210"/>
      <c r="AD10" s="210"/>
      <c r="AE10" s="210"/>
      <c r="AF10" s="161" t="s">
        <v>10</v>
      </c>
      <c r="AG10" s="266" t="s">
        <v>20</v>
      </c>
      <c r="AH10" s="161" t="s">
        <v>20</v>
      </c>
      <c r="AI10" s="161"/>
      <c r="AJ10" s="210" t="s">
        <v>20</v>
      </c>
      <c r="AK10" s="176">
        <v>126</v>
      </c>
      <c r="AL10" s="177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192</v>
      </c>
      <c r="AM10" s="214">
        <f>SUM(AL10-126)</f>
        <v>66</v>
      </c>
      <c r="AN10" s="35"/>
      <c r="AO10" s="35"/>
    </row>
    <row r="11" spans="1:41" s="39" customFormat="1" ht="15.75" customHeight="1">
      <c r="A11" s="128">
        <v>150673</v>
      </c>
      <c r="B11" s="125" t="s">
        <v>247</v>
      </c>
      <c r="C11" s="126"/>
      <c r="D11" s="127" t="s">
        <v>199</v>
      </c>
      <c r="E11" s="223" t="s">
        <v>197</v>
      </c>
      <c r="F11" s="240"/>
      <c r="G11" s="260"/>
      <c r="H11" s="210"/>
      <c r="I11" s="210"/>
      <c r="J11" s="161"/>
      <c r="K11" s="161"/>
      <c r="L11" s="161"/>
      <c r="M11" s="161"/>
      <c r="N11" s="161" t="s">
        <v>20</v>
      </c>
      <c r="O11" s="210"/>
      <c r="P11" s="210"/>
      <c r="Q11" s="161"/>
      <c r="R11" s="161"/>
      <c r="S11" s="161"/>
      <c r="T11" s="161" t="s">
        <v>20</v>
      </c>
      <c r="U11" s="161" t="s">
        <v>20</v>
      </c>
      <c r="V11" s="210" t="s">
        <v>20</v>
      </c>
      <c r="W11" s="210" t="s">
        <v>20</v>
      </c>
      <c r="X11" s="161"/>
      <c r="Y11" s="161"/>
      <c r="Z11" s="161"/>
      <c r="AA11" s="161"/>
      <c r="AB11" s="161" t="s">
        <v>20</v>
      </c>
      <c r="AC11" s="210" t="s">
        <v>20</v>
      </c>
      <c r="AD11" s="210" t="s">
        <v>20</v>
      </c>
      <c r="AE11" s="210" t="s">
        <v>20</v>
      </c>
      <c r="AF11" s="161" t="s">
        <v>20</v>
      </c>
      <c r="AG11" s="161"/>
      <c r="AH11" s="161"/>
      <c r="AI11" s="161" t="s">
        <v>20</v>
      </c>
      <c r="AJ11" s="210"/>
      <c r="AK11" s="176">
        <v>126</v>
      </c>
      <c r="AL11" s="177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132</v>
      </c>
      <c r="AM11" s="214">
        <f>SUM(AL11-126)</f>
        <v>6</v>
      </c>
      <c r="AN11" s="35"/>
      <c r="AO11" s="35"/>
    </row>
    <row r="12" spans="1:39" s="39" customFormat="1" ht="15.75" customHeight="1" thickBot="1">
      <c r="A12" s="150" t="s">
        <v>16</v>
      </c>
      <c r="B12" s="149" t="s">
        <v>0</v>
      </c>
      <c r="C12" s="149" t="s">
        <v>41</v>
      </c>
      <c r="D12" s="147" t="s">
        <v>1</v>
      </c>
      <c r="E12" s="366" t="s">
        <v>2</v>
      </c>
      <c r="F12" s="174">
        <v>1</v>
      </c>
      <c r="G12" s="174">
        <v>2</v>
      </c>
      <c r="H12" s="174">
        <v>3</v>
      </c>
      <c r="I12" s="174">
        <v>4</v>
      </c>
      <c r="J12" s="174">
        <v>5</v>
      </c>
      <c r="K12" s="174">
        <v>6</v>
      </c>
      <c r="L12" s="174">
        <v>7</v>
      </c>
      <c r="M12" s="174">
        <v>8</v>
      </c>
      <c r="N12" s="174">
        <v>9</v>
      </c>
      <c r="O12" s="174">
        <v>10</v>
      </c>
      <c r="P12" s="174">
        <v>11</v>
      </c>
      <c r="Q12" s="174">
        <v>12</v>
      </c>
      <c r="R12" s="174">
        <v>13</v>
      </c>
      <c r="S12" s="174">
        <v>14</v>
      </c>
      <c r="T12" s="174">
        <v>15</v>
      </c>
      <c r="U12" s="174">
        <v>16</v>
      </c>
      <c r="V12" s="174">
        <v>17</v>
      </c>
      <c r="W12" s="174">
        <v>18</v>
      </c>
      <c r="X12" s="174">
        <v>19</v>
      </c>
      <c r="Y12" s="174">
        <v>20</v>
      </c>
      <c r="Z12" s="174">
        <v>21</v>
      </c>
      <c r="AA12" s="174">
        <v>22</v>
      </c>
      <c r="AB12" s="174">
        <v>23</v>
      </c>
      <c r="AC12" s="174">
        <v>24</v>
      </c>
      <c r="AD12" s="174">
        <v>25</v>
      </c>
      <c r="AE12" s="174">
        <v>26</v>
      </c>
      <c r="AF12" s="174">
        <v>27</v>
      </c>
      <c r="AG12" s="174">
        <v>28</v>
      </c>
      <c r="AH12" s="174">
        <v>29</v>
      </c>
      <c r="AI12" s="174">
        <v>30</v>
      </c>
      <c r="AJ12" s="174">
        <v>31</v>
      </c>
      <c r="AK12" s="320" t="s">
        <v>3</v>
      </c>
      <c r="AL12" s="321" t="s">
        <v>4</v>
      </c>
      <c r="AM12" s="322" t="s">
        <v>5</v>
      </c>
    </row>
    <row r="13" spans="1:41" s="39" customFormat="1" ht="15.75" customHeight="1">
      <c r="A13" s="150"/>
      <c r="B13" s="146" t="s">
        <v>200</v>
      </c>
      <c r="C13" s="146"/>
      <c r="D13" s="147"/>
      <c r="E13" s="366"/>
      <c r="F13" s="173" t="s">
        <v>11</v>
      </c>
      <c r="G13" s="173" t="s">
        <v>8</v>
      </c>
      <c r="H13" s="173" t="s">
        <v>8</v>
      </c>
      <c r="I13" s="173" t="s">
        <v>9</v>
      </c>
      <c r="J13" s="173" t="s">
        <v>8</v>
      </c>
      <c r="K13" s="173" t="s">
        <v>10</v>
      </c>
      <c r="L13" s="173" t="s">
        <v>11</v>
      </c>
      <c r="M13" s="173" t="s">
        <v>11</v>
      </c>
      <c r="N13" s="173" t="s">
        <v>8</v>
      </c>
      <c r="O13" s="173" t="s">
        <v>8</v>
      </c>
      <c r="P13" s="173" t="s">
        <v>9</v>
      </c>
      <c r="Q13" s="173" t="s">
        <v>8</v>
      </c>
      <c r="R13" s="173" t="s">
        <v>10</v>
      </c>
      <c r="S13" s="173" t="s">
        <v>11</v>
      </c>
      <c r="T13" s="173" t="s">
        <v>11</v>
      </c>
      <c r="U13" s="173" t="s">
        <v>8</v>
      </c>
      <c r="V13" s="173" t="s">
        <v>8</v>
      </c>
      <c r="W13" s="173" t="s">
        <v>9</v>
      </c>
      <c r="X13" s="173" t="s">
        <v>8</v>
      </c>
      <c r="Y13" s="173" t="s">
        <v>10</v>
      </c>
      <c r="Z13" s="173" t="s">
        <v>11</v>
      </c>
      <c r="AA13" s="173" t="s">
        <v>11</v>
      </c>
      <c r="AB13" s="173" t="s">
        <v>8</v>
      </c>
      <c r="AC13" s="173" t="s">
        <v>8</v>
      </c>
      <c r="AD13" s="173" t="s">
        <v>9</v>
      </c>
      <c r="AE13" s="173" t="s">
        <v>8</v>
      </c>
      <c r="AF13" s="173" t="s">
        <v>10</v>
      </c>
      <c r="AG13" s="173" t="s">
        <v>11</v>
      </c>
      <c r="AH13" s="173" t="s">
        <v>11</v>
      </c>
      <c r="AI13" s="173" t="s">
        <v>8</v>
      </c>
      <c r="AJ13" s="173" t="s">
        <v>8</v>
      </c>
      <c r="AK13" s="314"/>
      <c r="AL13" s="316"/>
      <c r="AM13" s="318"/>
      <c r="AN13" s="35"/>
      <c r="AO13" s="35"/>
    </row>
    <row r="14" spans="1:39" s="39" customFormat="1" ht="15.75" customHeight="1" thickBot="1">
      <c r="A14" s="129"/>
      <c r="B14" s="305" t="s">
        <v>201</v>
      </c>
      <c r="C14" s="130">
        <v>8500</v>
      </c>
      <c r="D14" s="131"/>
      <c r="E14" s="132" t="s">
        <v>24</v>
      </c>
      <c r="F14" s="242" t="s">
        <v>15</v>
      </c>
      <c r="G14" s="242" t="s">
        <v>15</v>
      </c>
      <c r="H14" s="165"/>
      <c r="I14" s="165"/>
      <c r="J14" s="164" t="s">
        <v>15</v>
      </c>
      <c r="K14" s="164" t="s">
        <v>15</v>
      </c>
      <c r="L14" s="164" t="s">
        <v>15</v>
      </c>
      <c r="M14" s="164" t="s">
        <v>15</v>
      </c>
      <c r="N14" s="164" t="s">
        <v>15</v>
      </c>
      <c r="O14" s="165"/>
      <c r="P14" s="165"/>
      <c r="Q14" s="164" t="s">
        <v>15</v>
      </c>
      <c r="R14" s="164" t="s">
        <v>15</v>
      </c>
      <c r="S14" s="164" t="s">
        <v>15</v>
      </c>
      <c r="T14" s="164" t="s">
        <v>15</v>
      </c>
      <c r="U14" s="291" t="s">
        <v>291</v>
      </c>
      <c r="V14" s="165"/>
      <c r="W14" s="165"/>
      <c r="X14" s="164" t="s">
        <v>15</v>
      </c>
      <c r="Y14" s="164" t="s">
        <v>15</v>
      </c>
      <c r="Z14" s="164" t="s">
        <v>15</v>
      </c>
      <c r="AA14" s="164" t="s">
        <v>15</v>
      </c>
      <c r="AB14" s="164" t="s">
        <v>15</v>
      </c>
      <c r="AC14" s="165"/>
      <c r="AD14" s="165"/>
      <c r="AE14" s="165"/>
      <c r="AF14" s="164" t="s">
        <v>15</v>
      </c>
      <c r="AG14" s="164" t="s">
        <v>15</v>
      </c>
      <c r="AH14" s="164" t="s">
        <v>15</v>
      </c>
      <c r="AI14" s="164" t="s">
        <v>15</v>
      </c>
      <c r="AJ14" s="165"/>
      <c r="AK14" s="216">
        <v>126</v>
      </c>
      <c r="AL14" s="217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120</v>
      </c>
      <c r="AM14" s="218">
        <f>SUM(AL14-126)</f>
        <v>-6</v>
      </c>
    </row>
    <row r="15" spans="1:41" ht="14.25">
      <c r="A15" s="113"/>
      <c r="B15" s="370"/>
      <c r="C15" s="370"/>
      <c r="D15" s="370"/>
      <c r="E15" s="112"/>
      <c r="F15" s="196"/>
      <c r="G15" s="196"/>
      <c r="H15" s="196"/>
      <c r="I15" s="196"/>
      <c r="J15" s="196"/>
      <c r="K15" s="196"/>
      <c r="L15" s="196"/>
      <c r="M15" s="197"/>
      <c r="N15" s="195"/>
      <c r="O15" s="195"/>
      <c r="P15" s="195"/>
      <c r="Q15" s="195"/>
      <c r="R15" s="195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12"/>
      <c r="AN15"/>
      <c r="AO15"/>
    </row>
    <row r="16" spans="1:37" ht="12.75" customHeight="1">
      <c r="A16" s="114"/>
      <c r="B16" s="371" t="s">
        <v>202</v>
      </c>
      <c r="C16" s="371"/>
      <c r="D16" s="371"/>
      <c r="E16" s="112"/>
      <c r="F16" s="112"/>
      <c r="G16" s="112"/>
      <c r="H16" s="112"/>
      <c r="I16" s="112" t="s">
        <v>89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</row>
    <row r="17" spans="1:37" ht="12.75" customHeight="1">
      <c r="A17" s="114"/>
      <c r="B17" s="371" t="s">
        <v>203</v>
      </c>
      <c r="C17" s="371"/>
      <c r="D17" s="371"/>
      <c r="E17" s="112"/>
      <c r="F17" s="112"/>
      <c r="G17" s="112"/>
      <c r="H17" s="112"/>
      <c r="I17" s="112" t="s">
        <v>89</v>
      </c>
      <c r="J17" s="112"/>
      <c r="K17" s="112"/>
      <c r="L17" s="112"/>
      <c r="M17" s="112" t="s">
        <v>89</v>
      </c>
      <c r="N17" s="112" t="s">
        <v>89</v>
      </c>
      <c r="O17" s="112"/>
      <c r="P17" s="112"/>
      <c r="Q17" s="112"/>
      <c r="R17" s="112"/>
      <c r="S17" s="112"/>
      <c r="T17" s="112" t="s">
        <v>89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</row>
    <row r="18" spans="1:32" ht="12.75" customHeight="1">
      <c r="A18" s="115"/>
      <c r="B18" s="371" t="s">
        <v>204</v>
      </c>
      <c r="C18" s="371"/>
      <c r="D18" s="371"/>
      <c r="M18" s="32" t="s">
        <v>89</v>
      </c>
      <c r="W18" s="32" t="s">
        <v>89</v>
      </c>
      <c r="AF18" s="32" t="s">
        <v>89</v>
      </c>
    </row>
    <row r="19" spans="1:14" ht="12.75" customHeight="1">
      <c r="A19" s="116"/>
      <c r="B19" s="337" t="s">
        <v>38</v>
      </c>
      <c r="C19" s="337"/>
      <c r="D19" s="337"/>
      <c r="I19" s="32" t="s">
        <v>89</v>
      </c>
      <c r="N19" s="32" t="s">
        <v>89</v>
      </c>
    </row>
    <row r="20" spans="1:17" ht="12.75" customHeight="1">
      <c r="A20" s="117"/>
      <c r="B20" s="338" t="s">
        <v>39</v>
      </c>
      <c r="C20" s="338"/>
      <c r="D20" s="338"/>
      <c r="Q20" s="32" t="s">
        <v>89</v>
      </c>
    </row>
    <row r="21" spans="2:4" ht="12.75" customHeight="1" thickBot="1">
      <c r="B21" s="341" t="s">
        <v>40</v>
      </c>
      <c r="C21" s="341"/>
      <c r="D21" s="341"/>
    </row>
  </sheetData>
  <sheetProtection selectLockedCells="1" selectUnlockedCells="1"/>
  <mergeCells count="21">
    <mergeCell ref="E12:E13"/>
    <mergeCell ref="B20:D20"/>
    <mergeCell ref="AL7:AL8"/>
    <mergeCell ref="AM12:AM13"/>
    <mergeCell ref="AM7:AM8"/>
    <mergeCell ref="AL12:AL13"/>
    <mergeCell ref="AK12:AK13"/>
    <mergeCell ref="T9:AJ9"/>
    <mergeCell ref="B21:D21"/>
    <mergeCell ref="B15:D15"/>
    <mergeCell ref="B16:D16"/>
    <mergeCell ref="B17:D17"/>
    <mergeCell ref="B18:D18"/>
    <mergeCell ref="B19:D19"/>
    <mergeCell ref="A1:AM3"/>
    <mergeCell ref="E4:E5"/>
    <mergeCell ref="AK4:AK5"/>
    <mergeCell ref="E7:E8"/>
    <mergeCell ref="AK7:AK8"/>
    <mergeCell ref="AL4:AL5"/>
    <mergeCell ref="AM4:AM5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Dulcinéia Andrade Barbosa</cp:lastModifiedBy>
  <cp:lastPrinted>2022-12-01T18:58:00Z</cp:lastPrinted>
  <dcterms:created xsi:type="dcterms:W3CDTF">2022-01-18T10:30:02Z</dcterms:created>
  <dcterms:modified xsi:type="dcterms:W3CDTF">2023-01-05T13:41:29Z</dcterms:modified>
  <cp:category/>
  <cp:version/>
  <cp:contentType/>
  <cp:contentStatus/>
</cp:coreProperties>
</file>